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56" activeTab="1"/>
  </bookViews>
  <sheets>
    <sheet name="дод 2" sheetId="1" r:id="rId1"/>
    <sheet name="дод. 3" sheetId="2" r:id="rId2"/>
  </sheets>
  <definedNames>
    <definedName name="_xlfn.AGGREGATE" hidden="1">#NAME?</definedName>
    <definedName name="_xlnm.Print_Titles" localSheetId="0">'дод 2'!$11:$14</definedName>
    <definedName name="_xlnm.Print_Titles" localSheetId="1">'дод. 3'!$11:$14</definedName>
    <definedName name="_xlnm.Print_Area" localSheetId="0">'дод 2'!$A$1:$X$266</definedName>
    <definedName name="_xlnm.Print_Area" localSheetId="1">'дод. 3'!$A$1:$W$194</definedName>
  </definedNames>
  <calcPr fullCalcOnLoad="1"/>
</workbook>
</file>

<file path=xl/sharedStrings.xml><?xml version="1.0" encoding="utf-8"?>
<sst xmlns="http://schemas.openxmlformats.org/spreadsheetml/2006/main" count="894" uniqueCount="671">
  <si>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</si>
  <si>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</si>
  <si>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</si>
  <si>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</si>
  <si>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</si>
  <si>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</si>
  <si>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</si>
  <si>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</si>
  <si>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</si>
  <si>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</si>
  <si>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</si>
  <si>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</si>
  <si>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</si>
  <si>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</si>
  <si>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</si>
  <si>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</si>
  <si>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</si>
  <si>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</si>
  <si>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</si>
  <si>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</si>
  <si>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</si>
  <si>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</si>
  <si>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</si>
  <si>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</si>
  <si>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</si>
  <si>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</si>
  <si>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</si>
  <si>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</si>
  <si>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</si>
  <si>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</si>
  <si>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</si>
  <si>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</si>
  <si>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</si>
  <si>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</si>
  <si>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</si>
  <si>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</si>
  <si>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</si>
  <si>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</si>
  <si>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</si>
  <si>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</si>
  <si>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</si>
  <si>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</si>
  <si>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</si>
  <si>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</si>
  <si>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</si>
  <si>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</si>
  <si>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</si>
  <si>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</si>
  <si>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</si>
  <si>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</si>
  <si>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</si>
  <si>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</si>
  <si>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</si>
  <si>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</si>
  <si>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</si>
  <si>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</si>
  <si>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</si>
  <si>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</si>
  <si>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</si>
  <si>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</si>
  <si>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</si>
  <si>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</si>
  <si>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</si>
  <si>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</si>
  <si>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</si>
  <si>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</si>
  <si>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</si>
  <si>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</si>
  <si>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</si>
  <si>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</si>
  <si>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</si>
  <si>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</si>
  <si>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</si>
  <si>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</si>
  <si>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</si>
  <si>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</si>
  <si>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</si>
  <si>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</si>
  <si>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</si>
  <si>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</si>
  <si>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</si>
  <si>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</si>
  <si>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</si>
  <si>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</si>
  <si>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</si>
  <si>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</si>
  <si>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</si>
  <si>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</si>
  <si>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</si>
  <si>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</si>
  <si>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</si>
  <si>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</si>
  <si>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</si>
  <si>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</si>
  <si>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</si>
  <si>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</si>
  <si>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</si>
  <si>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</si>
  <si>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</si>
  <si>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</si>
  <si>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</si>
  <si>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</si>
  <si>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</si>
  <si>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</si>
  <si>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</si>
  <si>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</si>
  <si>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</si>
  <si>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</si>
  <si>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</si>
  <si>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</si>
  <si>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</si>
  <si>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</si>
  <si>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</si>
  <si>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</si>
  <si>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</si>
  <si>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</si>
  <si>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</si>
  <si>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</si>
  <si>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</si>
  <si>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</si>
  <si>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</si>
  <si>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</si>
  <si>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</si>
  <si>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</si>
  <si>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</si>
  <si>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</si>
  <si>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</si>
  <si>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</si>
  <si>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</si>
  <si>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</si>
  <si>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</si>
  <si>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</si>
  <si>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</si>
  <si>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</si>
  <si>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</si>
  <si>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</si>
  <si>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</si>
  <si>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</si>
  <si>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</si>
  <si>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</si>
  <si>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</si>
  <si>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</si>
  <si>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</si>
  <si>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</si>
  <si>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</si>
  <si>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</si>
  <si>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</si>
  <si>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</si>
  <si>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</si>
  <si>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</si>
  <si>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</si>
  <si>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</si>
  <si>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</si>
  <si>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</si>
  <si>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</si>
  <si>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</si>
  <si>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</si>
  <si>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</si>
  <si>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</si>
  <si>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</si>
  <si>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</si>
  <si>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</si>
  <si>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</si>
  <si>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</si>
  <si>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</si>
  <si>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</si>
  <si>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</si>
  <si>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</si>
  <si>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</si>
  <si>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</si>
  <si>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</si>
  <si>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</si>
  <si>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</si>
  <si>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</si>
  <si>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</si>
  <si>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</si>
  <si>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</si>
  <si>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</si>
  <si>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</si>
  <si>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</si>
  <si>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</si>
  <si>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</si>
  <si>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</si>
  <si>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</si>
  <si>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</si>
  <si>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</si>
  <si>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</si>
  <si>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</si>
  <si>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</si>
  <si>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</si>
  <si>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</si>
  <si>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</si>
  <si>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</si>
  <si>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</si>
  <si>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</si>
  <si>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</si>
  <si>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</si>
  <si>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</si>
  <si>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</si>
  <si>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</si>
  <si>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</si>
  <si>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</si>
  <si>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</si>
  <si>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</si>
  <si>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</si>
  <si>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</si>
  <si>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</si>
  <si>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</si>
  <si>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</si>
  <si>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</si>
  <si>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</si>
  <si>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</si>
  <si>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</si>
  <si>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</si>
  <si>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</si>
  <si>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</si>
  <si>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</si>
  <si>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</si>
  <si>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</si>
  <si>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</si>
  <si>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</si>
  <si>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</si>
  <si>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</si>
  <si>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</si>
  <si>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</si>
  <si>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</si>
  <si>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</si>
  <si>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</si>
  <si>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</si>
  <si>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</si>
  <si>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</si>
  <si>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</si>
  <si>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</si>
  <si>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</si>
  <si>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</si>
  <si>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</si>
  <si>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</si>
  <si>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</si>
  <si>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</si>
  <si>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</si>
  <si>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</si>
  <si>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</si>
  <si>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</si>
  <si>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</si>
  <si>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</si>
  <si>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</si>
  <si>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</si>
  <si>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</si>
  <si>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</si>
  <si>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</si>
  <si>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</si>
  <si>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</si>
  <si>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</si>
  <si>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</si>
  <si>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</si>
  <si>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</si>
  <si>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</si>
  <si>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</si>
  <si>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</si>
  <si>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</si>
  <si>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</si>
  <si>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</si>
  <si>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</si>
  <si>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</si>
  <si>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</si>
  <si>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</si>
  <si>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</si>
  <si>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</si>
  <si>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</si>
  <si>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</si>
  <si>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</si>
  <si>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</si>
  <si>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</si>
  <si>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</si>
  <si>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</si>
  <si>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</si>
  <si>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</si>
  <si>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</si>
  <si>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</si>
  <si>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</si>
  <si>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</si>
  <si>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</si>
  <si>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</si>
  <si>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</si>
  <si>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</si>
  <si>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</si>
  <si>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</si>
  <si>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</si>
  <si>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</si>
  <si>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</si>
  <si>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</si>
  <si>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</si>
  <si>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</si>
  <si>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</si>
  <si>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</si>
  <si>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</si>
  <si>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</si>
  <si>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</si>
  <si>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</si>
  <si>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</si>
  <si>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</si>
  <si>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</si>
  <si>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</si>
  <si>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</si>
  <si>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</si>
  <si>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</si>
  <si>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</si>
  <si>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</si>
  <si>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</si>
  <si>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</si>
  <si>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</si>
  <si>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</si>
  <si>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</si>
  <si>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</si>
  <si>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</si>
  <si>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</si>
  <si>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</si>
  <si>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</si>
  <si>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</si>
  <si>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</si>
  <si>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</si>
  <si>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</si>
  <si>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</si>
  <si>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</si>
  <si>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</si>
  <si>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</si>
  <si>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</si>
  <si>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</si>
  <si>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</si>
  <si>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</si>
  <si>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</si>
  <si>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</si>
  <si>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</si>
  <si>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</si>
  <si>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</si>
  <si>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</si>
  <si>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</si>
  <si>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</si>
  <si>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</si>
  <si>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</si>
  <si>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</si>
  <si>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</si>
  <si>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</si>
  <si>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</si>
  <si>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</si>
  <si>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</si>
  <si>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</si>
  <si>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</si>
  <si>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</si>
  <si>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</si>
  <si>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</si>
  <si>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</si>
  <si>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</si>
  <si>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</si>
  <si>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</si>
  <si>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</si>
  <si>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</si>
  <si>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</si>
  <si>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</si>
  <si>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</si>
  <si>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</si>
  <si>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</si>
  <si>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</si>
  <si>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</si>
  <si>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</si>
  <si>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</si>
  <si>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</si>
  <si>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</si>
  <si>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</si>
  <si>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</si>
  <si>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</si>
  <si>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</si>
  <si>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</si>
  <si>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</si>
  <si>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</si>
  <si>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</si>
  <si>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</si>
  <si>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</si>
  <si>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</si>
  <si>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</si>
  <si>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</si>
  <si>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</si>
  <si>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</si>
  <si>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</si>
  <si>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</si>
  <si>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</si>
  <si>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</si>
  <si>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</si>
  <si>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</si>
  <si>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</si>
  <si>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</si>
  <si>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</si>
  <si>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</si>
  <si>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</si>
  <si>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</si>
  <si>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</si>
  <si>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</si>
  <si>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</si>
  <si>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</si>
  <si>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</si>
  <si>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</si>
  <si>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</si>
  <si>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</si>
  <si>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</si>
  <si>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</si>
  <si>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</si>
  <si>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</si>
  <si>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</si>
  <si>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</si>
  <si>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</si>
  <si>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</si>
  <si>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</si>
  <si>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</si>
  <si>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</si>
  <si>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</si>
  <si>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</si>
  <si>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</si>
  <si>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</si>
  <si>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</si>
  <si>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</si>
  <si>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</si>
  <si>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</si>
  <si>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</si>
  <si>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</si>
  <si>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</si>
  <si>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</si>
  <si>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</si>
  <si>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</si>
  <si>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</si>
  <si>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</si>
  <si>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</si>
  <si>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</si>
  <si>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</si>
  <si>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</si>
  <si>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</si>
  <si>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</si>
  <si>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</si>
  <si>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</si>
  <si>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</si>
  <si>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</si>
  <si>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</si>
  <si>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</si>
  <si>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</si>
  <si>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</si>
  <si>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</si>
  <si>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</si>
  <si>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</si>
  <si>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</si>
  <si>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</si>
  <si>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</si>
  <si>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</si>
  <si>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</si>
  <si>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</si>
  <si>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</si>
  <si>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</si>
  <si>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</si>
  <si>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</si>
  <si>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</si>
  <si>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</si>
  <si>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</si>
  <si>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</si>
  <si>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</si>
  <si>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</si>
  <si>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</si>
  <si>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</si>
  <si>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</si>
  <si>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</si>
  <si>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</si>
  <si>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</si>
  <si>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</si>
  <si>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</si>
  <si>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</si>
  <si>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</si>
  <si>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</si>
  <si>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</si>
  <si>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</si>
  <si>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</si>
  <si>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</si>
  <si>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</si>
  <si>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</si>
  <si>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</si>
  <si>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</si>
  <si>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</si>
  <si>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</si>
  <si>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</si>
  <si>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</si>
  <si>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</si>
  <si>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</si>
  <si>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</si>
  <si>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</si>
  <si>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</si>
  <si>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</si>
  <si>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</si>
  <si>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</si>
  <si>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</si>
  <si>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</si>
  <si>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</si>
  <si>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</si>
  <si>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</si>
  <si>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</si>
  <si>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</si>
  <si>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</si>
  <si>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</si>
  <si>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</si>
  <si>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</si>
  <si>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</si>
  <si>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</si>
  <si>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</si>
  <si>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</si>
  <si>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</si>
  <si>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</si>
  <si>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</si>
  <si>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</si>
  <si>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</si>
  <si>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</si>
  <si>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</si>
  <si>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</si>
  <si>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</si>
  <si>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</si>
  <si>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</si>
  <si>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</si>
  <si>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</si>
  <si>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</si>
  <si>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</si>
  <si>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</si>
  <si>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</si>
  <si>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</si>
  <si>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</si>
  <si>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</si>
  <si>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</si>
  <si>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</si>
  <si>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</si>
  <si>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</si>
  <si>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</si>
  <si>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</si>
  <si>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</si>
  <si>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</si>
  <si>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</si>
  <si>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</si>
  <si>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</si>
  <si>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</si>
  <si>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</si>
  <si>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</si>
  <si>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</si>
  <si>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</si>
  <si>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</si>
  <si>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</si>
  <si>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</si>
  <si>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</si>
  <si>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</si>
  <si>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</si>
  <si>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</si>
  <si>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</si>
  <si>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</si>
  <si>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</si>
  <si>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</si>
  <si>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</si>
  <si>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</si>
  <si>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</si>
  <si>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</si>
  <si>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</si>
  <si>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</si>
  <si>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</si>
  <si>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</si>
  <si>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</si>
  <si>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</si>
  <si>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</si>
  <si>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</si>
  <si>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</si>
  <si>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</si>
  <si>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</si>
  <si>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</si>
  <si>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</si>
  <si>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</si>
  <si>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</si>
  <si>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</si>
  <si>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</si>
  <si>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</si>
  <si>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</si>
  <si>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</si>
  <si>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</si>
  <si>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</si>
  <si>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</si>
  <si>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</si>
  <si>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</si>
  <si>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0818110</t>
  </si>
  <si>
    <t>7360</t>
  </si>
  <si>
    <t>7361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</si>
  <si>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</si>
  <si>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</si>
  <si>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1217360</t>
  </si>
  <si>
    <t>1217361</t>
  </si>
  <si>
    <t xml:space="preserve">Звіт про виконання видаткової частини міського бюджету міста Суми   </t>
  </si>
  <si>
    <t xml:space="preserve">Звіт про виконання видаткової частини міського бюджету міста Суми  </t>
  </si>
  <si>
    <t>ЗАГАЛЬНИЙ ФОНД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</si>
  <si>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</si>
  <si>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</si>
  <si>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</si>
  <si>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СПЕЦІАЛЬНИЙ ФОНД</t>
  </si>
  <si>
    <t>з казнач звіту</t>
  </si>
  <si>
    <t>різниця</t>
  </si>
  <si>
    <t>за І півріччя 2018 року за головними розпорядниками коштів</t>
  </si>
  <si>
    <t>за І півріччя 2018 року за  за типовою програмною класифікацією видатків та кредитування місцевих бюджетів</t>
  </si>
  <si>
    <t>0219770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</si>
  <si>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</si>
  <si>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</si>
  <si>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</si>
  <si>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</si>
  <si>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</si>
  <si>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</si>
  <si>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</si>
  <si>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</si>
  <si>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</si>
  <si>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7363</t>
  </si>
  <si>
    <t>0719770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</si>
  <si>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</si>
  <si>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</si>
  <si>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</si>
  <si>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</si>
  <si>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</si>
  <si>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</si>
  <si>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</si>
  <si>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0813220</t>
  </si>
  <si>
    <t>0813221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</si>
  <si>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</si>
  <si>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</si>
  <si>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</si>
  <si>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3119800</t>
  </si>
  <si>
    <t>1617350</t>
  </si>
  <si>
    <t>7350</t>
  </si>
  <si>
    <t>Розроблення схем планування та забудови територій (містобудівної документації)</t>
  </si>
  <si>
    <t>1516082</t>
  </si>
  <si>
    <t>6082</t>
  </si>
  <si>
    <t>Придбання житла для окремих категорій населення відповідно до законодавства</t>
  </si>
  <si>
    <t>1517360</t>
  </si>
  <si>
    <t>1517363</t>
  </si>
  <si>
    <t>1517440</t>
  </si>
  <si>
    <t>1517442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</si>
  <si>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</si>
  <si>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</si>
  <si>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</si>
  <si>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</si>
  <si>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1517460</t>
  </si>
  <si>
    <t>1517462</t>
  </si>
  <si>
    <t>Утримання та розвиток автомобільних доріг та дорожньої інфраструктури</t>
  </si>
  <si>
    <t>7460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</si>
  <si>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</si>
  <si>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</si>
  <si>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1517690</t>
  </si>
  <si>
    <t>1517691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</si>
  <si>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</si>
  <si>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</si>
  <si>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</si>
  <si>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1216070</t>
  </si>
  <si>
    <t>1216072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</si>
  <si>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</si>
  <si>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</si>
  <si>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</si>
  <si>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</si>
  <si>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1217130</t>
  </si>
  <si>
    <t>1217363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</si>
  <si>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</si>
  <si>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</si>
  <si>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різниця між додатками</t>
  </si>
  <si>
    <t xml:space="preserve">                Додаток  2</t>
  </si>
  <si>
    <t>до рішення виконавчого комітету</t>
  </si>
  <si>
    <r>
      <t xml:space="preserve">від                           </t>
    </r>
    <r>
      <rPr>
        <sz val="25"/>
        <rFont val="Times New Roman"/>
        <family val="1"/>
      </rPr>
      <t xml:space="preserve"> №</t>
    </r>
  </si>
  <si>
    <t>Директор департаменту фінансів, економіки та інвестицій</t>
  </si>
  <si>
    <t>С.А. Липова</t>
  </si>
  <si>
    <t xml:space="preserve">                Додаток  3</t>
  </si>
  <si>
    <t>від                            №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</si>
</sst>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5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4" fontId="27" fillId="0" borderId="16" xfId="0" applyNumberFormat="1" applyFont="1" applyFill="1" applyBorder="1" applyAlignment="1">
      <alignment vertical="center"/>
    </xf>
    <xf numFmtId="4" fontId="24" fillId="0" borderId="16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4" fontId="24" fillId="0" borderId="16" xfId="0" applyNumberFormat="1" applyFont="1" applyFill="1" applyBorder="1" applyAlignment="1">
      <alignment vertical="center"/>
    </xf>
    <xf numFmtId="4" fontId="32" fillId="0" borderId="16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/>
    </xf>
    <xf numFmtId="49" fontId="31" fillId="0" borderId="16" xfId="0" applyNumberFormat="1" applyFont="1" applyFill="1" applyBorder="1" applyAlignment="1">
      <alignment horizontal="left" vertical="center"/>
    </xf>
    <xf numFmtId="4" fontId="31" fillId="0" borderId="16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31" fillId="0" borderId="16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28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49" fontId="28" fillId="0" borderId="16" xfId="0" applyNumberFormat="1" applyFont="1" applyFill="1" applyBorder="1" applyAlignment="1" applyProtection="1">
      <alignment horizontal="left" vertical="center" wrapText="1"/>
      <protection/>
    </xf>
    <xf numFmtId="49" fontId="26" fillId="0" borderId="16" xfId="0" applyNumberFormat="1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 applyProtection="1">
      <alignment horizontal="left" vertical="center" wrapText="1"/>
      <protection/>
    </xf>
    <xf numFmtId="49" fontId="26" fillId="0" borderId="16" xfId="0" applyNumberFormat="1" applyFont="1" applyFill="1" applyBorder="1" applyAlignment="1" applyProtection="1">
      <alignment horizontal="left" vertical="center"/>
      <protection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left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vertical="center" wrapText="1"/>
      <protection/>
    </xf>
    <xf numFmtId="49" fontId="26" fillId="0" borderId="16" xfId="0" applyNumberFormat="1" applyFont="1" applyFill="1" applyBorder="1" applyAlignment="1">
      <alignment horizontal="left" vertical="center"/>
    </xf>
    <xf numFmtId="49" fontId="28" fillId="0" borderId="16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10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vertical="center" textRotation="180"/>
    </xf>
    <xf numFmtId="0" fontId="26" fillId="0" borderId="0" xfId="0" applyFont="1" applyFill="1" applyAlignment="1">
      <alignment/>
    </xf>
    <xf numFmtId="10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 vertical="center"/>
    </xf>
    <xf numFmtId="4" fontId="26" fillId="0" borderId="17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/>
      <protection/>
    </xf>
    <xf numFmtId="4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Border="1" applyAlignment="1">
      <alignment/>
    </xf>
    <xf numFmtId="200" fontId="27" fillId="0" borderId="16" xfId="0" applyNumberFormat="1" applyFont="1" applyFill="1" applyBorder="1" applyAlignment="1">
      <alignment vertical="center"/>
    </xf>
    <xf numFmtId="200" fontId="29" fillId="0" borderId="16" xfId="0" applyNumberFormat="1" applyFont="1" applyFill="1" applyBorder="1" applyAlignment="1">
      <alignment vertical="center"/>
    </xf>
    <xf numFmtId="200" fontId="26" fillId="0" borderId="16" xfId="0" applyNumberFormat="1" applyFont="1" applyFill="1" applyBorder="1" applyAlignment="1">
      <alignment vertical="center"/>
    </xf>
    <xf numFmtId="200" fontId="28" fillId="0" borderId="16" xfId="0" applyNumberFormat="1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Alignment="1">
      <alignment/>
    </xf>
    <xf numFmtId="200" fontId="24" fillId="0" borderId="0" xfId="0" applyNumberFormat="1" applyFont="1" applyFill="1" applyAlignment="1">
      <alignment/>
    </xf>
    <xf numFmtId="200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Alignment="1">
      <alignment vertical="center"/>
    </xf>
    <xf numFmtId="200" fontId="0" fillId="0" borderId="0" xfId="0" applyNumberFormat="1" applyFont="1" applyFill="1" applyBorder="1" applyAlignment="1">
      <alignment/>
    </xf>
    <xf numFmtId="200" fontId="24" fillId="0" borderId="0" xfId="0" applyNumberFormat="1" applyFont="1" applyFill="1" applyBorder="1" applyAlignment="1">
      <alignment/>
    </xf>
    <xf numFmtId="200" fontId="31" fillId="0" borderId="16" xfId="0" applyNumberFormat="1" applyFont="1" applyFill="1" applyBorder="1" applyAlignment="1">
      <alignment vertical="center"/>
    </xf>
    <xf numFmtId="200" fontId="24" fillId="0" borderId="16" xfId="0" applyNumberFormat="1" applyFont="1" applyFill="1" applyBorder="1" applyAlignment="1">
      <alignment vertical="center"/>
    </xf>
    <xf numFmtId="200" fontId="32" fillId="0" borderId="16" xfId="0" applyNumberFormat="1" applyFont="1" applyFill="1" applyBorder="1" applyAlignment="1">
      <alignment vertical="center"/>
    </xf>
    <xf numFmtId="200" fontId="40" fillId="0" borderId="0" xfId="0" applyNumberFormat="1" applyFont="1" applyFill="1" applyBorder="1" applyAlignment="1">
      <alignment horizontal="center" vertical="center" wrapText="1"/>
    </xf>
    <xf numFmtId="200" fontId="38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 wrapText="1"/>
    </xf>
    <xf numFmtId="203" fontId="42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vertical="center" wrapText="1"/>
    </xf>
    <xf numFmtId="200" fontId="4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20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200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/>
      <protection/>
    </xf>
    <xf numFmtId="203" fontId="42" fillId="0" borderId="0" xfId="0" applyNumberFormat="1" applyFont="1" applyFill="1" applyAlignment="1" applyProtection="1">
      <alignment/>
      <protection/>
    </xf>
    <xf numFmtId="4" fontId="42" fillId="0" borderId="0" xfId="0" applyNumberFormat="1" applyFont="1" applyFill="1" applyAlignment="1" applyProtection="1">
      <alignment/>
      <protection/>
    </xf>
    <xf numFmtId="200" fontId="42" fillId="0" borderId="0" xfId="0" applyNumberFormat="1" applyFont="1" applyFill="1" applyAlignment="1" applyProtection="1">
      <alignment/>
      <protection/>
    </xf>
    <xf numFmtId="0" fontId="26" fillId="0" borderId="16" xfId="0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26" fillId="0" borderId="18" xfId="0" applyFont="1" applyFill="1" applyBorder="1" applyAlignment="1">
      <alignment vertical="center" wrapText="1"/>
    </xf>
    <xf numFmtId="0" fontId="32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horizontal="justify" vertical="top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left" vertical="center" wrapText="1"/>
      <protection/>
    </xf>
    <xf numFmtId="0" fontId="26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26" fillId="0" borderId="16" xfId="0" applyNumberFormat="1" applyFont="1" applyFill="1" applyBorder="1" applyAlignment="1" applyProtection="1">
      <alignment horizontal="left" vertical="center" wrapText="1" shrinkToFit="1"/>
      <protection/>
    </xf>
    <xf numFmtId="4" fontId="26" fillId="0" borderId="16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203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200" fontId="3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4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 applyProtection="1">
      <alignment/>
      <protection/>
    </xf>
    <xf numFmtId="4" fontId="45" fillId="0" borderId="0" xfId="0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right" wrapText="1"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49" fontId="26" fillId="0" borderId="0" xfId="0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4" fillId="0" borderId="0" xfId="0" applyFont="1" applyFill="1" applyBorder="1" applyAlignment="1">
      <alignment horizontal="left" vertical="center" wrapText="1"/>
    </xf>
    <xf numFmtId="200" fontId="24" fillId="0" borderId="0" xfId="0" applyNumberFormat="1" applyFont="1" applyFill="1" applyBorder="1" applyAlignment="1">
      <alignment/>
    </xf>
    <xf numFmtId="200" fontId="24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200" fontId="26" fillId="0" borderId="16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center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200" fontId="24" fillId="0" borderId="16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3" fontId="42" fillId="0" borderId="0" xfId="0" applyNumberFormat="1" applyFont="1" applyFill="1" applyAlignment="1">
      <alignment textRotation="180"/>
    </xf>
    <xf numFmtId="3" fontId="42" fillId="0" borderId="0" xfId="0" applyNumberFormat="1" applyFont="1" applyFill="1" applyAlignment="1">
      <alignment vertical="center" textRotation="180"/>
    </xf>
    <xf numFmtId="3" fontId="42" fillId="0" borderId="0" xfId="0" applyNumberFormat="1" applyFont="1" applyFill="1" applyBorder="1" applyAlignment="1">
      <alignment textRotation="180"/>
    </xf>
    <xf numFmtId="3" fontId="42" fillId="0" borderId="0" xfId="0" applyNumberFormat="1" applyFont="1" applyFill="1" applyAlignment="1">
      <alignment horizontal="center" vertical="center" textRotation="180"/>
    </xf>
    <xf numFmtId="3" fontId="42" fillId="0" borderId="21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Border="1" applyAlignment="1">
      <alignment vertical="center" textRotation="180"/>
    </xf>
    <xf numFmtId="3" fontId="52" fillId="0" borderId="21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6"/>
  <sheetViews>
    <sheetView showGridLines="0" showZeros="0" view="pageBreakPreview" zoomScale="25" zoomScaleNormal="40" zoomScaleSheetLayoutView="25" zoomScalePageLayoutView="0" workbookViewId="0" topLeftCell="A232">
      <selection activeCell="X267" sqref="X267"/>
    </sheetView>
  </sheetViews>
  <sheetFormatPr defaultColWidth="9.16015625" defaultRowHeight="12.75"/>
  <cols>
    <col min="1" max="1" width="13.83203125" style="52" customWidth="1"/>
    <col min="2" max="2" width="17" style="53" customWidth="1"/>
    <col min="3" max="3" width="16.16015625" style="53" customWidth="1"/>
    <col min="4" max="4" width="57.33203125" style="239" customWidth="1"/>
    <col min="5" max="5" width="24.16015625" style="54" customWidth="1"/>
    <col min="6" max="6" width="19.33203125" style="54" customWidth="1"/>
    <col min="7" max="7" width="19.16015625" style="54" customWidth="1"/>
    <col min="8" max="8" width="20.66015625" style="54" customWidth="1"/>
    <col min="9" max="9" width="19.33203125" style="54" customWidth="1"/>
    <col min="10" max="10" width="19.16015625" style="54" customWidth="1"/>
    <col min="11" max="11" width="12.5" style="145" customWidth="1"/>
    <col min="12" max="12" width="19.66015625" style="54" customWidth="1"/>
    <col min="13" max="13" width="17.83203125" style="54" customWidth="1"/>
    <col min="14" max="14" width="15.83203125" style="54" customWidth="1"/>
    <col min="15" max="15" width="16.5" style="54" customWidth="1"/>
    <col min="16" max="16" width="18.66015625" style="54" customWidth="1"/>
    <col min="17" max="17" width="21" style="128" customWidth="1"/>
    <col min="18" max="18" width="20.66015625" style="98" customWidth="1"/>
    <col min="19" max="19" width="18.33203125" style="98" customWidth="1"/>
    <col min="20" max="20" width="18.83203125" style="98" customWidth="1"/>
    <col min="21" max="21" width="20.66015625" style="18" customWidth="1"/>
    <col min="22" max="22" width="11.66015625" style="152" customWidth="1"/>
    <col min="23" max="23" width="26.33203125" style="18" customWidth="1"/>
    <col min="24" max="24" width="10.16015625" style="267" customWidth="1"/>
    <col min="25" max="25" width="9.16015625" style="18" customWidth="1"/>
    <col min="26" max="26" width="19.66015625" style="18" bestFit="1" customWidth="1"/>
    <col min="27" max="16384" width="9.16015625" style="18" customWidth="1"/>
  </cols>
  <sheetData>
    <row r="1" spans="4:22" ht="26.25" customHeight="1">
      <c r="D1" s="100"/>
      <c r="E1" s="101"/>
      <c r="M1" s="101"/>
      <c r="N1" s="129"/>
      <c r="O1" s="129"/>
      <c r="P1" s="129"/>
      <c r="Q1" s="264" t="s">
        <v>664</v>
      </c>
      <c r="R1" s="54"/>
      <c r="S1" s="264"/>
      <c r="T1" s="264"/>
      <c r="U1" s="264"/>
      <c r="V1" s="129"/>
    </row>
    <row r="2" spans="4:22" ht="26.25" customHeight="1">
      <c r="D2" s="100"/>
      <c r="E2" s="101"/>
      <c r="M2" s="101"/>
      <c r="Q2" s="264" t="s">
        <v>665</v>
      </c>
      <c r="R2" s="264"/>
      <c r="S2" s="264"/>
      <c r="T2" s="264"/>
      <c r="U2" s="15"/>
      <c r="V2" s="129"/>
    </row>
    <row r="3" spans="4:22" ht="26.25" customHeight="1">
      <c r="D3" s="100"/>
      <c r="E3" s="101"/>
      <c r="M3" s="101"/>
      <c r="Q3" s="265" t="s">
        <v>666</v>
      </c>
      <c r="R3" s="265"/>
      <c r="S3" s="265"/>
      <c r="T3" s="265"/>
      <c r="U3" s="265"/>
      <c r="V3" s="206"/>
    </row>
    <row r="4" spans="4:24" ht="26.25" customHeight="1">
      <c r="D4" s="100"/>
      <c r="E4" s="101"/>
      <c r="M4" s="101"/>
      <c r="Q4" s="206"/>
      <c r="R4" s="206"/>
      <c r="S4" s="206"/>
      <c r="T4" s="206"/>
      <c r="U4" s="206"/>
      <c r="V4" s="206"/>
      <c r="X4" s="270">
        <v>11</v>
      </c>
    </row>
    <row r="5" spans="1:24" s="2" customFormat="1" ht="29.25" customHeight="1">
      <c r="A5" s="52"/>
      <c r="B5" s="53"/>
      <c r="C5" s="53"/>
      <c r="D5" s="102"/>
      <c r="E5" s="55"/>
      <c r="F5" s="55"/>
      <c r="G5" s="54"/>
      <c r="H5" s="54"/>
      <c r="I5" s="54"/>
      <c r="J5" s="54"/>
      <c r="K5" s="145"/>
      <c r="L5" s="54"/>
      <c r="M5" s="54"/>
      <c r="Q5" s="129"/>
      <c r="R5" s="129"/>
      <c r="S5" s="129"/>
      <c r="T5" s="129"/>
      <c r="U5" s="129"/>
      <c r="V5" s="129"/>
      <c r="X5" s="270"/>
    </row>
    <row r="6" spans="1:24" s="2" customFormat="1" ht="29.25" customHeight="1">
      <c r="A6" s="52"/>
      <c r="B6" s="53"/>
      <c r="C6" s="53"/>
      <c r="D6" s="102"/>
      <c r="E6" s="55"/>
      <c r="F6" s="55"/>
      <c r="G6" s="54"/>
      <c r="H6" s="54"/>
      <c r="I6" s="54"/>
      <c r="J6" s="54"/>
      <c r="K6" s="145"/>
      <c r="L6" s="54"/>
      <c r="M6" s="54"/>
      <c r="Q6" s="205"/>
      <c r="R6" s="205"/>
      <c r="S6" s="205"/>
      <c r="T6" s="205"/>
      <c r="U6" s="15"/>
      <c r="V6" s="153"/>
      <c r="X6" s="270"/>
    </row>
    <row r="7" spans="1:24" s="2" customFormat="1" ht="29.25" customHeight="1">
      <c r="A7" s="52"/>
      <c r="B7" s="53"/>
      <c r="C7" s="53"/>
      <c r="D7" s="102"/>
      <c r="E7" s="55"/>
      <c r="F7" s="55"/>
      <c r="G7" s="54"/>
      <c r="H7" s="54"/>
      <c r="I7" s="54"/>
      <c r="J7" s="54"/>
      <c r="K7" s="145"/>
      <c r="L7" s="54"/>
      <c r="M7" s="54"/>
      <c r="N7" s="130"/>
      <c r="O7" s="130"/>
      <c r="P7" s="130"/>
      <c r="Q7" s="206"/>
      <c r="R7" s="15"/>
      <c r="S7" s="15"/>
      <c r="T7" s="15"/>
      <c r="V7" s="153"/>
      <c r="X7" s="270"/>
    </row>
    <row r="8" spans="1:24" s="2" customFormat="1" ht="29.25" customHeight="1">
      <c r="A8" s="244" t="s">
        <v>593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X8" s="270"/>
    </row>
    <row r="9" spans="1:24" ht="39.75" customHeight="1">
      <c r="A9" s="244" t="s">
        <v>601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X9" s="270"/>
    </row>
    <row r="10" spans="4:24" ht="21" customHeight="1">
      <c r="D10" s="69"/>
      <c r="Q10" s="135"/>
      <c r="R10" s="127"/>
      <c r="S10" s="127"/>
      <c r="T10" s="127"/>
      <c r="X10" s="270"/>
    </row>
    <row r="11" spans="1:24" s="136" customFormat="1" ht="21.75" customHeight="1">
      <c r="A11" s="251" t="s">
        <v>163</v>
      </c>
      <c r="B11" s="253" t="s">
        <v>165</v>
      </c>
      <c r="C11" s="253" t="s">
        <v>80</v>
      </c>
      <c r="D11" s="247" t="s">
        <v>178</v>
      </c>
      <c r="E11" s="246" t="s">
        <v>594</v>
      </c>
      <c r="F11" s="246"/>
      <c r="G11" s="246"/>
      <c r="H11" s="246"/>
      <c r="I11" s="246"/>
      <c r="J11" s="246"/>
      <c r="K11" s="250" t="s">
        <v>597</v>
      </c>
      <c r="L11" s="246" t="s">
        <v>598</v>
      </c>
      <c r="M11" s="246"/>
      <c r="N11" s="246"/>
      <c r="O11" s="246"/>
      <c r="P11" s="246"/>
      <c r="Q11" s="246"/>
      <c r="R11" s="246"/>
      <c r="S11" s="246"/>
      <c r="T11" s="246"/>
      <c r="U11" s="246"/>
      <c r="V11" s="250" t="s">
        <v>597</v>
      </c>
      <c r="W11" s="247" t="s">
        <v>361</v>
      </c>
      <c r="X11" s="270"/>
    </row>
    <row r="12" spans="1:24" s="136" customFormat="1" ht="32.25" customHeight="1">
      <c r="A12" s="252"/>
      <c r="B12" s="254"/>
      <c r="C12" s="254"/>
      <c r="D12" s="247"/>
      <c r="E12" s="247" t="s">
        <v>595</v>
      </c>
      <c r="F12" s="247"/>
      <c r="G12" s="247"/>
      <c r="H12" s="247" t="s">
        <v>596</v>
      </c>
      <c r="I12" s="247"/>
      <c r="J12" s="247"/>
      <c r="K12" s="250"/>
      <c r="L12" s="247" t="s">
        <v>595</v>
      </c>
      <c r="M12" s="247"/>
      <c r="N12" s="247"/>
      <c r="O12" s="247"/>
      <c r="P12" s="247"/>
      <c r="Q12" s="247" t="s">
        <v>596</v>
      </c>
      <c r="R12" s="247"/>
      <c r="S12" s="247"/>
      <c r="T12" s="247"/>
      <c r="U12" s="247"/>
      <c r="V12" s="250"/>
      <c r="W12" s="247"/>
      <c r="X12" s="270"/>
    </row>
    <row r="13" spans="1:24" s="136" customFormat="1" ht="15.75" customHeight="1">
      <c r="A13" s="252"/>
      <c r="B13" s="254"/>
      <c r="C13" s="254"/>
      <c r="D13" s="247"/>
      <c r="E13" s="247" t="s">
        <v>362</v>
      </c>
      <c r="F13" s="247" t="s">
        <v>364</v>
      </c>
      <c r="G13" s="247"/>
      <c r="H13" s="247" t="s">
        <v>362</v>
      </c>
      <c r="I13" s="247" t="s">
        <v>364</v>
      </c>
      <c r="J13" s="247"/>
      <c r="K13" s="250"/>
      <c r="L13" s="247" t="s">
        <v>362</v>
      </c>
      <c r="M13" s="247" t="s">
        <v>363</v>
      </c>
      <c r="N13" s="247" t="s">
        <v>364</v>
      </c>
      <c r="O13" s="247"/>
      <c r="P13" s="247" t="s">
        <v>365</v>
      </c>
      <c r="Q13" s="247" t="s">
        <v>362</v>
      </c>
      <c r="R13" s="247" t="s">
        <v>363</v>
      </c>
      <c r="S13" s="247" t="s">
        <v>364</v>
      </c>
      <c r="T13" s="247"/>
      <c r="U13" s="247" t="s">
        <v>365</v>
      </c>
      <c r="V13" s="250"/>
      <c r="W13" s="247"/>
      <c r="X13" s="270"/>
    </row>
    <row r="14" spans="1:24" s="136" customFormat="1" ht="48.75" customHeight="1">
      <c r="A14" s="252"/>
      <c r="B14" s="255"/>
      <c r="C14" s="255"/>
      <c r="D14" s="247"/>
      <c r="E14" s="247"/>
      <c r="F14" s="204" t="s">
        <v>366</v>
      </c>
      <c r="G14" s="204" t="s">
        <v>367</v>
      </c>
      <c r="H14" s="247"/>
      <c r="I14" s="204" t="s">
        <v>366</v>
      </c>
      <c r="J14" s="204" t="s">
        <v>367</v>
      </c>
      <c r="K14" s="250"/>
      <c r="L14" s="247"/>
      <c r="M14" s="247"/>
      <c r="N14" s="204" t="s">
        <v>366</v>
      </c>
      <c r="O14" s="204" t="s">
        <v>367</v>
      </c>
      <c r="P14" s="247"/>
      <c r="Q14" s="247"/>
      <c r="R14" s="247"/>
      <c r="S14" s="204" t="s">
        <v>366</v>
      </c>
      <c r="T14" s="204" t="s">
        <v>367</v>
      </c>
      <c r="U14" s="247"/>
      <c r="V14" s="250"/>
      <c r="W14" s="247"/>
      <c r="X14" s="270"/>
    </row>
    <row r="15" spans="1:24" s="76" customFormat="1" ht="19.5" customHeight="1">
      <c r="A15" s="74" t="s">
        <v>237</v>
      </c>
      <c r="B15" s="74"/>
      <c r="C15" s="74"/>
      <c r="D15" s="75" t="s">
        <v>67</v>
      </c>
      <c r="E15" s="40">
        <f>E16</f>
        <v>157097373</v>
      </c>
      <c r="F15" s="40">
        <f aca="true" t="shared" si="0" ref="F15:U15">F16</f>
        <v>65407723</v>
      </c>
      <c r="G15" s="40">
        <f t="shared" si="0"/>
        <v>3925806</v>
      </c>
      <c r="H15" s="40">
        <f t="shared" si="0"/>
        <v>63971156.64</v>
      </c>
      <c r="I15" s="40">
        <f t="shared" si="0"/>
        <v>31595322.159999993</v>
      </c>
      <c r="J15" s="40">
        <f t="shared" si="0"/>
        <v>2261298.46</v>
      </c>
      <c r="K15" s="146">
        <f>H15/E15*100</f>
        <v>40.720704247549705</v>
      </c>
      <c r="L15" s="40">
        <f t="shared" si="0"/>
        <v>47402213.48</v>
      </c>
      <c r="M15" s="40">
        <f t="shared" si="0"/>
        <v>483319.48</v>
      </c>
      <c r="N15" s="40">
        <f t="shared" si="0"/>
        <v>141022</v>
      </c>
      <c r="O15" s="40">
        <f t="shared" si="0"/>
        <v>54604</v>
      </c>
      <c r="P15" s="40">
        <f t="shared" si="0"/>
        <v>46918894</v>
      </c>
      <c r="Q15" s="40">
        <f t="shared" si="0"/>
        <v>34338428.2</v>
      </c>
      <c r="R15" s="40">
        <f t="shared" si="0"/>
        <v>367948.76</v>
      </c>
      <c r="S15" s="40">
        <f t="shared" si="0"/>
        <v>37198.28</v>
      </c>
      <c r="T15" s="40">
        <f t="shared" si="0"/>
        <v>27538.35</v>
      </c>
      <c r="U15" s="40">
        <f t="shared" si="0"/>
        <v>33970479.44</v>
      </c>
      <c r="V15" s="146">
        <f>Q15/L15*100</f>
        <v>72.44055852895586</v>
      </c>
      <c r="W15" s="40">
        <f>H15+Q15</f>
        <v>98309584.84</v>
      </c>
      <c r="X15" s="270"/>
    </row>
    <row r="16" spans="1:24" s="79" customFormat="1" ht="19.5" customHeight="1">
      <c r="A16" s="77" t="s">
        <v>238</v>
      </c>
      <c r="B16" s="77"/>
      <c r="C16" s="77"/>
      <c r="D16" s="78" t="s">
        <v>67</v>
      </c>
      <c r="E16" s="57">
        <f>E17+E18+E19+E22+E24+E26+E27+E30+E31+E34+E37+E40+E43+E45+E48+E49+E50+E51+E52+E53+E54+E57+E58+E59+E60+E61+E62+E63</f>
        <v>157097373</v>
      </c>
      <c r="F16" s="57">
        <f aca="true" t="shared" si="1" ref="F16:P16">F17+F18+F19+F22+F24+F26+F27+F30+F31+F34+F37+F40+F43+F45+F48+F49+F50+F51+F52+F53+F54+F57+F58+F59+F60+F61+F62+F63</f>
        <v>65407723</v>
      </c>
      <c r="G16" s="57">
        <f t="shared" si="1"/>
        <v>3925806</v>
      </c>
      <c r="H16" s="57">
        <f>H17+H18+H19+H22+H24+H26+H27+H30+H31+H34+H37+H40+H43+H45+H48+H49+H50+H51+H52+H53+H54+H57+H58+H59+H60+H61+H62+H63</f>
        <v>63971156.64</v>
      </c>
      <c r="I16" s="57">
        <f>I17+I18+I19+I22+I24+I26+I27+I30+I31+I34+I37+I40+I43+I45+I48+I49+I50+I51+I52+I53+I54+I57+I58+I59+I60+I61+I62+I63</f>
        <v>31595322.159999993</v>
      </c>
      <c r="J16" s="57">
        <f>J17+J18+J19+J22+J24+J26+J27+J30+J31+J34+J37+J40+J43+J45+J48+J49+J50+J51+J52+J53+J54+J57+J58+J59+J60+J61+J62+J63</f>
        <v>2261298.46</v>
      </c>
      <c r="K16" s="147">
        <f aca="true" t="shared" si="2" ref="K16:K79">H16/E16*100</f>
        <v>40.720704247549705</v>
      </c>
      <c r="L16" s="57">
        <f t="shared" si="1"/>
        <v>47402213.48</v>
      </c>
      <c r="M16" s="57">
        <f t="shared" si="1"/>
        <v>483319.48</v>
      </c>
      <c r="N16" s="57">
        <f t="shared" si="1"/>
        <v>141022</v>
      </c>
      <c r="O16" s="57">
        <f t="shared" si="1"/>
        <v>54604</v>
      </c>
      <c r="P16" s="57">
        <f t="shared" si="1"/>
        <v>46918894</v>
      </c>
      <c r="Q16" s="57">
        <f>Q17+Q18+Q19+Q22+Q24+Q26+Q27+Q30+Q31+Q34+Q37+Q40+Q43+Q45+Q48+Q49+Q50+Q51+Q52+Q53+Q54+Q57+Q58+Q59+Q60+Q61+Q62+Q63</f>
        <v>34338428.2</v>
      </c>
      <c r="R16" s="57">
        <f>R17+R18+R19+R22+R24+R26+R27+R30+R31+R34+R37+R40+R43+R45+R48+R49+R50+R51+R52+R53+R54+R57+R58+R59+R60+R61+R62+R63</f>
        <v>367948.76</v>
      </c>
      <c r="S16" s="57">
        <f>S17+S18+S19+S22+S24+S26+S27+S30+S31+S34+S37+S40+S43+S45+S48+S49+S50+S51+S52+S53+S54+S57+S58+S59+S60+S61+S62+S63</f>
        <v>37198.28</v>
      </c>
      <c r="T16" s="57">
        <f>T17+T18+T19+T22+T24+T26+T27+T30+T31+T34+T37+T40+T43+T45+T48+T49+T50+T51+T52+T53+T54+T57+T58+T59+T60+T61+T62+T63</f>
        <v>27538.35</v>
      </c>
      <c r="U16" s="57">
        <f>U17+U18+U19+U22+U24+U26+U27+U30+U31+U34+U37+U40+U43+U45+U48+U49+U50+U51+U52+U53+U54+U57+U58+U59+U60+U61+U62+U63</f>
        <v>33970479.44</v>
      </c>
      <c r="V16" s="147">
        <f aca="true" t="shared" si="3" ref="V16:V75">Q16/L16*100</f>
        <v>72.44055852895586</v>
      </c>
      <c r="W16" s="57">
        <f aca="true" t="shared" si="4" ref="W16:W79">H16+Q16</f>
        <v>98309584.84</v>
      </c>
      <c r="X16" s="270"/>
    </row>
    <row r="17" spans="1:24" s="3" customFormat="1" ht="46.5" customHeight="1">
      <c r="A17" s="58" t="s">
        <v>239</v>
      </c>
      <c r="B17" s="58" t="str">
        <f>'дод. 3'!A16</f>
        <v>0160</v>
      </c>
      <c r="C17" s="58" t="str">
        <f>'дод. 3'!B16</f>
        <v>0111</v>
      </c>
      <c r="D17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7" s="60">
        <v>73641081</v>
      </c>
      <c r="F17" s="60">
        <v>52440920</v>
      </c>
      <c r="G17" s="60">
        <v>2150738</v>
      </c>
      <c r="H17" s="60">
        <v>35450401.9</v>
      </c>
      <c r="I17" s="60">
        <v>25467524.83</v>
      </c>
      <c r="J17" s="60">
        <v>1143318.9</v>
      </c>
      <c r="K17" s="148">
        <f t="shared" si="2"/>
        <v>48.13943714378663</v>
      </c>
      <c r="L17" s="60">
        <f>M17+P17</f>
        <v>3007014</v>
      </c>
      <c r="M17" s="60"/>
      <c r="N17" s="60"/>
      <c r="O17" s="60"/>
      <c r="P17" s="60">
        <v>3007014</v>
      </c>
      <c r="Q17" s="60">
        <f aca="true" t="shared" si="5" ref="Q17:Q81">R17+U17</f>
        <v>538006.34</v>
      </c>
      <c r="R17" s="60">
        <v>18928.9</v>
      </c>
      <c r="S17" s="60"/>
      <c r="T17" s="60"/>
      <c r="U17" s="60">
        <v>519077.44</v>
      </c>
      <c r="V17" s="148">
        <f t="shared" si="3"/>
        <v>17.891713839709425</v>
      </c>
      <c r="W17" s="60">
        <f t="shared" si="4"/>
        <v>35988408.24</v>
      </c>
      <c r="X17" s="270"/>
    </row>
    <row r="18" spans="1:24" s="3" customFormat="1" ht="27" customHeight="1">
      <c r="A18" s="58" t="s">
        <v>379</v>
      </c>
      <c r="B18" s="58" t="str">
        <f>'дод. 3'!A17</f>
        <v>0180</v>
      </c>
      <c r="C18" s="58" t="str">
        <f>'дод. 3'!B17</f>
        <v>0133</v>
      </c>
      <c r="D18" s="72" t="str">
        <f>'дод. 3'!C17</f>
        <v>Інша діяльність у сфері державного управління</v>
      </c>
      <c r="E18" s="60">
        <v>127500</v>
      </c>
      <c r="F18" s="60"/>
      <c r="G18" s="60"/>
      <c r="H18" s="60">
        <v>61951.1</v>
      </c>
      <c r="I18" s="60"/>
      <c r="J18" s="60"/>
      <c r="K18" s="148">
        <f t="shared" si="2"/>
        <v>48.589098039215685</v>
      </c>
      <c r="L18" s="60">
        <f>M18+P18</f>
        <v>0</v>
      </c>
      <c r="M18" s="60"/>
      <c r="N18" s="60"/>
      <c r="O18" s="60"/>
      <c r="P18" s="60"/>
      <c r="Q18" s="60">
        <f t="shared" si="5"/>
        <v>0</v>
      </c>
      <c r="R18" s="60"/>
      <c r="S18" s="60"/>
      <c r="T18" s="60"/>
      <c r="U18" s="60"/>
      <c r="V18" s="148"/>
      <c r="W18" s="60">
        <f t="shared" si="4"/>
        <v>61951.1</v>
      </c>
      <c r="X18" s="270"/>
    </row>
    <row r="19" spans="1:24" s="3" customFormat="1" ht="68.25" customHeight="1">
      <c r="A19" s="58" t="s">
        <v>240</v>
      </c>
      <c r="B19" s="58" t="str">
        <f>'дод. 3'!A51</f>
        <v>3030</v>
      </c>
      <c r="C19" s="58">
        <f>'дод. 3'!B51</f>
        <v>0</v>
      </c>
      <c r="D19" s="72" t="str">
        <f>'дод. 3'!C51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9" s="60">
        <f>E20+E21</f>
        <v>190000</v>
      </c>
      <c r="F19" s="60">
        <f aca="true" t="shared" si="6" ref="F19:U19">F20+F21</f>
        <v>0</v>
      </c>
      <c r="G19" s="60">
        <f t="shared" si="6"/>
        <v>0</v>
      </c>
      <c r="H19" s="60">
        <f t="shared" si="6"/>
        <v>12213</v>
      </c>
      <c r="I19" s="60">
        <f t="shared" si="6"/>
        <v>0</v>
      </c>
      <c r="J19" s="60">
        <f t="shared" si="6"/>
        <v>0</v>
      </c>
      <c r="K19" s="148">
        <f t="shared" si="2"/>
        <v>6.427894736842105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60">
        <f t="shared" si="6"/>
        <v>0</v>
      </c>
      <c r="P19" s="60">
        <f t="shared" si="6"/>
        <v>0</v>
      </c>
      <c r="Q19" s="60">
        <f t="shared" si="6"/>
        <v>0</v>
      </c>
      <c r="R19" s="60">
        <f t="shared" si="6"/>
        <v>0</v>
      </c>
      <c r="S19" s="60">
        <f t="shared" si="6"/>
        <v>0</v>
      </c>
      <c r="T19" s="60">
        <f t="shared" si="6"/>
        <v>0</v>
      </c>
      <c r="U19" s="60">
        <f t="shared" si="6"/>
        <v>0</v>
      </c>
      <c r="V19" s="148"/>
      <c r="W19" s="60">
        <f t="shared" si="4"/>
        <v>12213</v>
      </c>
      <c r="X19" s="270"/>
    </row>
    <row r="20" spans="1:24" s="81" customFormat="1" ht="51.75" customHeight="1">
      <c r="A20" s="61" t="s">
        <v>395</v>
      </c>
      <c r="B20" s="61" t="str">
        <f>'дод. 3'!A54</f>
        <v>3033</v>
      </c>
      <c r="C20" s="61" t="str">
        <f>'дод. 3'!B54</f>
        <v>1070</v>
      </c>
      <c r="D20" s="70" t="str">
        <f>'дод. 3'!C54</f>
        <v>Компенсаційні виплати на пільговий проїзд автомобільним транспортом окремим категоріям громадян</v>
      </c>
      <c r="E20" s="63">
        <v>51700</v>
      </c>
      <c r="F20" s="63"/>
      <c r="G20" s="63"/>
      <c r="H20" s="63">
        <v>5109</v>
      </c>
      <c r="I20" s="63"/>
      <c r="J20" s="63"/>
      <c r="K20" s="149">
        <f t="shared" si="2"/>
        <v>9.88201160541586</v>
      </c>
      <c r="L20" s="63">
        <f>M20+P20</f>
        <v>0</v>
      </c>
      <c r="M20" s="63"/>
      <c r="N20" s="63"/>
      <c r="O20" s="63"/>
      <c r="P20" s="63"/>
      <c r="Q20" s="63">
        <f t="shared" si="5"/>
        <v>0</v>
      </c>
      <c r="R20" s="63"/>
      <c r="S20" s="63"/>
      <c r="T20" s="63"/>
      <c r="U20" s="63"/>
      <c r="V20" s="149"/>
      <c r="W20" s="63">
        <f t="shared" si="4"/>
        <v>5109</v>
      </c>
      <c r="X20" s="270"/>
    </row>
    <row r="21" spans="1:24" s="81" customFormat="1" ht="48.75" customHeight="1">
      <c r="A21" s="61" t="s">
        <v>241</v>
      </c>
      <c r="B21" s="61" t="str">
        <f>'дод. 3'!A56</f>
        <v>3036</v>
      </c>
      <c r="C21" s="61" t="str">
        <f>'дод. 3'!B56</f>
        <v>1070</v>
      </c>
      <c r="D21" s="70" t="str">
        <f>'дод. 3'!C56</f>
        <v>Компенсаційні виплати на пільговий проїзд електротранспортом окремим категоріям громадян</v>
      </c>
      <c r="E21" s="63">
        <v>138300</v>
      </c>
      <c r="F21" s="63"/>
      <c r="G21" s="63"/>
      <c r="H21" s="63">
        <v>7104</v>
      </c>
      <c r="I21" s="63"/>
      <c r="J21" s="63"/>
      <c r="K21" s="149">
        <f t="shared" si="2"/>
        <v>5.136659436008677</v>
      </c>
      <c r="L21" s="63">
        <f>M21+P21</f>
        <v>0</v>
      </c>
      <c r="M21" s="63"/>
      <c r="N21" s="63"/>
      <c r="O21" s="63"/>
      <c r="P21" s="63"/>
      <c r="Q21" s="63">
        <f t="shared" si="5"/>
        <v>0</v>
      </c>
      <c r="R21" s="63"/>
      <c r="S21" s="63"/>
      <c r="T21" s="63"/>
      <c r="U21" s="63"/>
      <c r="V21" s="149"/>
      <c r="W21" s="63">
        <f t="shared" si="4"/>
        <v>7104</v>
      </c>
      <c r="X21" s="270"/>
    </row>
    <row r="22" spans="1:24" s="3" customFormat="1" ht="32.25" customHeight="1">
      <c r="A22" s="58" t="s">
        <v>242</v>
      </c>
      <c r="B22" s="58" t="str">
        <f>'дод. 3'!A77</f>
        <v>3120</v>
      </c>
      <c r="C22" s="58">
        <f>'дод. 3'!B77</f>
        <v>0</v>
      </c>
      <c r="D22" s="72" t="str">
        <f>'дод. 3'!C77</f>
        <v>Здійснення соціальної роботи з вразливими категоріями населення</v>
      </c>
      <c r="E22" s="60">
        <f>E23</f>
        <v>1791330</v>
      </c>
      <c r="F22" s="60">
        <f aca="true" t="shared" si="7" ref="F22:U22">F23</f>
        <v>1348310</v>
      </c>
      <c r="G22" s="60">
        <f t="shared" si="7"/>
        <v>63780</v>
      </c>
      <c r="H22" s="60">
        <f t="shared" si="7"/>
        <v>844574.49</v>
      </c>
      <c r="I22" s="60">
        <f t="shared" si="7"/>
        <v>648837.9</v>
      </c>
      <c r="J22" s="60">
        <f t="shared" si="7"/>
        <v>27180.25</v>
      </c>
      <c r="K22" s="148">
        <f t="shared" si="2"/>
        <v>47.147900721810046</v>
      </c>
      <c r="L22" s="60">
        <f t="shared" si="7"/>
        <v>405500</v>
      </c>
      <c r="M22" s="60">
        <f t="shared" si="7"/>
        <v>0</v>
      </c>
      <c r="N22" s="60">
        <f t="shared" si="7"/>
        <v>0</v>
      </c>
      <c r="O22" s="60">
        <f t="shared" si="7"/>
        <v>0</v>
      </c>
      <c r="P22" s="60">
        <f t="shared" si="7"/>
        <v>405500</v>
      </c>
      <c r="Q22" s="60">
        <f t="shared" si="7"/>
        <v>0</v>
      </c>
      <c r="R22" s="60">
        <f t="shared" si="7"/>
        <v>0</v>
      </c>
      <c r="S22" s="60">
        <f t="shared" si="7"/>
        <v>0</v>
      </c>
      <c r="T22" s="60">
        <f t="shared" si="7"/>
        <v>0</v>
      </c>
      <c r="U22" s="60">
        <f t="shared" si="7"/>
        <v>0</v>
      </c>
      <c r="V22" s="148">
        <f t="shared" si="3"/>
        <v>0</v>
      </c>
      <c r="W22" s="60">
        <f t="shared" si="4"/>
        <v>844574.49</v>
      </c>
      <c r="X22" s="270"/>
    </row>
    <row r="23" spans="1:24" s="81" customFormat="1" ht="33.75" customHeight="1">
      <c r="A23" s="61" t="s">
        <v>243</v>
      </c>
      <c r="B23" s="61" t="str">
        <f>'дод. 3'!A78</f>
        <v>3121</v>
      </c>
      <c r="C23" s="61" t="str">
        <f>'дод. 3'!B78</f>
        <v>1040</v>
      </c>
      <c r="D23" s="70" t="str">
        <f>'дод. 3'!C78</f>
        <v>Утримання та забезпечення діяльності центрів соціальних служб для сім’ї, дітей та молоді</v>
      </c>
      <c r="E23" s="63">
        <v>1791330</v>
      </c>
      <c r="F23" s="63">
        <v>1348310</v>
      </c>
      <c r="G23" s="63">
        <v>63780</v>
      </c>
      <c r="H23" s="63">
        <v>844574.49</v>
      </c>
      <c r="I23" s="63">
        <v>648837.9</v>
      </c>
      <c r="J23" s="63">
        <v>27180.25</v>
      </c>
      <c r="K23" s="149">
        <f t="shared" si="2"/>
        <v>47.147900721810046</v>
      </c>
      <c r="L23" s="63">
        <f>M23+P23</f>
        <v>405500</v>
      </c>
      <c r="M23" s="63"/>
      <c r="N23" s="63"/>
      <c r="O23" s="63"/>
      <c r="P23" s="63">
        <v>405500</v>
      </c>
      <c r="Q23" s="63">
        <f t="shared" si="5"/>
        <v>0</v>
      </c>
      <c r="R23" s="63"/>
      <c r="S23" s="63"/>
      <c r="T23" s="63"/>
      <c r="U23" s="63"/>
      <c r="V23" s="149">
        <f t="shared" si="3"/>
        <v>0</v>
      </c>
      <c r="W23" s="63">
        <f t="shared" si="4"/>
        <v>844574.49</v>
      </c>
      <c r="X23" s="270"/>
    </row>
    <row r="24" spans="1:24" s="81" customFormat="1" ht="25.5" customHeight="1">
      <c r="A24" s="58" t="s">
        <v>244</v>
      </c>
      <c r="B24" s="58" t="str">
        <f>'дод. 3'!A79</f>
        <v>3130</v>
      </c>
      <c r="C24" s="58">
        <f>'дод. 3'!B79</f>
        <v>0</v>
      </c>
      <c r="D24" s="72" t="str">
        <f>'дод. 3'!C79</f>
        <v>Реалізація державної політики у молодіжній сфері</v>
      </c>
      <c r="E24" s="60">
        <f>E25</f>
        <v>684600</v>
      </c>
      <c r="F24" s="60">
        <f aca="true" t="shared" si="8" ref="F24:U24">F25</f>
        <v>0</v>
      </c>
      <c r="G24" s="60">
        <f t="shared" si="8"/>
        <v>0</v>
      </c>
      <c r="H24" s="60">
        <f t="shared" si="8"/>
        <v>263166.73</v>
      </c>
      <c r="I24" s="60">
        <f t="shared" si="8"/>
        <v>0</v>
      </c>
      <c r="J24" s="60">
        <f t="shared" si="8"/>
        <v>0</v>
      </c>
      <c r="K24" s="148">
        <f t="shared" si="2"/>
        <v>38.44094799883143</v>
      </c>
      <c r="L24" s="60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60">
        <f t="shared" si="8"/>
        <v>0</v>
      </c>
      <c r="R24" s="60">
        <f t="shared" si="8"/>
        <v>0</v>
      </c>
      <c r="S24" s="60">
        <f t="shared" si="8"/>
        <v>0</v>
      </c>
      <c r="T24" s="60">
        <f t="shared" si="8"/>
        <v>0</v>
      </c>
      <c r="U24" s="60">
        <f t="shared" si="8"/>
        <v>0</v>
      </c>
      <c r="V24" s="148"/>
      <c r="W24" s="60">
        <f t="shared" si="4"/>
        <v>263166.73</v>
      </c>
      <c r="X24" s="270"/>
    </row>
    <row r="25" spans="1:24" s="81" customFormat="1" ht="45">
      <c r="A25" s="61" t="s">
        <v>245</v>
      </c>
      <c r="B25" s="61" t="str">
        <f>'дод. 3'!A80</f>
        <v>3131</v>
      </c>
      <c r="C25" s="61" t="str">
        <f>'дод. 3'!B80</f>
        <v>1040</v>
      </c>
      <c r="D25" s="70" t="str">
        <f>'дод. 3'!C80</f>
        <v>Здійснення заходів та реалізація проектів на виконання Державної цільової соціальної програми «Молодь України»</v>
      </c>
      <c r="E25" s="63">
        <v>684600</v>
      </c>
      <c r="F25" s="63"/>
      <c r="G25" s="63"/>
      <c r="H25" s="63">
        <v>263166.73</v>
      </c>
      <c r="I25" s="63"/>
      <c r="J25" s="63"/>
      <c r="K25" s="149">
        <f t="shared" si="2"/>
        <v>38.44094799883143</v>
      </c>
      <c r="L25" s="63">
        <f>M25+P25</f>
        <v>0</v>
      </c>
      <c r="M25" s="63"/>
      <c r="N25" s="63"/>
      <c r="O25" s="63"/>
      <c r="P25" s="63"/>
      <c r="Q25" s="63">
        <f t="shared" si="5"/>
        <v>0</v>
      </c>
      <c r="R25" s="63"/>
      <c r="S25" s="63"/>
      <c r="T25" s="63"/>
      <c r="U25" s="63"/>
      <c r="V25" s="149"/>
      <c r="W25" s="63">
        <f t="shared" si="4"/>
        <v>263166.73</v>
      </c>
      <c r="X25" s="270"/>
    </row>
    <row r="26" spans="1:24" s="81" customFormat="1" ht="60" customHeight="1">
      <c r="A26" s="58" t="s">
        <v>246</v>
      </c>
      <c r="B26" s="58" t="str">
        <f>'дод. 3'!A81</f>
        <v>3140</v>
      </c>
      <c r="C26" s="58" t="str">
        <f>'дод. 3'!B81</f>
        <v>1040</v>
      </c>
      <c r="D26" s="72" t="str">
        <f>'дод. 3'!C81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60">
        <v>2129665</v>
      </c>
      <c r="F26" s="60"/>
      <c r="G26" s="60"/>
      <c r="H26" s="60">
        <v>1345747.94</v>
      </c>
      <c r="I26" s="60"/>
      <c r="J26" s="60"/>
      <c r="K26" s="148">
        <f t="shared" si="2"/>
        <v>63.19059288667466</v>
      </c>
      <c r="L26" s="60">
        <f>M26+P26</f>
        <v>0</v>
      </c>
      <c r="M26" s="60"/>
      <c r="N26" s="60"/>
      <c r="O26" s="60"/>
      <c r="P26" s="60"/>
      <c r="Q26" s="60">
        <f t="shared" si="5"/>
        <v>0</v>
      </c>
      <c r="R26" s="60"/>
      <c r="S26" s="60"/>
      <c r="T26" s="60"/>
      <c r="U26" s="60"/>
      <c r="V26" s="148"/>
      <c r="W26" s="60">
        <f t="shared" si="4"/>
        <v>1345747.94</v>
      </c>
      <c r="X26" s="270"/>
    </row>
    <row r="27" spans="1:24" s="81" customFormat="1" ht="21.75" customHeight="1">
      <c r="A27" s="58" t="s">
        <v>472</v>
      </c>
      <c r="B27" s="58" t="str">
        <f>'дод. 3'!A95</f>
        <v>3240</v>
      </c>
      <c r="C27" s="58">
        <f>'дод. 3'!B95</f>
        <v>0</v>
      </c>
      <c r="D27" s="72" t="str">
        <f>'дод. 3'!C95</f>
        <v>Інші заклади та заходи</v>
      </c>
      <c r="E27" s="60">
        <f>E28+E29</f>
        <v>1054111</v>
      </c>
      <c r="F27" s="60">
        <f aca="true" t="shared" si="9" ref="F27:U27">F28+F29</f>
        <v>578471</v>
      </c>
      <c r="G27" s="60">
        <f t="shared" si="9"/>
        <v>97477</v>
      </c>
      <c r="H27" s="60">
        <f t="shared" si="9"/>
        <v>468468.7</v>
      </c>
      <c r="I27" s="60">
        <f t="shared" si="9"/>
        <v>266268.22</v>
      </c>
      <c r="J27" s="60">
        <f t="shared" si="9"/>
        <v>56782.3</v>
      </c>
      <c r="K27" s="148">
        <f t="shared" si="2"/>
        <v>44.44206539918471</v>
      </c>
      <c r="L27" s="60">
        <f t="shared" si="9"/>
        <v>0</v>
      </c>
      <c r="M27" s="60">
        <f t="shared" si="9"/>
        <v>0</v>
      </c>
      <c r="N27" s="60">
        <f t="shared" si="9"/>
        <v>0</v>
      </c>
      <c r="O27" s="60">
        <f t="shared" si="9"/>
        <v>0</v>
      </c>
      <c r="P27" s="60">
        <f t="shared" si="9"/>
        <v>0</v>
      </c>
      <c r="Q27" s="60">
        <f t="shared" si="9"/>
        <v>0</v>
      </c>
      <c r="R27" s="60">
        <f t="shared" si="9"/>
        <v>0</v>
      </c>
      <c r="S27" s="60">
        <f t="shared" si="9"/>
        <v>0</v>
      </c>
      <c r="T27" s="60">
        <f t="shared" si="9"/>
        <v>0</v>
      </c>
      <c r="U27" s="60">
        <f t="shared" si="9"/>
        <v>0</v>
      </c>
      <c r="V27" s="148"/>
      <c r="W27" s="60">
        <f t="shared" si="4"/>
        <v>468468.7</v>
      </c>
      <c r="X27" s="270"/>
    </row>
    <row r="28" spans="1:24" s="81" customFormat="1" ht="31.5" customHeight="1">
      <c r="A28" s="61" t="s">
        <v>470</v>
      </c>
      <c r="B28" s="61" t="str">
        <f>'дод. 3'!A96</f>
        <v>3241</v>
      </c>
      <c r="C28" s="61" t="str">
        <f>'дод. 3'!B96</f>
        <v>1090</v>
      </c>
      <c r="D28" s="70" t="str">
        <f>'дод. 3'!C96</f>
        <v>Забезпечення діяльності інших закладів у сфері соціального захисту і соціального забезпечення</v>
      </c>
      <c r="E28" s="63">
        <v>845645</v>
      </c>
      <c r="F28" s="63">
        <v>578471</v>
      </c>
      <c r="G28" s="63">
        <v>97477</v>
      </c>
      <c r="H28" s="63">
        <v>395965.53</v>
      </c>
      <c r="I28" s="63">
        <v>266268.22</v>
      </c>
      <c r="J28" s="63">
        <v>56782.3</v>
      </c>
      <c r="K28" s="149">
        <f t="shared" si="2"/>
        <v>46.824084574496396</v>
      </c>
      <c r="L28" s="63">
        <f>M28+P28</f>
        <v>0</v>
      </c>
      <c r="M28" s="63"/>
      <c r="N28" s="63"/>
      <c r="O28" s="63"/>
      <c r="P28" s="63"/>
      <c r="Q28" s="63">
        <f t="shared" si="5"/>
        <v>0</v>
      </c>
      <c r="R28" s="63"/>
      <c r="S28" s="63"/>
      <c r="T28" s="63"/>
      <c r="U28" s="63"/>
      <c r="V28" s="149"/>
      <c r="W28" s="63">
        <f t="shared" si="4"/>
        <v>395965.53</v>
      </c>
      <c r="X28" s="270"/>
    </row>
    <row r="29" spans="1:24" s="81" customFormat="1" ht="33.75" customHeight="1">
      <c r="A29" s="61" t="s">
        <v>471</v>
      </c>
      <c r="B29" s="61" t="str">
        <f>'дод. 3'!A97</f>
        <v>3242</v>
      </c>
      <c r="C29" s="61" t="str">
        <f>'дод. 3'!B97</f>
        <v>1090</v>
      </c>
      <c r="D29" s="70" t="str">
        <f>'дод. 3'!C97</f>
        <v>Інші заходи у сфері соціального захисту і соціального забезпечення</v>
      </c>
      <c r="E29" s="63">
        <v>208466</v>
      </c>
      <c r="F29" s="63"/>
      <c r="G29" s="63"/>
      <c r="H29" s="63">
        <v>72503.17</v>
      </c>
      <c r="I29" s="63"/>
      <c r="J29" s="63"/>
      <c r="K29" s="149">
        <f t="shared" si="2"/>
        <v>34.77937409457657</v>
      </c>
      <c r="L29" s="63">
        <f>M29+P29</f>
        <v>0</v>
      </c>
      <c r="M29" s="63"/>
      <c r="N29" s="63"/>
      <c r="O29" s="63"/>
      <c r="P29" s="63"/>
      <c r="Q29" s="63">
        <f t="shared" si="5"/>
        <v>0</v>
      </c>
      <c r="R29" s="63"/>
      <c r="S29" s="63"/>
      <c r="T29" s="63"/>
      <c r="U29" s="63"/>
      <c r="V29" s="149"/>
      <c r="W29" s="63">
        <f t="shared" si="4"/>
        <v>72503.17</v>
      </c>
      <c r="X29" s="270"/>
    </row>
    <row r="30" spans="1:24" s="3" customFormat="1" ht="38.25" customHeight="1">
      <c r="A30" s="58" t="s">
        <v>581</v>
      </c>
      <c r="B30" s="58" t="str">
        <f>'дод. 3'!A100</f>
        <v>4060</v>
      </c>
      <c r="C30" s="58" t="str">
        <f>'дод. 3'!B100</f>
        <v>0828</v>
      </c>
      <c r="D30" s="72" t="str">
        <f>'дод. 3'!C100</f>
        <v>Забезпечення діяльності палаців i будинків культури, клубів, центрів дозвілля та iнших клубних закладів</v>
      </c>
      <c r="E30" s="60">
        <v>2314830</v>
      </c>
      <c r="F30" s="60">
        <v>783989</v>
      </c>
      <c r="G30" s="60">
        <v>237625</v>
      </c>
      <c r="H30" s="60">
        <v>1108446.99</v>
      </c>
      <c r="I30" s="60">
        <v>381849.47</v>
      </c>
      <c r="J30" s="60">
        <v>162971.92</v>
      </c>
      <c r="K30" s="148">
        <f t="shared" si="2"/>
        <v>47.88459584505126</v>
      </c>
      <c r="L30" s="60">
        <f>M30+P30</f>
        <v>28500</v>
      </c>
      <c r="M30" s="60"/>
      <c r="N30" s="60"/>
      <c r="O30" s="60"/>
      <c r="P30" s="60">
        <v>28500</v>
      </c>
      <c r="Q30" s="60">
        <f t="shared" si="5"/>
        <v>0</v>
      </c>
      <c r="R30" s="60"/>
      <c r="S30" s="60"/>
      <c r="T30" s="60"/>
      <c r="U30" s="60"/>
      <c r="V30" s="148">
        <f t="shared" si="3"/>
        <v>0</v>
      </c>
      <c r="W30" s="60">
        <f t="shared" si="4"/>
        <v>1108446.99</v>
      </c>
      <c r="X30" s="270"/>
    </row>
    <row r="31" spans="1:24" s="3" customFormat="1" ht="28.5" customHeight="1">
      <c r="A31" s="58" t="s">
        <v>247</v>
      </c>
      <c r="B31" s="58" t="str">
        <f>'дод. 3'!A101</f>
        <v>4080</v>
      </c>
      <c r="C31" s="58">
        <f>'дод. 3'!B101</f>
        <v>0</v>
      </c>
      <c r="D31" s="72" t="str">
        <f>'дод. 3'!C101</f>
        <v>Інші заклади та заходи в галузі культури і мистецтва</v>
      </c>
      <c r="E31" s="60">
        <f>E32+E33</f>
        <v>2705500</v>
      </c>
      <c r="F31" s="60">
        <f aca="true" t="shared" si="10" ref="F31:U31">F32+F33</f>
        <v>998500</v>
      </c>
      <c r="G31" s="60">
        <f t="shared" si="10"/>
        <v>78540</v>
      </c>
      <c r="H31" s="60">
        <f t="shared" si="10"/>
        <v>1015881.92</v>
      </c>
      <c r="I31" s="60">
        <f t="shared" si="10"/>
        <v>487970.06</v>
      </c>
      <c r="J31" s="60">
        <f t="shared" si="10"/>
        <v>57682.47</v>
      </c>
      <c r="K31" s="148">
        <f t="shared" si="2"/>
        <v>37.54876806505267</v>
      </c>
      <c r="L31" s="60">
        <f t="shared" si="10"/>
        <v>20500</v>
      </c>
      <c r="M31" s="60">
        <f t="shared" si="10"/>
        <v>0</v>
      </c>
      <c r="N31" s="60">
        <f t="shared" si="10"/>
        <v>0</v>
      </c>
      <c r="O31" s="60">
        <f t="shared" si="10"/>
        <v>0</v>
      </c>
      <c r="P31" s="60">
        <f t="shared" si="10"/>
        <v>20500</v>
      </c>
      <c r="Q31" s="60">
        <f t="shared" si="10"/>
        <v>0</v>
      </c>
      <c r="R31" s="60">
        <f t="shared" si="10"/>
        <v>0</v>
      </c>
      <c r="S31" s="60">
        <f t="shared" si="10"/>
        <v>0</v>
      </c>
      <c r="T31" s="60">
        <f t="shared" si="10"/>
        <v>0</v>
      </c>
      <c r="U31" s="60">
        <f t="shared" si="10"/>
        <v>0</v>
      </c>
      <c r="V31" s="148">
        <f t="shared" si="3"/>
        <v>0</v>
      </c>
      <c r="W31" s="60">
        <f t="shared" si="4"/>
        <v>1015881.92</v>
      </c>
      <c r="X31" s="270"/>
    </row>
    <row r="32" spans="1:24" s="81" customFormat="1" ht="30.75" customHeight="1">
      <c r="A32" s="61" t="s">
        <v>468</v>
      </c>
      <c r="B32" s="61" t="str">
        <f>'дод. 3'!A102</f>
        <v>4081</v>
      </c>
      <c r="C32" s="61" t="str">
        <f>'дод. 3'!B102</f>
        <v>0829</v>
      </c>
      <c r="D32" s="70" t="str">
        <f>'дод. 3'!C102</f>
        <v>Забезпечення діяльності інших закладів в галузі культури і мистецтва </v>
      </c>
      <c r="E32" s="63">
        <v>2219000</v>
      </c>
      <c r="F32" s="63">
        <v>998500</v>
      </c>
      <c r="G32" s="63">
        <v>78540</v>
      </c>
      <c r="H32" s="63">
        <v>919150.04</v>
      </c>
      <c r="I32" s="63">
        <v>487970.06</v>
      </c>
      <c r="J32" s="63">
        <v>57682.47</v>
      </c>
      <c r="K32" s="149">
        <f t="shared" si="2"/>
        <v>41.421813429472735</v>
      </c>
      <c r="L32" s="63">
        <f>M32+P32</f>
        <v>20500</v>
      </c>
      <c r="M32" s="63"/>
      <c r="N32" s="63"/>
      <c r="O32" s="63"/>
      <c r="P32" s="63">
        <v>20500</v>
      </c>
      <c r="Q32" s="63">
        <f t="shared" si="5"/>
        <v>0</v>
      </c>
      <c r="R32" s="63"/>
      <c r="S32" s="63"/>
      <c r="T32" s="63"/>
      <c r="U32" s="63"/>
      <c r="V32" s="149">
        <f t="shared" si="3"/>
        <v>0</v>
      </c>
      <c r="W32" s="63">
        <f t="shared" si="4"/>
        <v>919150.04</v>
      </c>
      <c r="X32" s="270"/>
    </row>
    <row r="33" spans="1:24" s="81" customFormat="1" ht="25.5" customHeight="1">
      <c r="A33" s="61" t="s">
        <v>469</v>
      </c>
      <c r="B33" s="61" t="str">
        <f>'дод. 3'!A103</f>
        <v>4082</v>
      </c>
      <c r="C33" s="61" t="str">
        <f>'дод. 3'!B103</f>
        <v>0829</v>
      </c>
      <c r="D33" s="70" t="str">
        <f>'дод. 3'!C103</f>
        <v>Інші заходи в галузі культури і мистецтва</v>
      </c>
      <c r="E33" s="63">
        <v>486500</v>
      </c>
      <c r="F33" s="63"/>
      <c r="G33" s="63"/>
      <c r="H33" s="63">
        <v>96731.88</v>
      </c>
      <c r="I33" s="63"/>
      <c r="J33" s="63"/>
      <c r="K33" s="149">
        <f t="shared" si="2"/>
        <v>19.883223021582737</v>
      </c>
      <c r="L33" s="63">
        <f>M33+P33</f>
        <v>0</v>
      </c>
      <c r="M33" s="63"/>
      <c r="N33" s="63"/>
      <c r="O33" s="63"/>
      <c r="P33" s="63"/>
      <c r="Q33" s="63">
        <f t="shared" si="5"/>
        <v>0</v>
      </c>
      <c r="R33" s="63"/>
      <c r="S33" s="63"/>
      <c r="T33" s="63"/>
      <c r="U33" s="63"/>
      <c r="V33" s="149"/>
      <c r="W33" s="63">
        <f t="shared" si="4"/>
        <v>96731.88</v>
      </c>
      <c r="X33" s="270"/>
    </row>
    <row r="34" spans="1:24" s="3" customFormat="1" ht="21.75" customHeight="1">
      <c r="A34" s="64" t="s">
        <v>248</v>
      </c>
      <c r="B34" s="64" t="str">
        <f>'дод. 3'!A105</f>
        <v>5010</v>
      </c>
      <c r="C34" s="64">
        <f>'дод. 3'!B105</f>
        <v>0</v>
      </c>
      <c r="D34" s="71" t="str">
        <f>'дод. 3'!C105</f>
        <v>Проведення спортивної роботи в регіоні</v>
      </c>
      <c r="E34" s="60">
        <f>E35+E36</f>
        <v>1587070</v>
      </c>
      <c r="F34" s="60">
        <f aca="true" t="shared" si="11" ref="F34:U34">F35+F36</f>
        <v>0</v>
      </c>
      <c r="G34" s="60">
        <f t="shared" si="11"/>
        <v>0</v>
      </c>
      <c r="H34" s="60">
        <f t="shared" si="11"/>
        <v>669752.36</v>
      </c>
      <c r="I34" s="60">
        <f t="shared" si="11"/>
        <v>0</v>
      </c>
      <c r="J34" s="60">
        <f t="shared" si="11"/>
        <v>0</v>
      </c>
      <c r="K34" s="148">
        <f t="shared" si="2"/>
        <v>42.200555741082624</v>
      </c>
      <c r="L34" s="60">
        <f t="shared" si="11"/>
        <v>177000</v>
      </c>
      <c r="M34" s="60">
        <f t="shared" si="11"/>
        <v>0</v>
      </c>
      <c r="N34" s="60">
        <f t="shared" si="11"/>
        <v>0</v>
      </c>
      <c r="O34" s="60">
        <f t="shared" si="11"/>
        <v>0</v>
      </c>
      <c r="P34" s="60">
        <f t="shared" si="11"/>
        <v>177000</v>
      </c>
      <c r="Q34" s="60">
        <f t="shared" si="11"/>
        <v>75000</v>
      </c>
      <c r="R34" s="60">
        <f t="shared" si="11"/>
        <v>0</v>
      </c>
      <c r="S34" s="60">
        <f t="shared" si="11"/>
        <v>0</v>
      </c>
      <c r="T34" s="60">
        <f t="shared" si="11"/>
        <v>0</v>
      </c>
      <c r="U34" s="60">
        <f t="shared" si="11"/>
        <v>75000</v>
      </c>
      <c r="V34" s="148">
        <f t="shared" si="3"/>
        <v>42.3728813559322</v>
      </c>
      <c r="W34" s="60">
        <f t="shared" si="4"/>
        <v>744752.36</v>
      </c>
      <c r="X34" s="270"/>
    </row>
    <row r="35" spans="1:24" s="81" customFormat="1" ht="36.75" customHeight="1">
      <c r="A35" s="82" t="s">
        <v>249</v>
      </c>
      <c r="B35" s="82" t="str">
        <f>'дод. 3'!A106</f>
        <v>5011</v>
      </c>
      <c r="C35" s="82" t="str">
        <f>'дод. 3'!B106</f>
        <v>0810</v>
      </c>
      <c r="D35" s="83" t="str">
        <f>'дод. 3'!C106</f>
        <v>Проведення навчально-тренувальних зборів і змагань з олімпійських видів спорту</v>
      </c>
      <c r="E35" s="63">
        <v>836070</v>
      </c>
      <c r="F35" s="63"/>
      <c r="G35" s="63"/>
      <c r="H35" s="63">
        <v>359288.62</v>
      </c>
      <c r="I35" s="63"/>
      <c r="J35" s="63"/>
      <c r="K35" s="149">
        <f t="shared" si="2"/>
        <v>42.97350939514634</v>
      </c>
      <c r="L35" s="63">
        <f>M35+P35</f>
        <v>177000</v>
      </c>
      <c r="M35" s="63"/>
      <c r="N35" s="63"/>
      <c r="O35" s="63"/>
      <c r="P35" s="63">
        <v>177000</v>
      </c>
      <c r="Q35" s="63">
        <f t="shared" si="5"/>
        <v>75000</v>
      </c>
      <c r="R35" s="63"/>
      <c r="S35" s="63"/>
      <c r="T35" s="63"/>
      <c r="U35" s="63">
        <v>75000</v>
      </c>
      <c r="V35" s="149">
        <f t="shared" si="3"/>
        <v>42.3728813559322</v>
      </c>
      <c r="W35" s="63">
        <f t="shared" si="4"/>
        <v>434288.62</v>
      </c>
      <c r="X35" s="270"/>
    </row>
    <row r="36" spans="1:24" s="81" customFormat="1" ht="34.5" customHeight="1">
      <c r="A36" s="82" t="s">
        <v>250</v>
      </c>
      <c r="B36" s="82" t="str">
        <f>'дод. 3'!A107</f>
        <v>5012</v>
      </c>
      <c r="C36" s="82" t="str">
        <f>'дод. 3'!B107</f>
        <v>0810</v>
      </c>
      <c r="D36" s="83" t="str">
        <f>'дод. 3'!C107</f>
        <v>Проведення навчально-тренувальних зборів і змагань з неолімпійських видів спорту</v>
      </c>
      <c r="E36" s="63">
        <v>751000</v>
      </c>
      <c r="F36" s="63"/>
      <c r="G36" s="63"/>
      <c r="H36" s="63">
        <v>310463.74</v>
      </c>
      <c r="I36" s="63"/>
      <c r="J36" s="63"/>
      <c r="K36" s="149">
        <f t="shared" si="2"/>
        <v>41.34004527296937</v>
      </c>
      <c r="L36" s="63">
        <f>M36+P36</f>
        <v>0</v>
      </c>
      <c r="M36" s="63"/>
      <c r="N36" s="63"/>
      <c r="O36" s="63"/>
      <c r="P36" s="63"/>
      <c r="Q36" s="63">
        <f t="shared" si="5"/>
        <v>0</v>
      </c>
      <c r="R36" s="63"/>
      <c r="S36" s="63"/>
      <c r="T36" s="63"/>
      <c r="U36" s="63"/>
      <c r="V36" s="149"/>
      <c r="W36" s="63">
        <f t="shared" si="4"/>
        <v>310463.74</v>
      </c>
      <c r="X36" s="270"/>
    </row>
    <row r="37" spans="1:24" s="3" customFormat="1" ht="21" customHeight="1">
      <c r="A37" s="64" t="s">
        <v>251</v>
      </c>
      <c r="B37" s="64" t="str">
        <f>'дод. 3'!A108</f>
        <v>5030</v>
      </c>
      <c r="C37" s="64">
        <f>'дод. 3'!B108</f>
        <v>0</v>
      </c>
      <c r="D37" s="71" t="str">
        <f>'дод. 3'!C108</f>
        <v>Розвиток дитячо-юнацького та резервного спорту</v>
      </c>
      <c r="E37" s="60">
        <f>E38+E39</f>
        <v>17657879</v>
      </c>
      <c r="F37" s="60">
        <f aca="true" t="shared" si="12" ref="F37:U37">F38+F39</f>
        <v>6380000</v>
      </c>
      <c r="G37" s="60">
        <f t="shared" si="12"/>
        <v>586810</v>
      </c>
      <c r="H37" s="60">
        <f t="shared" si="12"/>
        <v>8173051.64</v>
      </c>
      <c r="I37" s="60">
        <f t="shared" si="12"/>
        <v>3022865.59</v>
      </c>
      <c r="J37" s="60">
        <f t="shared" si="12"/>
        <v>354640.8</v>
      </c>
      <c r="K37" s="148">
        <f t="shared" si="2"/>
        <v>46.28557959877288</v>
      </c>
      <c r="L37" s="60">
        <f t="shared" si="12"/>
        <v>210000</v>
      </c>
      <c r="M37" s="60">
        <f t="shared" si="12"/>
        <v>0</v>
      </c>
      <c r="N37" s="60">
        <f t="shared" si="12"/>
        <v>0</v>
      </c>
      <c r="O37" s="60">
        <f t="shared" si="12"/>
        <v>0</v>
      </c>
      <c r="P37" s="60">
        <f t="shared" si="12"/>
        <v>210000</v>
      </c>
      <c r="Q37" s="60">
        <f t="shared" si="12"/>
        <v>0</v>
      </c>
      <c r="R37" s="60">
        <f t="shared" si="12"/>
        <v>0</v>
      </c>
      <c r="S37" s="60">
        <f t="shared" si="12"/>
        <v>0</v>
      </c>
      <c r="T37" s="60">
        <f t="shared" si="12"/>
        <v>0</v>
      </c>
      <c r="U37" s="60">
        <f t="shared" si="12"/>
        <v>0</v>
      </c>
      <c r="V37" s="148">
        <f t="shared" si="3"/>
        <v>0</v>
      </c>
      <c r="W37" s="60">
        <f t="shared" si="4"/>
        <v>8173051.64</v>
      </c>
      <c r="X37" s="270"/>
    </row>
    <row r="38" spans="1:24" s="81" customFormat="1" ht="39" customHeight="1">
      <c r="A38" s="82" t="s">
        <v>252</v>
      </c>
      <c r="B38" s="82" t="str">
        <f>'дод. 3'!A109</f>
        <v>5031</v>
      </c>
      <c r="C38" s="82" t="str">
        <f>'дод. 3'!B109</f>
        <v>0810</v>
      </c>
      <c r="D38" s="83" t="str">
        <f>'дод. 3'!C109</f>
        <v>Утримання та навчально-тренувальна робота комунальних дитячо-юнацьких спортивних шкіл</v>
      </c>
      <c r="E38" s="63">
        <v>9524900</v>
      </c>
      <c r="F38" s="63">
        <v>6380000</v>
      </c>
      <c r="G38" s="63">
        <v>586810</v>
      </c>
      <c r="H38" s="63">
        <v>4407451.76</v>
      </c>
      <c r="I38" s="63">
        <v>3022865.59</v>
      </c>
      <c r="J38" s="63">
        <v>354640.8</v>
      </c>
      <c r="K38" s="149">
        <f t="shared" si="2"/>
        <v>46.272945227771416</v>
      </c>
      <c r="L38" s="63">
        <f>M38+P38</f>
        <v>200000</v>
      </c>
      <c r="M38" s="63"/>
      <c r="N38" s="63"/>
      <c r="O38" s="63"/>
      <c r="P38" s="63">
        <v>200000</v>
      </c>
      <c r="Q38" s="63">
        <f t="shared" si="5"/>
        <v>0</v>
      </c>
      <c r="R38" s="63"/>
      <c r="S38" s="63"/>
      <c r="T38" s="63"/>
      <c r="U38" s="63"/>
      <c r="V38" s="149">
        <f t="shared" si="3"/>
        <v>0</v>
      </c>
      <c r="W38" s="63">
        <f t="shared" si="4"/>
        <v>4407451.76</v>
      </c>
      <c r="X38" s="270"/>
    </row>
    <row r="39" spans="1:24" s="81" customFormat="1" ht="45">
      <c r="A39" s="82" t="s">
        <v>253</v>
      </c>
      <c r="B39" s="82" t="str">
        <f>'дод. 3'!A110</f>
        <v>5032</v>
      </c>
      <c r="C39" s="82" t="str">
        <f>'дод. 3'!B110</f>
        <v>0810</v>
      </c>
      <c r="D39" s="83" t="str">
        <f>'дод. 3'!C110</f>
        <v>Фінансова підтримка дитячо-юнацьких спортивних шкіл фізкультурно-спортивних товариств</v>
      </c>
      <c r="E39" s="63">
        <v>8132979</v>
      </c>
      <c r="F39" s="63"/>
      <c r="G39" s="63"/>
      <c r="H39" s="63">
        <v>3765599.88</v>
      </c>
      <c r="I39" s="63"/>
      <c r="J39" s="63"/>
      <c r="K39" s="149">
        <f t="shared" si="2"/>
        <v>46.30037628278642</v>
      </c>
      <c r="L39" s="63">
        <f>M39+P39</f>
        <v>10000</v>
      </c>
      <c r="M39" s="63"/>
      <c r="N39" s="63"/>
      <c r="O39" s="63"/>
      <c r="P39" s="63">
        <v>10000</v>
      </c>
      <c r="Q39" s="63">
        <f t="shared" si="5"/>
        <v>0</v>
      </c>
      <c r="R39" s="63"/>
      <c r="S39" s="63"/>
      <c r="T39" s="63"/>
      <c r="U39" s="63"/>
      <c r="V39" s="149">
        <f t="shared" si="3"/>
        <v>0</v>
      </c>
      <c r="W39" s="63">
        <f t="shared" si="4"/>
        <v>3765599.88</v>
      </c>
      <c r="X39" s="270"/>
    </row>
    <row r="40" spans="1:24" s="81" customFormat="1" ht="21" customHeight="1">
      <c r="A40" s="64" t="s">
        <v>254</v>
      </c>
      <c r="B40" s="64" t="str">
        <f>'дод. 3'!A111</f>
        <v>5060</v>
      </c>
      <c r="C40" s="64">
        <f>'дод. 3'!B111</f>
        <v>0</v>
      </c>
      <c r="D40" s="71" t="str">
        <f>'дод. 3'!C111</f>
        <v>Інші заходи з розвитку фізичної культури та спорту</v>
      </c>
      <c r="E40" s="60">
        <f>E41+E42</f>
        <v>9472021</v>
      </c>
      <c r="F40" s="60">
        <f aca="true" t="shared" si="13" ref="F40:U40">F41+F42</f>
        <v>1789783</v>
      </c>
      <c r="G40" s="60">
        <f t="shared" si="13"/>
        <v>407210</v>
      </c>
      <c r="H40" s="60">
        <f t="shared" si="13"/>
        <v>4699632.03</v>
      </c>
      <c r="I40" s="60">
        <f t="shared" si="13"/>
        <v>791746.93</v>
      </c>
      <c r="J40" s="60">
        <f t="shared" si="13"/>
        <v>290930.56</v>
      </c>
      <c r="K40" s="148">
        <f t="shared" si="2"/>
        <v>49.6159376124694</v>
      </c>
      <c r="L40" s="60">
        <f t="shared" si="13"/>
        <v>246687</v>
      </c>
      <c r="M40" s="60">
        <f t="shared" si="13"/>
        <v>226687</v>
      </c>
      <c r="N40" s="60">
        <f t="shared" si="13"/>
        <v>141022</v>
      </c>
      <c r="O40" s="60">
        <f t="shared" si="13"/>
        <v>53404</v>
      </c>
      <c r="P40" s="60">
        <f t="shared" si="13"/>
        <v>20000</v>
      </c>
      <c r="Q40" s="60">
        <f t="shared" si="13"/>
        <v>134310.16</v>
      </c>
      <c r="R40" s="60">
        <f t="shared" si="13"/>
        <v>114485.16</v>
      </c>
      <c r="S40" s="60">
        <f t="shared" si="13"/>
        <v>37198.28</v>
      </c>
      <c r="T40" s="60">
        <f t="shared" si="13"/>
        <v>27538.35</v>
      </c>
      <c r="U40" s="60">
        <f t="shared" si="13"/>
        <v>19825</v>
      </c>
      <c r="V40" s="148">
        <f t="shared" si="3"/>
        <v>54.44557678353541</v>
      </c>
      <c r="W40" s="60">
        <f t="shared" si="4"/>
        <v>4833942.19</v>
      </c>
      <c r="X40" s="270"/>
    </row>
    <row r="41" spans="1:24" s="81" customFormat="1" ht="72" customHeight="1">
      <c r="A41" s="82" t="s">
        <v>255</v>
      </c>
      <c r="B41" s="82" t="str">
        <f>'дод. 3'!A112</f>
        <v>5061</v>
      </c>
      <c r="C41" s="82" t="str">
        <f>'дод. 3'!B112</f>
        <v>0810</v>
      </c>
      <c r="D41" s="83" t="str">
        <f>'дод. 3'!C112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63">
        <v>3778561</v>
      </c>
      <c r="F41" s="63">
        <v>1789783</v>
      </c>
      <c r="G41" s="63">
        <v>407210</v>
      </c>
      <c r="H41" s="63">
        <v>1498192.26</v>
      </c>
      <c r="I41" s="63">
        <v>791746.93</v>
      </c>
      <c r="J41" s="63">
        <v>290930.56</v>
      </c>
      <c r="K41" s="149">
        <f t="shared" si="2"/>
        <v>39.64981007319982</v>
      </c>
      <c r="L41" s="63">
        <f>M41+P41</f>
        <v>246687</v>
      </c>
      <c r="M41" s="63">
        <v>226687</v>
      </c>
      <c r="N41" s="63">
        <v>141022</v>
      </c>
      <c r="O41" s="63">
        <v>53404</v>
      </c>
      <c r="P41" s="63">
        <v>20000</v>
      </c>
      <c r="Q41" s="63">
        <f t="shared" si="5"/>
        <v>134310.16</v>
      </c>
      <c r="R41" s="63">
        <v>114485.16</v>
      </c>
      <c r="S41" s="63">
        <v>37198.28</v>
      </c>
      <c r="T41" s="63">
        <v>27538.35</v>
      </c>
      <c r="U41" s="63">
        <v>19825</v>
      </c>
      <c r="V41" s="149">
        <f t="shared" si="3"/>
        <v>54.44557678353541</v>
      </c>
      <c r="W41" s="63">
        <f t="shared" si="4"/>
        <v>1632502.42</v>
      </c>
      <c r="X41" s="270"/>
    </row>
    <row r="42" spans="1:24" s="81" customFormat="1" ht="45">
      <c r="A42" s="82" t="s">
        <v>256</v>
      </c>
      <c r="B42" s="82" t="str">
        <f>'дод. 3'!A113</f>
        <v>5062</v>
      </c>
      <c r="C42" s="82" t="str">
        <f>'дод. 3'!B113</f>
        <v>0810</v>
      </c>
      <c r="D42" s="83" t="str">
        <f>'дод. 3'!C113</f>
        <v>Підтримка спорту вищих досягнень та організацій, які здійснюють фізкультурно-спортивну діяльність в регіоні</v>
      </c>
      <c r="E42" s="63">
        <v>5693460</v>
      </c>
      <c r="F42" s="63"/>
      <c r="G42" s="63"/>
      <c r="H42" s="63">
        <v>3201439.77</v>
      </c>
      <c r="I42" s="63"/>
      <c r="J42" s="63"/>
      <c r="K42" s="149">
        <f t="shared" si="2"/>
        <v>56.230126671654844</v>
      </c>
      <c r="L42" s="63">
        <f>M42+P42</f>
        <v>0</v>
      </c>
      <c r="M42" s="63"/>
      <c r="N42" s="63"/>
      <c r="O42" s="63"/>
      <c r="P42" s="63"/>
      <c r="Q42" s="63">
        <f t="shared" si="5"/>
        <v>0</v>
      </c>
      <c r="R42" s="63"/>
      <c r="S42" s="63"/>
      <c r="T42" s="63"/>
      <c r="U42" s="63"/>
      <c r="V42" s="149"/>
      <c r="W42" s="63">
        <f t="shared" si="4"/>
        <v>3201439.77</v>
      </c>
      <c r="X42" s="270"/>
    </row>
    <row r="43" spans="1:24" s="3" customFormat="1" ht="34.5" customHeight="1">
      <c r="A43" s="64" t="s">
        <v>257</v>
      </c>
      <c r="B43" s="64" t="str">
        <f>'дод. 3'!A145</f>
        <v>7410</v>
      </c>
      <c r="C43" s="64">
        <f>'дод. 3'!B145</f>
        <v>0</v>
      </c>
      <c r="D43" s="71" t="str">
        <f>'дод. 3'!C145</f>
        <v>Забезпечення надання послуг з перевезення пасажирів автомобільним транспортом</v>
      </c>
      <c r="E43" s="60">
        <f>E44</f>
        <v>5000000</v>
      </c>
      <c r="F43" s="60">
        <f aca="true" t="shared" si="14" ref="F43:U43">F44</f>
        <v>0</v>
      </c>
      <c r="G43" s="60">
        <f t="shared" si="14"/>
        <v>0</v>
      </c>
      <c r="H43" s="60">
        <f t="shared" si="14"/>
        <v>2330000</v>
      </c>
      <c r="I43" s="60">
        <f t="shared" si="14"/>
        <v>0</v>
      </c>
      <c r="J43" s="60">
        <f t="shared" si="14"/>
        <v>0</v>
      </c>
      <c r="K43" s="148">
        <f t="shared" si="2"/>
        <v>46.6</v>
      </c>
      <c r="L43" s="60">
        <f t="shared" si="14"/>
        <v>0</v>
      </c>
      <c r="M43" s="60">
        <f t="shared" si="14"/>
        <v>0</v>
      </c>
      <c r="N43" s="60">
        <f t="shared" si="14"/>
        <v>0</v>
      </c>
      <c r="O43" s="60">
        <f t="shared" si="14"/>
        <v>0</v>
      </c>
      <c r="P43" s="60">
        <f t="shared" si="14"/>
        <v>0</v>
      </c>
      <c r="Q43" s="60">
        <f t="shared" si="14"/>
        <v>0</v>
      </c>
      <c r="R43" s="60">
        <f t="shared" si="14"/>
        <v>0</v>
      </c>
      <c r="S43" s="60">
        <f t="shared" si="14"/>
        <v>0</v>
      </c>
      <c r="T43" s="60">
        <f t="shared" si="14"/>
        <v>0</v>
      </c>
      <c r="U43" s="60">
        <f t="shared" si="14"/>
        <v>0</v>
      </c>
      <c r="V43" s="148"/>
      <c r="W43" s="60">
        <f t="shared" si="4"/>
        <v>2330000</v>
      </c>
      <c r="X43" s="270"/>
    </row>
    <row r="44" spans="1:24" s="81" customFormat="1" ht="30">
      <c r="A44" s="82" t="s">
        <v>258</v>
      </c>
      <c r="B44" s="82" t="str">
        <f>'дод. 3'!A146</f>
        <v>7412</v>
      </c>
      <c r="C44" s="82" t="str">
        <f>'дод. 3'!B146</f>
        <v>0451</v>
      </c>
      <c r="D44" s="83" t="str">
        <f>'дод. 3'!C146</f>
        <v>Регулювання цін на послуги місцевого автотранспорту</v>
      </c>
      <c r="E44" s="63">
        <v>5000000</v>
      </c>
      <c r="F44" s="63"/>
      <c r="G44" s="63"/>
      <c r="H44" s="63">
        <v>2330000</v>
      </c>
      <c r="I44" s="63"/>
      <c r="J44" s="63"/>
      <c r="K44" s="149">
        <f t="shared" si="2"/>
        <v>46.6</v>
      </c>
      <c r="L44" s="63">
        <f>M44+P44</f>
        <v>0</v>
      </c>
      <c r="M44" s="63"/>
      <c r="N44" s="63"/>
      <c r="O44" s="63"/>
      <c r="P44" s="63"/>
      <c r="Q44" s="63">
        <f t="shared" si="5"/>
        <v>0</v>
      </c>
      <c r="R44" s="63"/>
      <c r="S44" s="63"/>
      <c r="T44" s="63"/>
      <c r="U44" s="63"/>
      <c r="V44" s="149"/>
      <c r="W44" s="63">
        <f t="shared" si="4"/>
        <v>2330000</v>
      </c>
      <c r="X44" s="270"/>
    </row>
    <row r="45" spans="1:24" s="3" customFormat="1" ht="30">
      <c r="A45" s="64" t="s">
        <v>259</v>
      </c>
      <c r="B45" s="64" t="str">
        <f>'дод. 3'!A147</f>
        <v>7420</v>
      </c>
      <c r="C45" s="64">
        <f>'дод. 3'!B147</f>
        <v>0</v>
      </c>
      <c r="D45" s="71" t="str">
        <f>'дод. 3'!C147</f>
        <v>Забезпечення надання послуг з перевезення пасажирів електротранспортом</v>
      </c>
      <c r="E45" s="60">
        <f>E46+E47</f>
        <v>22544636</v>
      </c>
      <c r="F45" s="60">
        <f aca="true" t="shared" si="15" ref="F45:U45">F46+F47</f>
        <v>0</v>
      </c>
      <c r="G45" s="60">
        <f t="shared" si="15"/>
        <v>0</v>
      </c>
      <c r="H45" s="60">
        <f t="shared" si="15"/>
        <v>4553250</v>
      </c>
      <c r="I45" s="60">
        <f t="shared" si="15"/>
        <v>0</v>
      </c>
      <c r="J45" s="60">
        <f t="shared" si="15"/>
        <v>0</v>
      </c>
      <c r="K45" s="148">
        <f t="shared" si="2"/>
        <v>20.196600202371865</v>
      </c>
      <c r="L45" s="60">
        <f t="shared" si="15"/>
        <v>1490000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1490000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148">
        <f t="shared" si="3"/>
        <v>0</v>
      </c>
      <c r="W45" s="60">
        <f t="shared" si="4"/>
        <v>4553250</v>
      </c>
      <c r="X45" s="270"/>
    </row>
    <row r="46" spans="1:24" s="81" customFormat="1" ht="30">
      <c r="A46" s="82" t="s">
        <v>260</v>
      </c>
      <c r="B46" s="82" t="str">
        <f>'дод. 3'!A148</f>
        <v>7422</v>
      </c>
      <c r="C46" s="82" t="str">
        <f>'дод. 3'!B148</f>
        <v>0453</v>
      </c>
      <c r="D46" s="83" t="str">
        <f>'дод. 3'!C148</f>
        <v>Регулювання цін на послуги місцевого наземного електротранспорту</v>
      </c>
      <c r="E46" s="63">
        <v>10000000</v>
      </c>
      <c r="F46" s="63"/>
      <c r="G46" s="63"/>
      <c r="H46" s="63">
        <v>4553250</v>
      </c>
      <c r="I46" s="63"/>
      <c r="J46" s="63"/>
      <c r="K46" s="149">
        <f t="shared" si="2"/>
        <v>45.5325</v>
      </c>
      <c r="L46" s="63">
        <f aca="true" t="shared" si="16" ref="L46:L53">M46+P46</f>
        <v>0</v>
      </c>
      <c r="M46" s="63"/>
      <c r="N46" s="63"/>
      <c r="O46" s="63"/>
      <c r="P46" s="63"/>
      <c r="Q46" s="63">
        <f t="shared" si="5"/>
        <v>0</v>
      </c>
      <c r="R46" s="63"/>
      <c r="S46" s="63"/>
      <c r="T46" s="63"/>
      <c r="U46" s="63"/>
      <c r="V46" s="149"/>
      <c r="W46" s="63">
        <f t="shared" si="4"/>
        <v>4553250</v>
      </c>
      <c r="X46" s="270"/>
    </row>
    <row r="47" spans="1:24" s="81" customFormat="1" ht="21.75" customHeight="1">
      <c r="A47" s="82" t="s">
        <v>370</v>
      </c>
      <c r="B47" s="82" t="str">
        <f>'дод. 3'!A149</f>
        <v>7426</v>
      </c>
      <c r="C47" s="82" t="str">
        <f>'дод. 3'!B149</f>
        <v>0453</v>
      </c>
      <c r="D47" s="83" t="str">
        <f>'дод. 3'!C149</f>
        <v>Інші заходи у сфері електротранспорту</v>
      </c>
      <c r="E47" s="63">
        <v>12544636</v>
      </c>
      <c r="F47" s="63"/>
      <c r="G47" s="63"/>
      <c r="H47" s="63">
        <v>0</v>
      </c>
      <c r="I47" s="63"/>
      <c r="J47" s="63"/>
      <c r="K47" s="149">
        <f t="shared" si="2"/>
        <v>0</v>
      </c>
      <c r="L47" s="63">
        <f t="shared" si="16"/>
        <v>1490000</v>
      </c>
      <c r="M47" s="63"/>
      <c r="N47" s="63"/>
      <c r="O47" s="63"/>
      <c r="P47" s="63">
        <v>1490000</v>
      </c>
      <c r="Q47" s="63">
        <f t="shared" si="5"/>
        <v>0</v>
      </c>
      <c r="R47" s="63"/>
      <c r="S47" s="63"/>
      <c r="T47" s="63"/>
      <c r="U47" s="63"/>
      <c r="V47" s="149">
        <f t="shared" si="3"/>
        <v>0</v>
      </c>
      <c r="W47" s="63">
        <f t="shared" si="4"/>
        <v>0</v>
      </c>
      <c r="X47" s="270"/>
    </row>
    <row r="48" spans="1:24" s="3" customFormat="1" ht="21.75" customHeight="1">
      <c r="A48" s="64" t="s">
        <v>486</v>
      </c>
      <c r="B48" s="64" t="str">
        <f>'дод. 3'!A152</f>
        <v>7450</v>
      </c>
      <c r="C48" s="64" t="str">
        <f>'дод. 3'!B152</f>
        <v>0456</v>
      </c>
      <c r="D48" s="95" t="str">
        <f>'дод. 3'!C152</f>
        <v>Інша діяльність у сфері транспорту </v>
      </c>
      <c r="E48" s="60">
        <v>649800</v>
      </c>
      <c r="F48" s="60"/>
      <c r="G48" s="60"/>
      <c r="H48" s="60"/>
      <c r="I48" s="60"/>
      <c r="J48" s="60"/>
      <c r="K48" s="148">
        <f t="shared" si="2"/>
        <v>0</v>
      </c>
      <c r="L48" s="60">
        <f t="shared" si="16"/>
        <v>0</v>
      </c>
      <c r="M48" s="60"/>
      <c r="N48" s="60"/>
      <c r="O48" s="60"/>
      <c r="P48" s="60"/>
      <c r="Q48" s="60">
        <f t="shared" si="5"/>
        <v>0</v>
      </c>
      <c r="R48" s="60"/>
      <c r="S48" s="60"/>
      <c r="T48" s="60"/>
      <c r="U48" s="60"/>
      <c r="V48" s="148"/>
      <c r="W48" s="60">
        <f t="shared" si="4"/>
        <v>0</v>
      </c>
      <c r="X48" s="270"/>
    </row>
    <row r="49" spans="1:24" s="84" customFormat="1" ht="30">
      <c r="A49" s="64" t="s">
        <v>371</v>
      </c>
      <c r="B49" s="64" t="str">
        <f>'дод. 3'!A156</f>
        <v>7530</v>
      </c>
      <c r="C49" s="64" t="str">
        <f>'дод. 3'!B156</f>
        <v>0460</v>
      </c>
      <c r="D49" s="71" t="str">
        <f>'дод. 3'!C156</f>
        <v>Інші заходи у сфері зв'язку, телекомунікації та інформатики</v>
      </c>
      <c r="E49" s="60">
        <v>10068490</v>
      </c>
      <c r="F49" s="60"/>
      <c r="G49" s="60"/>
      <c r="H49" s="60">
        <v>921566.47</v>
      </c>
      <c r="I49" s="60"/>
      <c r="J49" s="60"/>
      <c r="K49" s="148">
        <f t="shared" si="2"/>
        <v>9.152975967597921</v>
      </c>
      <c r="L49" s="60">
        <f t="shared" si="16"/>
        <v>8282000</v>
      </c>
      <c r="M49" s="60"/>
      <c r="N49" s="60"/>
      <c r="O49" s="60"/>
      <c r="P49" s="60">
        <v>8282000</v>
      </c>
      <c r="Q49" s="60">
        <f t="shared" si="5"/>
        <v>2510897</v>
      </c>
      <c r="R49" s="60"/>
      <c r="S49" s="60"/>
      <c r="T49" s="60"/>
      <c r="U49" s="60">
        <v>2510897</v>
      </c>
      <c r="V49" s="148">
        <f t="shared" si="3"/>
        <v>30.317519922723978</v>
      </c>
      <c r="W49" s="60">
        <f t="shared" si="4"/>
        <v>3432463.4699999997</v>
      </c>
      <c r="X49" s="270"/>
    </row>
    <row r="50" spans="1:24" s="81" customFormat="1" ht="30">
      <c r="A50" s="64" t="s">
        <v>261</v>
      </c>
      <c r="B50" s="64" t="str">
        <f>'дод. 3'!A158</f>
        <v>7610</v>
      </c>
      <c r="C50" s="64" t="str">
        <f>'дод. 3'!B158</f>
        <v>0411</v>
      </c>
      <c r="D50" s="71" t="str">
        <f>'дод. 3'!C158</f>
        <v>Сприяння розвитку малого та середнього підприємництва</v>
      </c>
      <c r="E50" s="60">
        <v>88000</v>
      </c>
      <c r="F50" s="60"/>
      <c r="G50" s="60"/>
      <c r="H50" s="60">
        <v>66861.9</v>
      </c>
      <c r="I50" s="60"/>
      <c r="J50" s="60"/>
      <c r="K50" s="148">
        <f t="shared" si="2"/>
        <v>75.97943181818181</v>
      </c>
      <c r="L50" s="60">
        <f t="shared" si="16"/>
        <v>16800</v>
      </c>
      <c r="M50" s="60"/>
      <c r="N50" s="60"/>
      <c r="O50" s="60"/>
      <c r="P50" s="60">
        <v>16800</v>
      </c>
      <c r="Q50" s="60">
        <f t="shared" si="5"/>
        <v>0</v>
      </c>
      <c r="R50" s="60"/>
      <c r="S50" s="60"/>
      <c r="T50" s="60"/>
      <c r="U50" s="60"/>
      <c r="V50" s="148">
        <f t="shared" si="3"/>
        <v>0</v>
      </c>
      <c r="W50" s="60">
        <f t="shared" si="4"/>
        <v>66861.9</v>
      </c>
      <c r="X50" s="271">
        <v>12</v>
      </c>
    </row>
    <row r="51" spans="1:24" s="81" customFormat="1" ht="18.75" customHeight="1">
      <c r="A51" s="64" t="s">
        <v>396</v>
      </c>
      <c r="B51" s="64" t="str">
        <f>'дод. 3'!A159</f>
        <v>7640</v>
      </c>
      <c r="C51" s="64" t="str">
        <f>'дод. 3'!B159</f>
        <v>0470</v>
      </c>
      <c r="D51" s="71" t="str">
        <f>'дод. 3'!C159</f>
        <v>Заходи з енергозбереження</v>
      </c>
      <c r="E51" s="60">
        <v>125175</v>
      </c>
      <c r="F51" s="60"/>
      <c r="G51" s="60"/>
      <c r="H51" s="60">
        <v>120268.5</v>
      </c>
      <c r="I51" s="60"/>
      <c r="J51" s="60"/>
      <c r="K51" s="148">
        <f t="shared" si="2"/>
        <v>96.0802875973637</v>
      </c>
      <c r="L51" s="60">
        <f t="shared" si="16"/>
        <v>0</v>
      </c>
      <c r="M51" s="60"/>
      <c r="N51" s="60"/>
      <c r="O51" s="60"/>
      <c r="P51" s="60"/>
      <c r="Q51" s="60">
        <f t="shared" si="5"/>
        <v>0</v>
      </c>
      <c r="R51" s="60"/>
      <c r="S51" s="60"/>
      <c r="T51" s="60"/>
      <c r="U51" s="60"/>
      <c r="V51" s="148"/>
      <c r="W51" s="60">
        <f t="shared" si="4"/>
        <v>120268.5</v>
      </c>
      <c r="X51" s="271"/>
    </row>
    <row r="52" spans="1:24" s="81" customFormat="1" ht="30">
      <c r="A52" s="64" t="s">
        <v>262</v>
      </c>
      <c r="B52" s="64" t="str">
        <f>'дод. 3'!A162</f>
        <v>7670</v>
      </c>
      <c r="C52" s="64" t="str">
        <f>'дод. 3'!B162</f>
        <v>0490</v>
      </c>
      <c r="D52" s="71" t="str">
        <f>'дод. 3'!C162</f>
        <v>Внески до статутного капіталу суб’єктів господарювання</v>
      </c>
      <c r="E52" s="60">
        <v>0</v>
      </c>
      <c r="F52" s="60"/>
      <c r="G52" s="60"/>
      <c r="H52" s="60">
        <v>0</v>
      </c>
      <c r="I52" s="60"/>
      <c r="J52" s="60"/>
      <c r="K52" s="148"/>
      <c r="L52" s="60">
        <f t="shared" si="16"/>
        <v>29240000</v>
      </c>
      <c r="M52" s="60"/>
      <c r="N52" s="60"/>
      <c r="O52" s="60"/>
      <c r="P52" s="60">
        <v>29240000</v>
      </c>
      <c r="Q52" s="60">
        <f t="shared" si="5"/>
        <v>28860000</v>
      </c>
      <c r="R52" s="60"/>
      <c r="S52" s="60"/>
      <c r="T52" s="60"/>
      <c r="U52" s="60">
        <v>28860000</v>
      </c>
      <c r="V52" s="148">
        <f t="shared" si="3"/>
        <v>98.70041039671683</v>
      </c>
      <c r="W52" s="60">
        <f t="shared" si="4"/>
        <v>28860000</v>
      </c>
      <c r="X52" s="271"/>
    </row>
    <row r="53" spans="1:24" s="81" customFormat="1" ht="30">
      <c r="A53" s="64" t="s">
        <v>385</v>
      </c>
      <c r="B53" s="64" t="str">
        <f>'дод. 3'!A163</f>
        <v>7680</v>
      </c>
      <c r="C53" s="64" t="str">
        <f>'дод. 3'!B163</f>
        <v>0490</v>
      </c>
      <c r="D53" s="71" t="str">
        <f>'дод. 3'!C163</f>
        <v>Членські внески до асоціацій органів місцевого самоврядування</v>
      </c>
      <c r="E53" s="60">
        <v>209333</v>
      </c>
      <c r="F53" s="60"/>
      <c r="G53" s="60"/>
      <c r="H53" s="60">
        <v>129680</v>
      </c>
      <c r="I53" s="60"/>
      <c r="J53" s="60"/>
      <c r="K53" s="148">
        <f t="shared" si="2"/>
        <v>61.9491432311198</v>
      </c>
      <c r="L53" s="60">
        <f t="shared" si="16"/>
        <v>0</v>
      </c>
      <c r="M53" s="60"/>
      <c r="N53" s="60"/>
      <c r="O53" s="60"/>
      <c r="P53" s="60"/>
      <c r="Q53" s="60">
        <f t="shared" si="5"/>
        <v>0</v>
      </c>
      <c r="R53" s="60"/>
      <c r="S53" s="60"/>
      <c r="T53" s="60"/>
      <c r="U53" s="60"/>
      <c r="V53" s="148"/>
      <c r="W53" s="60">
        <f t="shared" si="4"/>
        <v>129680</v>
      </c>
      <c r="X53" s="271"/>
    </row>
    <row r="54" spans="1:24" s="81" customFormat="1" ht="19.5" customHeight="1">
      <c r="A54" s="64" t="s">
        <v>263</v>
      </c>
      <c r="B54" s="64" t="str">
        <f>'дод. 3'!A164</f>
        <v>7690</v>
      </c>
      <c r="C54" s="64">
        <f>'дод. 3'!B164</f>
        <v>0</v>
      </c>
      <c r="D54" s="71" t="str">
        <f>'дод. 3'!C164</f>
        <v>Інша економічна діяльність</v>
      </c>
      <c r="E54" s="60">
        <f>E55+E56</f>
        <v>1832059</v>
      </c>
      <c r="F54" s="60">
        <f aca="true" t="shared" si="17" ref="F54:U54">F55+F56</f>
        <v>0</v>
      </c>
      <c r="G54" s="60">
        <f t="shared" si="17"/>
        <v>0</v>
      </c>
      <c r="H54" s="60">
        <f t="shared" si="17"/>
        <v>145824.98</v>
      </c>
      <c r="I54" s="60">
        <f t="shared" si="17"/>
        <v>0</v>
      </c>
      <c r="J54" s="60">
        <f t="shared" si="17"/>
        <v>0</v>
      </c>
      <c r="K54" s="148">
        <f t="shared" si="2"/>
        <v>7.95962247940705</v>
      </c>
      <c r="L54" s="60">
        <f t="shared" si="17"/>
        <v>70037.48</v>
      </c>
      <c r="M54" s="60">
        <f t="shared" si="17"/>
        <v>70037.48</v>
      </c>
      <c r="N54" s="60">
        <f t="shared" si="17"/>
        <v>0</v>
      </c>
      <c r="O54" s="60">
        <f t="shared" si="17"/>
        <v>0</v>
      </c>
      <c r="P54" s="60">
        <f t="shared" si="17"/>
        <v>0</v>
      </c>
      <c r="Q54" s="60">
        <f t="shared" si="17"/>
        <v>37739.19</v>
      </c>
      <c r="R54" s="60">
        <f t="shared" si="17"/>
        <v>37739.19</v>
      </c>
      <c r="S54" s="60">
        <f t="shared" si="17"/>
        <v>0</v>
      </c>
      <c r="T54" s="60">
        <f t="shared" si="17"/>
        <v>0</v>
      </c>
      <c r="U54" s="60">
        <f t="shared" si="17"/>
        <v>0</v>
      </c>
      <c r="V54" s="148">
        <f t="shared" si="3"/>
        <v>53.88427738976331</v>
      </c>
      <c r="W54" s="60">
        <f t="shared" si="4"/>
        <v>183564.17</v>
      </c>
      <c r="X54" s="271"/>
    </row>
    <row r="55" spans="1:24" s="81" customFormat="1" ht="121.5" customHeight="1">
      <c r="A55" s="82" t="s">
        <v>466</v>
      </c>
      <c r="B55" s="82" t="str">
        <f>'дод. 3'!A165</f>
        <v>7691</v>
      </c>
      <c r="C55" s="82" t="str">
        <f>'дод. 3'!B165</f>
        <v>0490</v>
      </c>
      <c r="D55" s="62" t="s">
        <v>494</v>
      </c>
      <c r="E55" s="63">
        <v>0</v>
      </c>
      <c r="F55" s="63"/>
      <c r="G55" s="63"/>
      <c r="H55" s="63"/>
      <c r="I55" s="63"/>
      <c r="J55" s="63"/>
      <c r="K55" s="149"/>
      <c r="L55" s="63">
        <f aca="true" t="shared" si="18" ref="L55:L63">M55+P55</f>
        <v>70037.48</v>
      </c>
      <c r="M55" s="63">
        <v>70037.48</v>
      </c>
      <c r="N55" s="63"/>
      <c r="O55" s="63"/>
      <c r="P55" s="63"/>
      <c r="Q55" s="63">
        <f t="shared" si="5"/>
        <v>37739.19</v>
      </c>
      <c r="R55" s="63">
        <v>37739.19</v>
      </c>
      <c r="S55" s="63"/>
      <c r="T55" s="63"/>
      <c r="U55" s="63"/>
      <c r="V55" s="149">
        <f t="shared" si="3"/>
        <v>53.88427738976331</v>
      </c>
      <c r="W55" s="63">
        <f t="shared" si="4"/>
        <v>37739.19</v>
      </c>
      <c r="X55" s="271"/>
    </row>
    <row r="56" spans="1:24" s="81" customFormat="1" ht="23.25" customHeight="1">
      <c r="A56" s="82" t="s">
        <v>378</v>
      </c>
      <c r="B56" s="82" t="str">
        <f>'дод. 3'!A166</f>
        <v>7693</v>
      </c>
      <c r="C56" s="82" t="str">
        <f>'дод. 3'!B166</f>
        <v>0490</v>
      </c>
      <c r="D56" s="85" t="str">
        <f>'дод. 3'!C166</f>
        <v>Інші заходи, пов'язані з економічною діяльністю</v>
      </c>
      <c r="E56" s="63">
        <v>1832059</v>
      </c>
      <c r="F56" s="63"/>
      <c r="G56" s="63"/>
      <c r="H56" s="63">
        <v>145824.98</v>
      </c>
      <c r="I56" s="63"/>
      <c r="J56" s="63"/>
      <c r="K56" s="149">
        <f t="shared" si="2"/>
        <v>7.95962247940705</v>
      </c>
      <c r="L56" s="63">
        <f t="shared" si="18"/>
        <v>0</v>
      </c>
      <c r="M56" s="63"/>
      <c r="N56" s="63"/>
      <c r="O56" s="63"/>
      <c r="P56" s="63"/>
      <c r="Q56" s="63">
        <f t="shared" si="5"/>
        <v>0</v>
      </c>
      <c r="R56" s="63"/>
      <c r="S56" s="63"/>
      <c r="T56" s="63"/>
      <c r="U56" s="63"/>
      <c r="V56" s="149"/>
      <c r="W56" s="63">
        <f t="shared" si="4"/>
        <v>145824.98</v>
      </c>
      <c r="X56" s="271"/>
    </row>
    <row r="57" spans="1:24" s="81" customFormat="1" ht="34.5" customHeight="1">
      <c r="A57" s="64" t="s">
        <v>264</v>
      </c>
      <c r="B57" s="64" t="str">
        <f>'дод. 3'!A169</f>
        <v>8110</v>
      </c>
      <c r="C57" s="64" t="str">
        <f>'дод. 3'!B169</f>
        <v>0320</v>
      </c>
      <c r="D57" s="71" t="str">
        <f>'дод. 3'!C169</f>
        <v>Заходи із запобігання та ліквідації надзвичайних ситуацій та наслідків стихійного лиха</v>
      </c>
      <c r="E57" s="60">
        <v>503883</v>
      </c>
      <c r="F57" s="60"/>
      <c r="G57" s="60">
        <v>5070</v>
      </c>
      <c r="H57" s="60">
        <v>96622.01</v>
      </c>
      <c r="I57" s="60"/>
      <c r="J57" s="60">
        <v>1095.5</v>
      </c>
      <c r="K57" s="148">
        <f t="shared" si="2"/>
        <v>19.175485182075995</v>
      </c>
      <c r="L57" s="60">
        <f t="shared" si="18"/>
        <v>55900</v>
      </c>
      <c r="M57" s="60"/>
      <c r="N57" s="60"/>
      <c r="O57" s="60"/>
      <c r="P57" s="60">
        <v>55900</v>
      </c>
      <c r="Q57" s="60">
        <f t="shared" si="5"/>
        <v>0</v>
      </c>
      <c r="R57" s="60"/>
      <c r="S57" s="60"/>
      <c r="T57" s="60"/>
      <c r="U57" s="60"/>
      <c r="V57" s="148">
        <f t="shared" si="3"/>
        <v>0</v>
      </c>
      <c r="W57" s="60">
        <f t="shared" si="4"/>
        <v>96622.01</v>
      </c>
      <c r="X57" s="271"/>
    </row>
    <row r="58" spans="1:24" s="81" customFormat="1" ht="19.5" customHeight="1">
      <c r="A58" s="64" t="s">
        <v>360</v>
      </c>
      <c r="B58" s="64" t="str">
        <f>'дод. 3'!A170</f>
        <v>8120</v>
      </c>
      <c r="C58" s="64" t="str">
        <f>'дод. 3'!B170</f>
        <v>0320</v>
      </c>
      <c r="D58" s="71" t="str">
        <f>'дод. 3'!C170</f>
        <v>Заходи з організації рятування на водах</v>
      </c>
      <c r="E58" s="60">
        <v>1517110</v>
      </c>
      <c r="F58" s="60">
        <v>1087750</v>
      </c>
      <c r="G58" s="60">
        <v>76315</v>
      </c>
      <c r="H58" s="60">
        <v>728993.13</v>
      </c>
      <c r="I58" s="60">
        <v>528259.16</v>
      </c>
      <c r="J58" s="60">
        <v>19228.3</v>
      </c>
      <c r="K58" s="148">
        <f t="shared" si="2"/>
        <v>48.05143529473802</v>
      </c>
      <c r="L58" s="60">
        <f t="shared" si="18"/>
        <v>63000</v>
      </c>
      <c r="M58" s="60">
        <v>5100</v>
      </c>
      <c r="N58" s="60"/>
      <c r="O58" s="60">
        <v>1200</v>
      </c>
      <c r="P58" s="60">
        <v>57900</v>
      </c>
      <c r="Q58" s="60">
        <f t="shared" si="5"/>
        <v>93237.51</v>
      </c>
      <c r="R58" s="60">
        <v>15337.51</v>
      </c>
      <c r="S58" s="60"/>
      <c r="T58" s="60"/>
      <c r="U58" s="60">
        <v>77900</v>
      </c>
      <c r="V58" s="148">
        <f t="shared" si="3"/>
        <v>147.9960476190476</v>
      </c>
      <c r="W58" s="60">
        <f t="shared" si="4"/>
        <v>822230.64</v>
      </c>
      <c r="X58" s="271"/>
    </row>
    <row r="59" spans="1:24" s="81" customFormat="1" ht="19.5" customHeight="1">
      <c r="A59" s="64" t="s">
        <v>381</v>
      </c>
      <c r="B59" s="64" t="str">
        <f>'дод. 3'!A172</f>
        <v>8230</v>
      </c>
      <c r="C59" s="64" t="str">
        <f>'дод. 3'!B172</f>
        <v>0380</v>
      </c>
      <c r="D59" s="71" t="str">
        <f>'дод. 3'!C172</f>
        <v>Інші заходи громадського порядку та безпеки</v>
      </c>
      <c r="E59" s="60">
        <v>391300</v>
      </c>
      <c r="F59" s="60"/>
      <c r="G59" s="60">
        <v>222241</v>
      </c>
      <c r="H59" s="60">
        <v>184802.85</v>
      </c>
      <c r="I59" s="60"/>
      <c r="J59" s="60">
        <v>147467.46</v>
      </c>
      <c r="K59" s="148">
        <f t="shared" si="2"/>
        <v>47.227919754663944</v>
      </c>
      <c r="L59" s="60">
        <f t="shared" si="18"/>
        <v>0</v>
      </c>
      <c r="M59" s="60"/>
      <c r="N59" s="60"/>
      <c r="O59" s="60"/>
      <c r="P59" s="60"/>
      <c r="Q59" s="60">
        <f t="shared" si="5"/>
        <v>0</v>
      </c>
      <c r="R59" s="60"/>
      <c r="S59" s="60"/>
      <c r="T59" s="60"/>
      <c r="U59" s="60"/>
      <c r="V59" s="148"/>
      <c r="W59" s="60">
        <f t="shared" si="4"/>
        <v>184802.85</v>
      </c>
      <c r="X59" s="271"/>
    </row>
    <row r="60" spans="1:24" s="81" customFormat="1" ht="29.25" customHeight="1">
      <c r="A60" s="58" t="s">
        <v>265</v>
      </c>
      <c r="B60" s="58" t="str">
        <f>'дод. 3'!A175</f>
        <v>8340</v>
      </c>
      <c r="C60" s="58" t="str">
        <f>'дод. 3'!B175</f>
        <v>0540</v>
      </c>
      <c r="D60" s="72" t="str">
        <f>'дод. 3'!C175</f>
        <v>Природоохоронні заходи за рахунок цільових фондів</v>
      </c>
      <c r="E60" s="60"/>
      <c r="F60" s="60"/>
      <c r="G60" s="60"/>
      <c r="H60" s="60"/>
      <c r="I60" s="60"/>
      <c r="J60" s="60"/>
      <c r="K60" s="148"/>
      <c r="L60" s="60">
        <f t="shared" si="18"/>
        <v>181495</v>
      </c>
      <c r="M60" s="60">
        <v>181495</v>
      </c>
      <c r="N60" s="60"/>
      <c r="O60" s="60"/>
      <c r="P60" s="60"/>
      <c r="Q60" s="60">
        <f t="shared" si="5"/>
        <v>181458</v>
      </c>
      <c r="R60" s="60">
        <v>181458</v>
      </c>
      <c r="S60" s="60"/>
      <c r="T60" s="60"/>
      <c r="U60" s="60"/>
      <c r="V60" s="148">
        <f t="shared" si="3"/>
        <v>99.97961376346456</v>
      </c>
      <c r="W60" s="60">
        <f t="shared" si="4"/>
        <v>181458</v>
      </c>
      <c r="X60" s="271"/>
    </row>
    <row r="61" spans="1:24" s="3" customFormat="1" ht="24" customHeight="1">
      <c r="A61" s="64" t="s">
        <v>392</v>
      </c>
      <c r="B61" s="64" t="str">
        <f>'дод. 3'!A177</f>
        <v>8420</v>
      </c>
      <c r="C61" s="64" t="str">
        <f>'дод. 3'!B177</f>
        <v>0830</v>
      </c>
      <c r="D61" s="71" t="str">
        <f>'дод. 3'!C177</f>
        <v>Інші заходи у сфері засобів масової інформації</v>
      </c>
      <c r="E61" s="60">
        <v>164000</v>
      </c>
      <c r="F61" s="60"/>
      <c r="G61" s="60"/>
      <c r="H61" s="60">
        <v>31998</v>
      </c>
      <c r="I61" s="60"/>
      <c r="J61" s="60"/>
      <c r="K61" s="148">
        <f t="shared" si="2"/>
        <v>19.5109756097561</v>
      </c>
      <c r="L61" s="60">
        <f t="shared" si="18"/>
        <v>0</v>
      </c>
      <c r="M61" s="60"/>
      <c r="N61" s="60"/>
      <c r="O61" s="60"/>
      <c r="P61" s="60"/>
      <c r="Q61" s="60">
        <f t="shared" si="5"/>
        <v>0</v>
      </c>
      <c r="R61" s="60"/>
      <c r="S61" s="60"/>
      <c r="T61" s="60"/>
      <c r="U61" s="60"/>
      <c r="V61" s="148"/>
      <c r="W61" s="60">
        <f t="shared" si="4"/>
        <v>31998</v>
      </c>
      <c r="X61" s="271"/>
    </row>
    <row r="62" spans="1:24" s="3" customFormat="1" ht="24" customHeight="1">
      <c r="A62" s="64" t="s">
        <v>603</v>
      </c>
      <c r="B62" s="64" t="s">
        <v>28</v>
      </c>
      <c r="C62" s="64" t="s">
        <v>78</v>
      </c>
      <c r="D62" s="72" t="s">
        <v>409</v>
      </c>
      <c r="E62" s="60">
        <v>166600</v>
      </c>
      <c r="F62" s="60"/>
      <c r="G62" s="60"/>
      <c r="H62" s="60">
        <v>166600</v>
      </c>
      <c r="I62" s="60"/>
      <c r="J62" s="60"/>
      <c r="K62" s="148">
        <f t="shared" si="2"/>
        <v>100</v>
      </c>
      <c r="L62" s="60">
        <f t="shared" si="18"/>
        <v>344000</v>
      </c>
      <c r="M62" s="60"/>
      <c r="N62" s="60"/>
      <c r="O62" s="60"/>
      <c r="P62" s="60">
        <v>344000</v>
      </c>
      <c r="Q62" s="60">
        <f t="shared" si="5"/>
        <v>344000</v>
      </c>
      <c r="R62" s="60"/>
      <c r="S62" s="60"/>
      <c r="T62" s="60"/>
      <c r="U62" s="60">
        <v>344000</v>
      </c>
      <c r="V62" s="148">
        <f t="shared" si="3"/>
        <v>100</v>
      </c>
      <c r="W62" s="60">
        <f t="shared" si="4"/>
        <v>510600</v>
      </c>
      <c r="X62" s="271"/>
    </row>
    <row r="63" spans="1:24" s="3" customFormat="1" ht="43.5" customHeight="1">
      <c r="A63" s="64" t="s">
        <v>604</v>
      </c>
      <c r="B63" s="64" t="s">
        <v>605</v>
      </c>
      <c r="C63" s="64" t="s">
        <v>78</v>
      </c>
      <c r="D63" s="197" t="s">
        <v>606</v>
      </c>
      <c r="E63" s="60">
        <v>481400</v>
      </c>
      <c r="F63" s="60"/>
      <c r="G63" s="60"/>
      <c r="H63" s="60">
        <v>381400</v>
      </c>
      <c r="I63" s="60"/>
      <c r="J63" s="60"/>
      <c r="K63" s="148">
        <f t="shared" si="2"/>
        <v>79.22725384295804</v>
      </c>
      <c r="L63" s="60">
        <f t="shared" si="18"/>
        <v>3563780</v>
      </c>
      <c r="M63" s="60"/>
      <c r="N63" s="60"/>
      <c r="O63" s="60"/>
      <c r="P63" s="60">
        <v>3563780</v>
      </c>
      <c r="Q63" s="60">
        <f t="shared" si="5"/>
        <v>1563780</v>
      </c>
      <c r="R63" s="60"/>
      <c r="S63" s="60"/>
      <c r="T63" s="60"/>
      <c r="U63" s="60">
        <v>1563780</v>
      </c>
      <c r="V63" s="148">
        <f t="shared" si="3"/>
        <v>43.87981300753694</v>
      </c>
      <c r="W63" s="60">
        <f t="shared" si="4"/>
        <v>1945180</v>
      </c>
      <c r="X63" s="271"/>
    </row>
    <row r="64" spans="1:24" s="76" customFormat="1" ht="29.25" customHeight="1">
      <c r="A64" s="86" t="s">
        <v>266</v>
      </c>
      <c r="B64" s="87"/>
      <c r="C64" s="87"/>
      <c r="D64" s="32" t="s">
        <v>48</v>
      </c>
      <c r="E64" s="40">
        <f>E65</f>
        <v>753245575.25</v>
      </c>
      <c r="F64" s="40">
        <f aca="true" t="shared" si="19" ref="F64:P64">F65</f>
        <v>478971924</v>
      </c>
      <c r="G64" s="40">
        <f t="shared" si="19"/>
        <v>69735910</v>
      </c>
      <c r="H64" s="40">
        <f>H65</f>
        <v>410644842.39000005</v>
      </c>
      <c r="I64" s="40">
        <f>I65</f>
        <v>265836312.04000002</v>
      </c>
      <c r="J64" s="40">
        <f>J65</f>
        <v>43431697.94</v>
      </c>
      <c r="K64" s="146">
        <f t="shared" si="2"/>
        <v>54.51672812730539</v>
      </c>
      <c r="L64" s="40">
        <f t="shared" si="19"/>
        <v>95841387.47</v>
      </c>
      <c r="M64" s="40">
        <f t="shared" si="19"/>
        <v>48306948</v>
      </c>
      <c r="N64" s="40">
        <f t="shared" si="19"/>
        <v>2677494</v>
      </c>
      <c r="O64" s="40">
        <f t="shared" si="19"/>
        <v>2371330</v>
      </c>
      <c r="P64" s="40">
        <f t="shared" si="19"/>
        <v>47534439.47</v>
      </c>
      <c r="Q64" s="40">
        <f>Q65</f>
        <v>31611474.929999992</v>
      </c>
      <c r="R64" s="40">
        <f>R65</f>
        <v>20899084.529999997</v>
      </c>
      <c r="S64" s="40">
        <f>S65</f>
        <v>1283681.1</v>
      </c>
      <c r="T64" s="40">
        <f>T65</f>
        <v>1187651.24</v>
      </c>
      <c r="U64" s="40">
        <f>U65</f>
        <v>10712390.399999999</v>
      </c>
      <c r="V64" s="146">
        <f t="shared" si="3"/>
        <v>32.98311487810517</v>
      </c>
      <c r="W64" s="40">
        <f t="shared" si="4"/>
        <v>442256317.32000005</v>
      </c>
      <c r="X64" s="271"/>
    </row>
    <row r="65" spans="1:24" s="79" customFormat="1" ht="27" customHeight="1">
      <c r="A65" s="88" t="s">
        <v>267</v>
      </c>
      <c r="B65" s="89"/>
      <c r="C65" s="89"/>
      <c r="D65" s="90" t="s">
        <v>48</v>
      </c>
      <c r="E65" s="57">
        <f>E66+E67+E68+E69+E70+E71+E72+E73+E74+E77+E78+E80+E84+E85+E82+E86</f>
        <v>753245575.25</v>
      </c>
      <c r="F65" s="57">
        <f aca="true" t="shared" si="20" ref="F65:P65">F66+F67+F68+F69+F70+F71+F72+F73+F74+F77+F78+F80+F84+F85+F82+F86</f>
        <v>478971924</v>
      </c>
      <c r="G65" s="57">
        <f t="shared" si="20"/>
        <v>69735910</v>
      </c>
      <c r="H65" s="57">
        <f>H66+H67+H68+H69+H70+H71+H72+H73+H74+H77+H78+H80+H84+H85+H82+H86</f>
        <v>410644842.39000005</v>
      </c>
      <c r="I65" s="57">
        <f>I66+I67+I68+I69+I70+I71+I72+I73+I74+I77+I78+I80+I84+I85+I82+I86</f>
        <v>265836312.04000002</v>
      </c>
      <c r="J65" s="57">
        <f>J66+J67+J68+J69+J70+J71+J72+J73+J74+J77+J78+J80+J84+J85+J82+J86</f>
        <v>43431697.94</v>
      </c>
      <c r="K65" s="147">
        <f t="shared" si="2"/>
        <v>54.51672812730539</v>
      </c>
      <c r="L65" s="57">
        <f t="shared" si="20"/>
        <v>95841387.47</v>
      </c>
      <c r="M65" s="57">
        <f t="shared" si="20"/>
        <v>48306948</v>
      </c>
      <c r="N65" s="57">
        <f t="shared" si="20"/>
        <v>2677494</v>
      </c>
      <c r="O65" s="57">
        <f t="shared" si="20"/>
        <v>2371330</v>
      </c>
      <c r="P65" s="57">
        <f t="shared" si="20"/>
        <v>47534439.47</v>
      </c>
      <c r="Q65" s="57">
        <f>Q66+Q67+Q68+Q69+Q70+Q71+Q72+Q73+Q74+Q77+Q78+Q80+Q84+Q85+Q82+Q86</f>
        <v>31611474.929999992</v>
      </c>
      <c r="R65" s="57">
        <f>R66+R67+R68+R69+R70+R71+R72+R73+R74+R77+R78+R80+R84+R85+R82+R86</f>
        <v>20899084.529999997</v>
      </c>
      <c r="S65" s="57">
        <f>S66+S67+S68+S69+S70+S71+S72+S73+S74+S77+S78+S80+S84+S85+S82+S86</f>
        <v>1283681.1</v>
      </c>
      <c r="T65" s="57">
        <f>T66+T67+T68+T69+T70+T71+T72+T73+T74+T77+T78+T80+T84+T85+T82+T86</f>
        <v>1187651.24</v>
      </c>
      <c r="U65" s="57">
        <f>U66+U67+U68+U69+U70+U71+U72+U73+U74+U77+U78+U80+U84+U85+U82+U86</f>
        <v>10712390.399999999</v>
      </c>
      <c r="V65" s="147">
        <f t="shared" si="3"/>
        <v>32.98311487810517</v>
      </c>
      <c r="W65" s="57">
        <f t="shared" si="4"/>
        <v>442256317.32000005</v>
      </c>
      <c r="X65" s="271"/>
    </row>
    <row r="66" spans="1:24" s="3" customFormat="1" ht="45">
      <c r="A66" s="58" t="s">
        <v>268</v>
      </c>
      <c r="B66" s="58" t="str">
        <f>'дод. 3'!A16</f>
        <v>0160</v>
      </c>
      <c r="C66" s="58" t="str">
        <f>'дод. 3'!B16</f>
        <v>0111</v>
      </c>
      <c r="D66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66" s="60">
        <v>2923203</v>
      </c>
      <c r="F66" s="60">
        <v>2280937</v>
      </c>
      <c r="G66" s="60">
        <v>38870</v>
      </c>
      <c r="H66" s="60">
        <v>1382493.98</v>
      </c>
      <c r="I66" s="60">
        <v>1083811.86</v>
      </c>
      <c r="J66" s="60">
        <v>21747.21</v>
      </c>
      <c r="K66" s="148">
        <f t="shared" si="2"/>
        <v>47.293806827647614</v>
      </c>
      <c r="L66" s="60">
        <f>M66+P66</f>
        <v>16000</v>
      </c>
      <c r="M66" s="60"/>
      <c r="N66" s="60"/>
      <c r="O66" s="60"/>
      <c r="P66" s="60">
        <v>16000</v>
      </c>
      <c r="Q66" s="60">
        <f t="shared" si="5"/>
        <v>0</v>
      </c>
      <c r="R66" s="60"/>
      <c r="S66" s="60"/>
      <c r="T66" s="60"/>
      <c r="U66" s="60"/>
      <c r="V66" s="148">
        <f t="shared" si="3"/>
        <v>0</v>
      </c>
      <c r="W66" s="60">
        <f t="shared" si="4"/>
        <v>1382493.98</v>
      </c>
      <c r="X66" s="271"/>
    </row>
    <row r="67" spans="1:24" s="3" customFormat="1" ht="21.75" customHeight="1">
      <c r="A67" s="58" t="s">
        <v>269</v>
      </c>
      <c r="B67" s="58" t="str">
        <f>'дод. 3'!A19</f>
        <v>1010</v>
      </c>
      <c r="C67" s="58" t="str">
        <f>'дод. 3'!B19</f>
        <v>0910</v>
      </c>
      <c r="D67" s="72" t="str">
        <f>'дод. 3'!C19</f>
        <v>Надання дошкільної освіти</v>
      </c>
      <c r="E67" s="60">
        <v>190668766.35</v>
      </c>
      <c r="F67" s="60">
        <v>119291300</v>
      </c>
      <c r="G67" s="60">
        <v>22031690</v>
      </c>
      <c r="H67" s="60">
        <v>98626746.01</v>
      </c>
      <c r="I67" s="60">
        <v>61586236.48</v>
      </c>
      <c r="J67" s="60">
        <v>13715626.01</v>
      </c>
      <c r="K67" s="148">
        <f t="shared" si="2"/>
        <v>51.72674470917612</v>
      </c>
      <c r="L67" s="60">
        <f aca="true" t="shared" si="21" ref="L67:L73">M67+P67</f>
        <v>20383896.65</v>
      </c>
      <c r="M67" s="60">
        <v>16065511</v>
      </c>
      <c r="N67" s="60"/>
      <c r="O67" s="60"/>
      <c r="P67" s="60">
        <v>4318385.65</v>
      </c>
      <c r="Q67" s="60">
        <f t="shared" si="5"/>
        <v>7185961.88</v>
      </c>
      <c r="R67" s="60">
        <v>6631318.28</v>
      </c>
      <c r="S67" s="60"/>
      <c r="T67" s="60"/>
      <c r="U67" s="60">
        <v>554643.6</v>
      </c>
      <c r="V67" s="148">
        <f t="shared" si="3"/>
        <v>35.2531314467786</v>
      </c>
      <c r="W67" s="60">
        <f t="shared" si="4"/>
        <v>105812707.89</v>
      </c>
      <c r="X67" s="271"/>
    </row>
    <row r="68" spans="1:24" s="3" customFormat="1" ht="81" customHeight="1">
      <c r="A68" s="58" t="s">
        <v>270</v>
      </c>
      <c r="B68" s="58" t="str">
        <f>'дод. 3'!A20</f>
        <v>1020</v>
      </c>
      <c r="C68" s="58" t="str">
        <f>'дод. 3'!B20</f>
        <v>0921</v>
      </c>
      <c r="D68" s="72" t="str">
        <f>'дод. 3'!C20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8" s="60">
        <v>412339600.9</v>
      </c>
      <c r="F68" s="60">
        <v>272601385</v>
      </c>
      <c r="G68" s="60">
        <v>34867640</v>
      </c>
      <c r="H68" s="60">
        <v>237206172.64</v>
      </c>
      <c r="I68" s="60">
        <v>160060565.08</v>
      </c>
      <c r="J68" s="60">
        <v>21710360.52</v>
      </c>
      <c r="K68" s="148">
        <f t="shared" si="2"/>
        <v>57.526895821371006</v>
      </c>
      <c r="L68" s="60">
        <f t="shared" si="21"/>
        <v>43190819</v>
      </c>
      <c r="M68" s="60">
        <v>25377767</v>
      </c>
      <c r="N68" s="60">
        <v>624000</v>
      </c>
      <c r="O68" s="60">
        <v>36920</v>
      </c>
      <c r="P68" s="60">
        <v>17813052</v>
      </c>
      <c r="Q68" s="60">
        <f t="shared" si="5"/>
        <v>16089339.469999999</v>
      </c>
      <c r="R68" s="60">
        <v>9039009.09</v>
      </c>
      <c r="S68" s="60">
        <v>362380.22</v>
      </c>
      <c r="T68" s="60">
        <v>2880.6</v>
      </c>
      <c r="U68" s="60">
        <v>7050330.38</v>
      </c>
      <c r="V68" s="148">
        <f t="shared" si="3"/>
        <v>37.251758226673125</v>
      </c>
      <c r="W68" s="60">
        <f t="shared" si="4"/>
        <v>253295512.10999998</v>
      </c>
      <c r="X68" s="271"/>
    </row>
    <row r="69" spans="1:24" s="3" customFormat="1" ht="31.5" customHeight="1">
      <c r="A69" s="58" t="s">
        <v>416</v>
      </c>
      <c r="B69" s="58" t="str">
        <f>'дод. 3'!A21</f>
        <v>1030</v>
      </c>
      <c r="C69" s="58" t="str">
        <f>'дод. 3'!B21</f>
        <v>0921</v>
      </c>
      <c r="D69" s="72" t="str">
        <f>'дод. 3'!C21</f>
        <v>Надання загальної середньої освіти вечiрнiми (змінними) школами</v>
      </c>
      <c r="E69" s="60">
        <v>778340</v>
      </c>
      <c r="F69" s="60">
        <v>637000</v>
      </c>
      <c r="G69" s="60"/>
      <c r="H69" s="60">
        <v>405445.47</v>
      </c>
      <c r="I69" s="60">
        <v>331754.49</v>
      </c>
      <c r="J69" s="60"/>
      <c r="K69" s="148">
        <f t="shared" si="2"/>
        <v>52.091048898938766</v>
      </c>
      <c r="L69" s="60">
        <f t="shared" si="21"/>
        <v>0</v>
      </c>
      <c r="M69" s="60"/>
      <c r="N69" s="60"/>
      <c r="O69" s="60"/>
      <c r="P69" s="60"/>
      <c r="Q69" s="60">
        <f t="shared" si="5"/>
        <v>629.4</v>
      </c>
      <c r="R69" s="60">
        <v>179.44</v>
      </c>
      <c r="S69" s="60"/>
      <c r="T69" s="60"/>
      <c r="U69" s="60">
        <v>449.96</v>
      </c>
      <c r="V69" s="148"/>
      <c r="W69" s="60">
        <f t="shared" si="4"/>
        <v>406074.87</v>
      </c>
      <c r="X69" s="271"/>
    </row>
    <row r="70" spans="1:24" s="3" customFormat="1" ht="75" customHeight="1">
      <c r="A70" s="58" t="s">
        <v>354</v>
      </c>
      <c r="B70" s="58" t="str">
        <f>'дод. 3'!A22</f>
        <v>1070</v>
      </c>
      <c r="C70" s="58" t="str">
        <f>'дод. 3'!B22</f>
        <v>0922</v>
      </c>
      <c r="D70" s="72" t="str">
        <f>'дод. 3'!C22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0" s="60">
        <v>7485765</v>
      </c>
      <c r="F70" s="60">
        <v>5205700</v>
      </c>
      <c r="G70" s="60">
        <v>615230</v>
      </c>
      <c r="H70" s="60">
        <v>4040797.95</v>
      </c>
      <c r="I70" s="60">
        <v>2796967.53</v>
      </c>
      <c r="J70" s="60">
        <v>461519.33</v>
      </c>
      <c r="K70" s="148">
        <f t="shared" si="2"/>
        <v>53.97975958368985</v>
      </c>
      <c r="L70" s="60">
        <f t="shared" si="21"/>
        <v>100000</v>
      </c>
      <c r="M70" s="60"/>
      <c r="N70" s="60"/>
      <c r="O70" s="60"/>
      <c r="P70" s="60">
        <v>100000</v>
      </c>
      <c r="Q70" s="60">
        <f t="shared" si="5"/>
        <v>49965.7</v>
      </c>
      <c r="R70" s="60">
        <v>20724.86</v>
      </c>
      <c r="S70" s="60"/>
      <c r="T70" s="60"/>
      <c r="U70" s="60">
        <v>29240.84</v>
      </c>
      <c r="V70" s="148">
        <f t="shared" si="3"/>
        <v>49.9657</v>
      </c>
      <c r="W70" s="60">
        <f t="shared" si="4"/>
        <v>4090763.6500000004</v>
      </c>
      <c r="X70" s="271"/>
    </row>
    <row r="71" spans="1:24" s="3" customFormat="1" ht="51.75" customHeight="1">
      <c r="A71" s="58" t="s">
        <v>355</v>
      </c>
      <c r="B71" s="58" t="str">
        <f>'дод. 3'!A23</f>
        <v>1090</v>
      </c>
      <c r="C71" s="58" t="str">
        <f>'дод. 3'!B23</f>
        <v>0960</v>
      </c>
      <c r="D71" s="72" t="str">
        <f>'дод. 3'!C23</f>
        <v>Надання позашкільної освіти позашкільними закладами освіти, заходи із позашкільної роботи з дітьми </v>
      </c>
      <c r="E71" s="60">
        <v>21606690</v>
      </c>
      <c r="F71" s="60">
        <v>15425500</v>
      </c>
      <c r="G71" s="60">
        <v>2331620</v>
      </c>
      <c r="H71" s="60">
        <v>11168419.02</v>
      </c>
      <c r="I71" s="60">
        <v>7757217.79</v>
      </c>
      <c r="J71" s="60">
        <v>1531615.07</v>
      </c>
      <c r="K71" s="148">
        <f t="shared" si="2"/>
        <v>51.68963418274618</v>
      </c>
      <c r="L71" s="60">
        <f t="shared" si="21"/>
        <v>430000</v>
      </c>
      <c r="M71" s="60"/>
      <c r="N71" s="60"/>
      <c r="O71" s="60"/>
      <c r="P71" s="60">
        <v>430000</v>
      </c>
      <c r="Q71" s="60">
        <f t="shared" si="5"/>
        <v>264876.05</v>
      </c>
      <c r="R71" s="60">
        <v>151875.62</v>
      </c>
      <c r="S71" s="60"/>
      <c r="T71" s="60">
        <v>415.66</v>
      </c>
      <c r="U71" s="60">
        <v>113000.43</v>
      </c>
      <c r="V71" s="148">
        <f t="shared" si="3"/>
        <v>61.59908139534883</v>
      </c>
      <c r="W71" s="60">
        <f t="shared" si="4"/>
        <v>11433295.07</v>
      </c>
      <c r="X71" s="271"/>
    </row>
    <row r="72" spans="1:24" s="3" customFormat="1" ht="33.75" customHeight="1">
      <c r="A72" s="58" t="s">
        <v>353</v>
      </c>
      <c r="B72" s="58" t="str">
        <f>'дод. 3'!A25</f>
        <v>1110</v>
      </c>
      <c r="C72" s="58" t="str">
        <f>'дод. 3'!B25</f>
        <v>0930</v>
      </c>
      <c r="D72" s="72" t="str">
        <f>'дод. 3'!C25</f>
        <v>Підготовка кадрів професійно-технічними закладами та іншими закладами освіти</v>
      </c>
      <c r="E72" s="60">
        <v>94925900</v>
      </c>
      <c r="F72" s="60">
        <v>52999200</v>
      </c>
      <c r="G72" s="60">
        <v>9089100</v>
      </c>
      <c r="H72" s="60">
        <v>47736999.41</v>
      </c>
      <c r="I72" s="60">
        <v>27049834.37</v>
      </c>
      <c r="J72" s="60">
        <v>5610079.07</v>
      </c>
      <c r="K72" s="148">
        <f t="shared" si="2"/>
        <v>50.28869824779116</v>
      </c>
      <c r="L72" s="60">
        <f t="shared" si="21"/>
        <v>11338970</v>
      </c>
      <c r="M72" s="60">
        <v>6514270</v>
      </c>
      <c r="N72" s="60">
        <v>2053494</v>
      </c>
      <c r="O72" s="60">
        <v>2334410</v>
      </c>
      <c r="P72" s="60">
        <v>4824700</v>
      </c>
      <c r="Q72" s="60">
        <f t="shared" si="5"/>
        <v>3959608.38</v>
      </c>
      <c r="R72" s="60">
        <v>3702325.78</v>
      </c>
      <c r="S72" s="60">
        <v>921300.88</v>
      </c>
      <c r="T72" s="60">
        <v>1184354.98</v>
      </c>
      <c r="U72" s="60">
        <v>257282.6</v>
      </c>
      <c r="V72" s="148">
        <f t="shared" si="3"/>
        <v>34.920353259599416</v>
      </c>
      <c r="W72" s="60">
        <f t="shared" si="4"/>
        <v>51696607.79</v>
      </c>
      <c r="X72" s="271"/>
    </row>
    <row r="73" spans="1:24" s="3" customFormat="1" ht="22.5" customHeight="1">
      <c r="A73" s="58" t="s">
        <v>271</v>
      </c>
      <c r="B73" s="58" t="str">
        <f>'дод. 3'!A26</f>
        <v>1150</v>
      </c>
      <c r="C73" s="58" t="str">
        <f>'дод. 3'!B26</f>
        <v>0990</v>
      </c>
      <c r="D73" s="58" t="str">
        <f>'дод. 3'!C26</f>
        <v>Методичне забезпечення діяльності навчальних закладів  </v>
      </c>
      <c r="E73" s="60">
        <v>2805917</v>
      </c>
      <c r="F73" s="60">
        <v>2181762</v>
      </c>
      <c r="G73" s="60">
        <v>103210</v>
      </c>
      <c r="H73" s="60">
        <v>1515374.41</v>
      </c>
      <c r="I73" s="60">
        <v>1168874.51</v>
      </c>
      <c r="J73" s="60">
        <v>72033.14</v>
      </c>
      <c r="K73" s="148">
        <f t="shared" si="2"/>
        <v>54.006387573117806</v>
      </c>
      <c r="L73" s="60">
        <f t="shared" si="21"/>
        <v>13000</v>
      </c>
      <c r="M73" s="60"/>
      <c r="N73" s="60"/>
      <c r="O73" s="60"/>
      <c r="P73" s="60">
        <v>13000</v>
      </c>
      <c r="Q73" s="60">
        <f t="shared" si="5"/>
        <v>15269.99</v>
      </c>
      <c r="R73" s="60">
        <v>13835.99</v>
      </c>
      <c r="S73" s="60"/>
      <c r="T73" s="60"/>
      <c r="U73" s="60">
        <v>1434</v>
      </c>
      <c r="V73" s="148">
        <f t="shared" si="3"/>
        <v>117.46146153846153</v>
      </c>
      <c r="W73" s="60">
        <f t="shared" si="4"/>
        <v>1530644.4</v>
      </c>
      <c r="X73" s="271"/>
    </row>
    <row r="74" spans="1:24" s="3" customFormat="1" ht="20.25" customHeight="1">
      <c r="A74" s="58" t="s">
        <v>357</v>
      </c>
      <c r="B74" s="58" t="str">
        <f>'дод. 3'!A27</f>
        <v>1160</v>
      </c>
      <c r="C74" s="58">
        <f>'дод. 3'!B27</f>
        <v>0</v>
      </c>
      <c r="D74" s="73" t="str">
        <f>'дод. 3'!C27</f>
        <v>Інші програми, заклади та заходи у сфері освіти</v>
      </c>
      <c r="E74" s="60">
        <f>E75+E76</f>
        <v>7171123</v>
      </c>
      <c r="F74" s="60">
        <f aca="true" t="shared" si="22" ref="F74:U74">F75+F76</f>
        <v>5051740</v>
      </c>
      <c r="G74" s="60">
        <f t="shared" si="22"/>
        <v>460470</v>
      </c>
      <c r="H74" s="60">
        <f t="shared" si="22"/>
        <v>3347219.43</v>
      </c>
      <c r="I74" s="60">
        <f t="shared" si="22"/>
        <v>2424700.25</v>
      </c>
      <c r="J74" s="60">
        <f t="shared" si="22"/>
        <v>182508.16</v>
      </c>
      <c r="K74" s="148">
        <f t="shared" si="2"/>
        <v>46.67636338130025</v>
      </c>
      <c r="L74" s="60">
        <f t="shared" si="22"/>
        <v>287950</v>
      </c>
      <c r="M74" s="60">
        <f t="shared" si="22"/>
        <v>0</v>
      </c>
      <c r="N74" s="60">
        <f t="shared" si="22"/>
        <v>0</v>
      </c>
      <c r="O74" s="60">
        <f t="shared" si="22"/>
        <v>0</v>
      </c>
      <c r="P74" s="60">
        <f t="shared" si="22"/>
        <v>287950</v>
      </c>
      <c r="Q74" s="60">
        <f t="shared" si="22"/>
        <v>113467.2</v>
      </c>
      <c r="R74" s="60">
        <f t="shared" si="22"/>
        <v>98470.2</v>
      </c>
      <c r="S74" s="60">
        <f t="shared" si="22"/>
        <v>0</v>
      </c>
      <c r="T74" s="60">
        <f t="shared" si="22"/>
        <v>0</v>
      </c>
      <c r="U74" s="60">
        <f t="shared" si="22"/>
        <v>14997</v>
      </c>
      <c r="V74" s="148">
        <f t="shared" si="3"/>
        <v>39.40517450946345</v>
      </c>
      <c r="W74" s="60">
        <f t="shared" si="4"/>
        <v>3460686.6300000004</v>
      </c>
      <c r="X74" s="271"/>
    </row>
    <row r="75" spans="1:24" s="81" customFormat="1" ht="20.25" customHeight="1">
      <c r="A75" s="61" t="s">
        <v>473</v>
      </c>
      <c r="B75" s="61" t="str">
        <f>'дод. 3'!A28</f>
        <v>1161</v>
      </c>
      <c r="C75" s="61" t="str">
        <f>'дод. 3'!B28</f>
        <v>0990</v>
      </c>
      <c r="D75" s="80" t="str">
        <f>'дод. 3'!C28</f>
        <v>Забезпечення діяльності інших закладів у сфері освіти</v>
      </c>
      <c r="E75" s="63">
        <v>7095323</v>
      </c>
      <c r="F75" s="63">
        <v>5051740</v>
      </c>
      <c r="G75" s="63">
        <v>460470</v>
      </c>
      <c r="H75" s="63">
        <v>3311219.43</v>
      </c>
      <c r="I75" s="63">
        <v>2424700.25</v>
      </c>
      <c r="J75" s="63">
        <v>182508.16</v>
      </c>
      <c r="K75" s="149">
        <f t="shared" si="2"/>
        <v>46.667634863134495</v>
      </c>
      <c r="L75" s="63">
        <f>M75+P75</f>
        <v>287950</v>
      </c>
      <c r="M75" s="63"/>
      <c r="N75" s="63"/>
      <c r="O75" s="63"/>
      <c r="P75" s="63">
        <v>287950</v>
      </c>
      <c r="Q75" s="63">
        <f t="shared" si="5"/>
        <v>113467.2</v>
      </c>
      <c r="R75" s="63">
        <v>98470.2</v>
      </c>
      <c r="S75" s="63"/>
      <c r="T75" s="63"/>
      <c r="U75" s="63">
        <v>14997</v>
      </c>
      <c r="V75" s="149">
        <f t="shared" si="3"/>
        <v>39.40517450946345</v>
      </c>
      <c r="W75" s="63">
        <f t="shared" si="4"/>
        <v>3424686.6300000004</v>
      </c>
      <c r="X75" s="271"/>
    </row>
    <row r="76" spans="1:24" s="81" customFormat="1" ht="20.25" customHeight="1">
      <c r="A76" s="61" t="s">
        <v>474</v>
      </c>
      <c r="B76" s="61" t="str">
        <f>'дод. 3'!A29</f>
        <v>1162</v>
      </c>
      <c r="C76" s="61" t="str">
        <f>'дод. 3'!B29</f>
        <v>0990</v>
      </c>
      <c r="D76" s="80" t="str">
        <f>'дод. 3'!C29</f>
        <v>Інші програми та заходи у сфері освіти</v>
      </c>
      <c r="E76" s="63">
        <v>75800</v>
      </c>
      <c r="F76" s="63"/>
      <c r="G76" s="63"/>
      <c r="H76" s="63">
        <v>36000</v>
      </c>
      <c r="I76" s="63"/>
      <c r="J76" s="63"/>
      <c r="K76" s="149">
        <f t="shared" si="2"/>
        <v>47.4934036939314</v>
      </c>
      <c r="L76" s="63">
        <f>M76+P76</f>
        <v>0</v>
      </c>
      <c r="M76" s="63"/>
      <c r="N76" s="63"/>
      <c r="O76" s="63"/>
      <c r="P76" s="63"/>
      <c r="Q76" s="63">
        <f t="shared" si="5"/>
        <v>0</v>
      </c>
      <c r="R76" s="63"/>
      <c r="S76" s="63"/>
      <c r="T76" s="63"/>
      <c r="U76" s="63"/>
      <c r="V76" s="149"/>
      <c r="W76" s="63">
        <f t="shared" si="4"/>
        <v>36000</v>
      </c>
      <c r="X76" s="271"/>
    </row>
    <row r="77" spans="1:24" s="3" customFormat="1" ht="68.25" customHeight="1">
      <c r="A77" s="58" t="s">
        <v>272</v>
      </c>
      <c r="B77" s="58" t="str">
        <f>'дод. 3'!A81</f>
        <v>3140</v>
      </c>
      <c r="C77" s="58" t="str">
        <f>'дод. 3'!B81</f>
        <v>1040</v>
      </c>
      <c r="D77" s="208" t="str">
        <f>'дод. 3'!C81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7" s="60">
        <v>7000000</v>
      </c>
      <c r="F77" s="60"/>
      <c r="G77" s="60"/>
      <c r="H77" s="60">
        <v>2770836.51</v>
      </c>
      <c r="I77" s="60"/>
      <c r="J77" s="60"/>
      <c r="K77" s="148">
        <f t="shared" si="2"/>
        <v>39.58337871428571</v>
      </c>
      <c r="L77" s="60">
        <f>M77+P77</f>
        <v>0</v>
      </c>
      <c r="M77" s="60"/>
      <c r="N77" s="60"/>
      <c r="O77" s="60"/>
      <c r="P77" s="60"/>
      <c r="Q77" s="60">
        <f t="shared" si="5"/>
        <v>1091871.14</v>
      </c>
      <c r="R77" s="60">
        <v>1091871.14</v>
      </c>
      <c r="S77" s="60"/>
      <c r="T77" s="60"/>
      <c r="U77" s="60"/>
      <c r="V77" s="148"/>
      <c r="W77" s="60">
        <f t="shared" si="4"/>
        <v>3862707.6499999994</v>
      </c>
      <c r="X77" s="271"/>
    </row>
    <row r="78" spans="1:24" s="3" customFormat="1" ht="15" customHeight="1">
      <c r="A78" s="58" t="s">
        <v>573</v>
      </c>
      <c r="B78" s="58" t="str">
        <f>'дод. 3'!A95</f>
        <v>3240</v>
      </c>
      <c r="C78" s="58">
        <f>'дод. 3'!B95</f>
        <v>0</v>
      </c>
      <c r="D78" s="73" t="str">
        <f>'дод. 3'!C95</f>
        <v>Інші заклади та заходи</v>
      </c>
      <c r="E78" s="60">
        <f>E79</f>
        <v>43440</v>
      </c>
      <c r="F78" s="60">
        <f aca="true" t="shared" si="23" ref="F78:U78">F79</f>
        <v>0</v>
      </c>
      <c r="G78" s="60">
        <f t="shared" si="23"/>
        <v>0</v>
      </c>
      <c r="H78" s="60">
        <f t="shared" si="23"/>
        <v>21720</v>
      </c>
      <c r="I78" s="60">
        <f t="shared" si="23"/>
        <v>0</v>
      </c>
      <c r="J78" s="60">
        <f t="shared" si="23"/>
        <v>0</v>
      </c>
      <c r="K78" s="148">
        <f t="shared" si="2"/>
        <v>50</v>
      </c>
      <c r="L78" s="60">
        <f t="shared" si="23"/>
        <v>0</v>
      </c>
      <c r="M78" s="60">
        <f t="shared" si="23"/>
        <v>0</v>
      </c>
      <c r="N78" s="60">
        <f t="shared" si="23"/>
        <v>0</v>
      </c>
      <c r="O78" s="60">
        <f t="shared" si="23"/>
        <v>0</v>
      </c>
      <c r="P78" s="60">
        <f t="shared" si="23"/>
        <v>0</v>
      </c>
      <c r="Q78" s="60">
        <f t="shared" si="23"/>
        <v>0</v>
      </c>
      <c r="R78" s="60">
        <f t="shared" si="23"/>
        <v>0</v>
      </c>
      <c r="S78" s="60">
        <f t="shared" si="23"/>
        <v>0</v>
      </c>
      <c r="T78" s="60">
        <f t="shared" si="23"/>
        <v>0</v>
      </c>
      <c r="U78" s="60">
        <f t="shared" si="23"/>
        <v>0</v>
      </c>
      <c r="V78" s="148"/>
      <c r="W78" s="60">
        <f t="shared" si="4"/>
        <v>21720</v>
      </c>
      <c r="X78" s="271"/>
    </row>
    <row r="79" spans="1:24" s="81" customFormat="1" ht="36.75" customHeight="1">
      <c r="A79" s="61" t="s">
        <v>574</v>
      </c>
      <c r="B79" s="61" t="str">
        <f>'дод. 3'!A97</f>
        <v>3242</v>
      </c>
      <c r="C79" s="61" t="str">
        <f>'дод. 3'!B97</f>
        <v>1090</v>
      </c>
      <c r="D79" s="70" t="str">
        <f>'дод. 3'!C97</f>
        <v>Інші заходи у сфері соціального захисту і соціального забезпечення</v>
      </c>
      <c r="E79" s="63">
        <v>43440</v>
      </c>
      <c r="F79" s="63"/>
      <c r="G79" s="63"/>
      <c r="H79" s="63">
        <v>21720</v>
      </c>
      <c r="I79" s="63"/>
      <c r="J79" s="63"/>
      <c r="K79" s="149">
        <f t="shared" si="2"/>
        <v>50</v>
      </c>
      <c r="L79" s="63">
        <f>M79+P79</f>
        <v>0</v>
      </c>
      <c r="M79" s="63"/>
      <c r="N79" s="63"/>
      <c r="O79" s="63"/>
      <c r="P79" s="63"/>
      <c r="Q79" s="63">
        <f t="shared" si="5"/>
        <v>0</v>
      </c>
      <c r="R79" s="63"/>
      <c r="S79" s="63"/>
      <c r="T79" s="63"/>
      <c r="U79" s="63"/>
      <c r="V79" s="149"/>
      <c r="W79" s="63">
        <f t="shared" si="4"/>
        <v>21720</v>
      </c>
      <c r="X79" s="271"/>
    </row>
    <row r="80" spans="1:24" s="3" customFormat="1" ht="25.5" customHeight="1">
      <c r="A80" s="58" t="s">
        <v>273</v>
      </c>
      <c r="B80" s="58" t="str">
        <f>'дод. 3'!A108</f>
        <v>5030</v>
      </c>
      <c r="C80" s="58">
        <f>'дод. 3'!B108</f>
        <v>0</v>
      </c>
      <c r="D80" s="72" t="str">
        <f>'дод. 3'!C108</f>
        <v>Розвиток дитячо-юнацького та резервного спорту</v>
      </c>
      <c r="E80" s="60">
        <f>E81</f>
        <v>4620830</v>
      </c>
      <c r="F80" s="60">
        <f aca="true" t="shared" si="24" ref="F80:U80">F81</f>
        <v>3297400</v>
      </c>
      <c r="G80" s="60">
        <f t="shared" si="24"/>
        <v>198080</v>
      </c>
      <c r="H80" s="60">
        <f t="shared" si="24"/>
        <v>2249832.56</v>
      </c>
      <c r="I80" s="60">
        <f t="shared" si="24"/>
        <v>1576349.68</v>
      </c>
      <c r="J80" s="60">
        <f t="shared" si="24"/>
        <v>126209.43</v>
      </c>
      <c r="K80" s="148">
        <f aca="true" t="shared" si="25" ref="K80:K143">H80/E80*100</f>
        <v>48.688927313924125</v>
      </c>
      <c r="L80" s="60">
        <f>L81</f>
        <v>100000</v>
      </c>
      <c r="M80" s="60">
        <f t="shared" si="24"/>
        <v>0</v>
      </c>
      <c r="N80" s="60">
        <f t="shared" si="24"/>
        <v>0</v>
      </c>
      <c r="O80" s="60">
        <f t="shared" si="24"/>
        <v>0</v>
      </c>
      <c r="P80" s="60">
        <f t="shared" si="24"/>
        <v>100000</v>
      </c>
      <c r="Q80" s="60">
        <f t="shared" si="24"/>
        <v>330.3</v>
      </c>
      <c r="R80" s="60">
        <f t="shared" si="24"/>
        <v>330.3</v>
      </c>
      <c r="S80" s="60">
        <f t="shared" si="24"/>
        <v>0</v>
      </c>
      <c r="T80" s="60">
        <f t="shared" si="24"/>
        <v>0</v>
      </c>
      <c r="U80" s="60">
        <f t="shared" si="24"/>
        <v>0</v>
      </c>
      <c r="V80" s="148">
        <f aca="true" t="shared" si="26" ref="V80:V88">Q80/L80*100</f>
        <v>0.3303</v>
      </c>
      <c r="W80" s="60">
        <f aca="true" t="shared" si="27" ref="W80:W143">H80+Q80</f>
        <v>2250162.86</v>
      </c>
      <c r="X80" s="271"/>
    </row>
    <row r="81" spans="1:24" s="81" customFormat="1" ht="33" customHeight="1">
      <c r="A81" s="61" t="s">
        <v>274</v>
      </c>
      <c r="B81" s="61" t="str">
        <f>'дод. 3'!A109</f>
        <v>5031</v>
      </c>
      <c r="C81" s="61" t="str">
        <f>'дод. 3'!B109</f>
        <v>0810</v>
      </c>
      <c r="D81" s="70" t="str">
        <f>'дод. 3'!C109</f>
        <v>Утримання та навчально-тренувальна робота комунальних дитячо-юнацьких спортивних шкіл</v>
      </c>
      <c r="E81" s="63">
        <v>4620830</v>
      </c>
      <c r="F81" s="63">
        <v>3297400</v>
      </c>
      <c r="G81" s="63">
        <v>198080</v>
      </c>
      <c r="H81" s="63">
        <v>2249832.56</v>
      </c>
      <c r="I81" s="63">
        <v>1576349.68</v>
      </c>
      <c r="J81" s="63">
        <v>126209.43</v>
      </c>
      <c r="K81" s="149">
        <f t="shared" si="25"/>
        <v>48.688927313924125</v>
      </c>
      <c r="L81" s="63">
        <f>M81+P81</f>
        <v>100000</v>
      </c>
      <c r="M81" s="63"/>
      <c r="N81" s="63"/>
      <c r="O81" s="63"/>
      <c r="P81" s="63">
        <v>100000</v>
      </c>
      <c r="Q81" s="63">
        <f t="shared" si="5"/>
        <v>330.3</v>
      </c>
      <c r="R81" s="63">
        <v>330.3</v>
      </c>
      <c r="S81" s="63"/>
      <c r="T81" s="63"/>
      <c r="U81" s="63"/>
      <c r="V81" s="149">
        <f t="shared" si="26"/>
        <v>0.3303</v>
      </c>
      <c r="W81" s="63">
        <f t="shared" si="27"/>
        <v>2250162.86</v>
      </c>
      <c r="X81" s="271"/>
    </row>
    <row r="82" spans="1:24" s="84" customFormat="1" ht="23.25" customHeight="1">
      <c r="A82" s="58" t="s">
        <v>608</v>
      </c>
      <c r="B82" s="58"/>
      <c r="C82" s="58"/>
      <c r="D82" s="59" t="s">
        <v>588</v>
      </c>
      <c r="E82" s="60">
        <f aca="true" t="shared" si="28" ref="E82:J82">E83</f>
        <v>0</v>
      </c>
      <c r="F82" s="60">
        <f t="shared" si="28"/>
        <v>0</v>
      </c>
      <c r="G82" s="60">
        <f t="shared" si="28"/>
        <v>0</v>
      </c>
      <c r="H82" s="60">
        <f t="shared" si="28"/>
        <v>0</v>
      </c>
      <c r="I82" s="60">
        <f t="shared" si="28"/>
        <v>0</v>
      </c>
      <c r="J82" s="60">
        <f t="shared" si="28"/>
        <v>0</v>
      </c>
      <c r="K82" s="148"/>
      <c r="L82" s="60">
        <f aca="true" t="shared" si="29" ref="L82:U82">L83</f>
        <v>4632932.82</v>
      </c>
      <c r="M82" s="60">
        <f t="shared" si="29"/>
        <v>0</v>
      </c>
      <c r="N82" s="60">
        <f t="shared" si="29"/>
        <v>0</v>
      </c>
      <c r="O82" s="60">
        <f t="shared" si="29"/>
        <v>0</v>
      </c>
      <c r="P82" s="60">
        <f t="shared" si="29"/>
        <v>4632932.82</v>
      </c>
      <c r="Q82" s="60">
        <f t="shared" si="29"/>
        <v>2321181.62</v>
      </c>
      <c r="R82" s="60">
        <f t="shared" si="29"/>
        <v>0</v>
      </c>
      <c r="S82" s="60">
        <f t="shared" si="29"/>
        <v>0</v>
      </c>
      <c r="T82" s="60">
        <f t="shared" si="29"/>
        <v>0</v>
      </c>
      <c r="U82" s="60">
        <f t="shared" si="29"/>
        <v>2321181.62</v>
      </c>
      <c r="V82" s="148">
        <f t="shared" si="26"/>
        <v>50.10177591998841</v>
      </c>
      <c r="W82" s="60">
        <f t="shared" si="27"/>
        <v>2321181.62</v>
      </c>
      <c r="X82" s="271"/>
    </row>
    <row r="83" spans="1:24" s="81" customFormat="1" ht="47.25" customHeight="1">
      <c r="A83" s="61" t="s">
        <v>609</v>
      </c>
      <c r="B83" s="61" t="s">
        <v>613</v>
      </c>
      <c r="C83" s="61" t="s">
        <v>126</v>
      </c>
      <c r="D83" s="62" t="s">
        <v>610</v>
      </c>
      <c r="E83" s="63"/>
      <c r="F83" s="63"/>
      <c r="G83" s="63"/>
      <c r="H83" s="63"/>
      <c r="I83" s="63"/>
      <c r="J83" s="63"/>
      <c r="K83" s="149"/>
      <c r="L83" s="63">
        <f>M83+P83</f>
        <v>4632932.82</v>
      </c>
      <c r="M83" s="63"/>
      <c r="N83" s="63"/>
      <c r="O83" s="63"/>
      <c r="P83" s="63">
        <v>4632932.82</v>
      </c>
      <c r="Q83" s="63">
        <f>R83+U83</f>
        <v>2321181.62</v>
      </c>
      <c r="R83" s="63"/>
      <c r="S83" s="63"/>
      <c r="T83" s="63"/>
      <c r="U83" s="63">
        <v>2321181.62</v>
      </c>
      <c r="V83" s="149">
        <f t="shared" si="26"/>
        <v>50.10177591998841</v>
      </c>
      <c r="W83" s="63">
        <f t="shared" si="27"/>
        <v>2321181.62</v>
      </c>
      <c r="X83" s="271"/>
    </row>
    <row r="84" spans="1:24" s="81" customFormat="1" ht="25.5" customHeight="1">
      <c r="A84" s="58" t="s">
        <v>275</v>
      </c>
      <c r="B84" s="58" t="str">
        <f>'дод. 3'!A159</f>
        <v>7640</v>
      </c>
      <c r="C84" s="58" t="str">
        <f>'дод. 3'!B159</f>
        <v>0470</v>
      </c>
      <c r="D84" s="72" t="str">
        <f>'дод. 3'!C159</f>
        <v>Заходи з енергозбереження</v>
      </c>
      <c r="E84" s="60">
        <v>790500</v>
      </c>
      <c r="F84" s="60"/>
      <c r="G84" s="60"/>
      <c r="H84" s="60">
        <v>144285</v>
      </c>
      <c r="I84" s="60"/>
      <c r="J84" s="60"/>
      <c r="K84" s="148">
        <f t="shared" si="25"/>
        <v>18.25237191650854</v>
      </c>
      <c r="L84" s="60">
        <f>M84+P84</f>
        <v>12951419</v>
      </c>
      <c r="M84" s="60"/>
      <c r="N84" s="60"/>
      <c r="O84" s="60"/>
      <c r="P84" s="60">
        <v>12951419</v>
      </c>
      <c r="Q84" s="60">
        <f aca="true" t="shared" si="30" ref="Q84:Q154">R84+U84</f>
        <v>343029.97</v>
      </c>
      <c r="R84" s="60"/>
      <c r="S84" s="60"/>
      <c r="T84" s="60"/>
      <c r="U84" s="60">
        <v>343029.97</v>
      </c>
      <c r="V84" s="148">
        <f t="shared" si="26"/>
        <v>2.648589857219506</v>
      </c>
      <c r="W84" s="60">
        <f t="shared" si="27"/>
        <v>487314.97</v>
      </c>
      <c r="X84" s="271"/>
    </row>
    <row r="85" spans="1:24" s="81" customFormat="1" ht="33" customHeight="1">
      <c r="A85" s="58" t="s">
        <v>276</v>
      </c>
      <c r="B85" s="58" t="str">
        <f>'дод. 3'!A175</f>
        <v>8340</v>
      </c>
      <c r="C85" s="58" t="str">
        <f>'дод. 3'!B175</f>
        <v>0540</v>
      </c>
      <c r="D85" s="72" t="str">
        <f>'дод. 3'!C175</f>
        <v>Природоохоронні заходи за рахунок цільових фондів</v>
      </c>
      <c r="E85" s="60">
        <v>0</v>
      </c>
      <c r="F85" s="60"/>
      <c r="G85" s="60"/>
      <c r="H85" s="60"/>
      <c r="I85" s="60"/>
      <c r="J85" s="60"/>
      <c r="K85" s="148"/>
      <c r="L85" s="60">
        <f>M85+P85</f>
        <v>396400</v>
      </c>
      <c r="M85" s="60">
        <v>349400</v>
      </c>
      <c r="N85" s="60"/>
      <c r="O85" s="60"/>
      <c r="P85" s="60">
        <v>47000</v>
      </c>
      <c r="Q85" s="60">
        <f t="shared" si="30"/>
        <v>175943.83</v>
      </c>
      <c r="R85" s="60">
        <v>149143.83</v>
      </c>
      <c r="S85" s="60"/>
      <c r="T85" s="60"/>
      <c r="U85" s="60">
        <v>26800</v>
      </c>
      <c r="V85" s="148">
        <f t="shared" si="26"/>
        <v>44.385426337033294</v>
      </c>
      <c r="W85" s="60">
        <f t="shared" si="27"/>
        <v>175943.83</v>
      </c>
      <c r="X85" s="271"/>
    </row>
    <row r="86" spans="1:24" s="81" customFormat="1" ht="48" customHeight="1">
      <c r="A86" s="58" t="s">
        <v>607</v>
      </c>
      <c r="B86" s="64" t="s">
        <v>605</v>
      </c>
      <c r="C86" s="198" t="s">
        <v>78</v>
      </c>
      <c r="D86" s="197" t="s">
        <v>606</v>
      </c>
      <c r="E86" s="60">
        <v>85500</v>
      </c>
      <c r="F86" s="60"/>
      <c r="G86" s="60"/>
      <c r="H86" s="60">
        <v>28500</v>
      </c>
      <c r="I86" s="60"/>
      <c r="J86" s="60"/>
      <c r="K86" s="148">
        <f t="shared" si="25"/>
        <v>33.33333333333333</v>
      </c>
      <c r="L86" s="60">
        <f>M86+P86</f>
        <v>2000000</v>
      </c>
      <c r="M86" s="60"/>
      <c r="N86" s="60"/>
      <c r="O86" s="60"/>
      <c r="P86" s="60">
        <v>2000000</v>
      </c>
      <c r="Q86" s="60"/>
      <c r="R86" s="60"/>
      <c r="S86" s="60"/>
      <c r="T86" s="60"/>
      <c r="U86" s="60"/>
      <c r="V86" s="148">
        <f t="shared" si="26"/>
        <v>0</v>
      </c>
      <c r="W86" s="60">
        <f t="shared" si="27"/>
        <v>28500</v>
      </c>
      <c r="X86" s="271"/>
    </row>
    <row r="87" spans="1:24" s="76" customFormat="1" ht="21" customHeight="1">
      <c r="A87" s="74" t="s">
        <v>277</v>
      </c>
      <c r="B87" s="33"/>
      <c r="C87" s="33"/>
      <c r="D87" s="32" t="s">
        <v>51</v>
      </c>
      <c r="E87" s="40">
        <f>E88</f>
        <v>331667166</v>
      </c>
      <c r="F87" s="40">
        <f aca="true" t="shared" si="31" ref="F87:U87">F88</f>
        <v>1219700</v>
      </c>
      <c r="G87" s="40">
        <f t="shared" si="31"/>
        <v>23500</v>
      </c>
      <c r="H87" s="40">
        <f t="shared" si="31"/>
        <v>176320231.10999995</v>
      </c>
      <c r="I87" s="40">
        <f t="shared" si="31"/>
        <v>533069.54</v>
      </c>
      <c r="J87" s="40">
        <f t="shared" si="31"/>
        <v>16274.39</v>
      </c>
      <c r="K87" s="146">
        <f t="shared" si="25"/>
        <v>53.161798690075926</v>
      </c>
      <c r="L87" s="40">
        <f t="shared" si="31"/>
        <v>60435117.6</v>
      </c>
      <c r="M87" s="40">
        <f t="shared" si="31"/>
        <v>16983749</v>
      </c>
      <c r="N87" s="40">
        <f t="shared" si="31"/>
        <v>0</v>
      </c>
      <c r="O87" s="40">
        <f t="shared" si="31"/>
        <v>0</v>
      </c>
      <c r="P87" s="40">
        <f t="shared" si="31"/>
        <v>43451368.6</v>
      </c>
      <c r="Q87" s="40">
        <f t="shared" si="31"/>
        <v>27819570.950000003</v>
      </c>
      <c r="R87" s="40">
        <f t="shared" si="31"/>
        <v>16648410.349999998</v>
      </c>
      <c r="S87" s="40">
        <f t="shared" si="31"/>
        <v>0</v>
      </c>
      <c r="T87" s="40">
        <f t="shared" si="31"/>
        <v>0</v>
      </c>
      <c r="U87" s="40">
        <f t="shared" si="31"/>
        <v>11171160.6</v>
      </c>
      <c r="V87" s="146">
        <f t="shared" si="26"/>
        <v>46.03212842924956</v>
      </c>
      <c r="W87" s="40">
        <f t="shared" si="27"/>
        <v>204139802.05999994</v>
      </c>
      <c r="X87" s="271"/>
    </row>
    <row r="88" spans="1:24" s="79" customFormat="1" ht="18.75" customHeight="1">
      <c r="A88" s="77" t="s">
        <v>278</v>
      </c>
      <c r="B88" s="91"/>
      <c r="C88" s="91"/>
      <c r="D88" s="90" t="s">
        <v>51</v>
      </c>
      <c r="E88" s="57">
        <f>E89+E90+E91+E92+E93+E94+E97+E100+E105+E103+E106</f>
        <v>331667166</v>
      </c>
      <c r="F88" s="57">
        <f aca="true" t="shared" si="32" ref="F88:P88">F89+F90+F91+F92+F93+F94+F97+F100+F105+F103+F106</f>
        <v>1219700</v>
      </c>
      <c r="G88" s="57">
        <f t="shared" si="32"/>
        <v>23500</v>
      </c>
      <c r="H88" s="57">
        <f>H89+H90+H91+H92+H93+H94+H97+H100+H105+H103+H106</f>
        <v>176320231.10999995</v>
      </c>
      <c r="I88" s="57">
        <f>I89+I90+I91+I92+I93+I94+I97+I100+I105+I103+I106</f>
        <v>533069.54</v>
      </c>
      <c r="J88" s="57">
        <f>J89+J90+J91+J92+J93+J94+J97+J100+J105+J103+J106</f>
        <v>16274.39</v>
      </c>
      <c r="K88" s="147">
        <f t="shared" si="25"/>
        <v>53.161798690075926</v>
      </c>
      <c r="L88" s="57">
        <f t="shared" si="32"/>
        <v>60435117.6</v>
      </c>
      <c r="M88" s="57">
        <f t="shared" si="32"/>
        <v>16983749</v>
      </c>
      <c r="N88" s="57">
        <f t="shared" si="32"/>
        <v>0</v>
      </c>
      <c r="O88" s="57">
        <f t="shared" si="32"/>
        <v>0</v>
      </c>
      <c r="P88" s="57">
        <f t="shared" si="32"/>
        <v>43451368.6</v>
      </c>
      <c r="Q88" s="57">
        <f>Q89+Q90+Q91+Q92+Q93+Q94+Q97+Q100+Q105+Q103+Q106</f>
        <v>27819570.950000003</v>
      </c>
      <c r="R88" s="57">
        <f>R89+R90+R91+R92+R93+R94+R97+R100+R105+R103+R106</f>
        <v>16648410.349999998</v>
      </c>
      <c r="S88" s="57">
        <f>S89+S90+S91+S92+S93+S94+S97+S100+S105+S103+S106</f>
        <v>0</v>
      </c>
      <c r="T88" s="57">
        <f>T89+T90+T91+T92+T93+T94+T97+T100+T105+T103+T106</f>
        <v>0</v>
      </c>
      <c r="U88" s="57">
        <f>U89+U90+U91+U92+U93+U94+U97+U100+U105+U103+U106</f>
        <v>11171160.6</v>
      </c>
      <c r="V88" s="147">
        <f t="shared" si="26"/>
        <v>46.03212842924956</v>
      </c>
      <c r="W88" s="57">
        <f t="shared" si="27"/>
        <v>204139802.05999994</v>
      </c>
      <c r="X88" s="271"/>
    </row>
    <row r="89" spans="1:24" s="3" customFormat="1" ht="45">
      <c r="A89" s="58" t="s">
        <v>279</v>
      </c>
      <c r="B89" s="58" t="str">
        <f>'дод. 3'!A16</f>
        <v>0160</v>
      </c>
      <c r="C89" s="58" t="str">
        <f>'дод. 3'!B16</f>
        <v>0111</v>
      </c>
      <c r="D89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89" s="60">
        <v>1582100</v>
      </c>
      <c r="F89" s="60">
        <v>1219700</v>
      </c>
      <c r="G89" s="60">
        <v>23500</v>
      </c>
      <c r="H89" s="60">
        <v>676461.74</v>
      </c>
      <c r="I89" s="60">
        <v>533069.54</v>
      </c>
      <c r="J89" s="60">
        <v>16274.39</v>
      </c>
      <c r="K89" s="148">
        <f t="shared" si="25"/>
        <v>42.75720498072182</v>
      </c>
      <c r="L89" s="60">
        <f>M89+P89</f>
        <v>0</v>
      </c>
      <c r="M89" s="60"/>
      <c r="N89" s="60"/>
      <c r="O89" s="60"/>
      <c r="P89" s="60">
        <v>0</v>
      </c>
      <c r="Q89" s="60">
        <f t="shared" si="30"/>
        <v>0</v>
      </c>
      <c r="R89" s="60"/>
      <c r="S89" s="60"/>
      <c r="T89" s="60"/>
      <c r="U89" s="60"/>
      <c r="V89" s="148"/>
      <c r="W89" s="60">
        <f t="shared" si="27"/>
        <v>676461.74</v>
      </c>
      <c r="X89" s="271"/>
    </row>
    <row r="90" spans="1:24" s="3" customFormat="1" ht="31.5" customHeight="1">
      <c r="A90" s="58" t="s">
        <v>280</v>
      </c>
      <c r="B90" s="58" t="str">
        <f>'дод. 3'!A31</f>
        <v>2010</v>
      </c>
      <c r="C90" s="58" t="str">
        <f>'дод. 3'!B31</f>
        <v>0731</v>
      </c>
      <c r="D90" s="72" t="str">
        <f>'дод. 3'!C31</f>
        <v>Багатопрофільна стаціонарна медична допомога населенню</v>
      </c>
      <c r="E90" s="60">
        <v>229059953</v>
      </c>
      <c r="F90" s="60"/>
      <c r="G90" s="60"/>
      <c r="H90" s="60">
        <v>112163336.49</v>
      </c>
      <c r="I90" s="60"/>
      <c r="J90" s="60"/>
      <c r="K90" s="148">
        <f t="shared" si="25"/>
        <v>48.96680324124575</v>
      </c>
      <c r="L90" s="60">
        <f>M90+P90</f>
        <v>39920589</v>
      </c>
      <c r="M90" s="60">
        <v>11318360</v>
      </c>
      <c r="N90" s="60"/>
      <c r="O90" s="60"/>
      <c r="P90" s="60">
        <v>28602229</v>
      </c>
      <c r="Q90" s="60">
        <f t="shared" si="30"/>
        <v>21475030.89</v>
      </c>
      <c r="R90" s="60">
        <v>13309755.87</v>
      </c>
      <c r="S90" s="60"/>
      <c r="T90" s="60"/>
      <c r="U90" s="60">
        <v>8165275.02</v>
      </c>
      <c r="V90" s="148">
        <f aca="true" t="shared" si="33" ref="V90:V96">Q90/L90*100</f>
        <v>53.79437385054614</v>
      </c>
      <c r="W90" s="60">
        <f t="shared" si="27"/>
        <v>133638367.38</v>
      </c>
      <c r="X90" s="271"/>
    </row>
    <row r="91" spans="1:24" s="3" customFormat="1" ht="36.75" customHeight="1">
      <c r="A91" s="58" t="s">
        <v>289</v>
      </c>
      <c r="B91" s="58" t="str">
        <f>'дод. 3'!A32</f>
        <v>2030</v>
      </c>
      <c r="C91" s="58" t="str">
        <f>'дод. 3'!B32</f>
        <v>0733</v>
      </c>
      <c r="D91" s="72" t="str">
        <f>'дод. 3'!C32</f>
        <v>Лікарсько-акушерська допомога вагітним, породіллям та новонародженим</v>
      </c>
      <c r="E91" s="60">
        <v>34056517</v>
      </c>
      <c r="F91" s="60"/>
      <c r="G91" s="60"/>
      <c r="H91" s="60">
        <v>16239888.99</v>
      </c>
      <c r="I91" s="60"/>
      <c r="J91" s="60"/>
      <c r="K91" s="148">
        <f t="shared" si="25"/>
        <v>47.68511410018822</v>
      </c>
      <c r="L91" s="60">
        <f>M91+P91</f>
        <v>157300</v>
      </c>
      <c r="M91" s="60">
        <v>27300</v>
      </c>
      <c r="N91" s="60"/>
      <c r="O91" s="60"/>
      <c r="P91" s="60">
        <v>130000</v>
      </c>
      <c r="Q91" s="60">
        <f t="shared" si="30"/>
        <v>45189.35</v>
      </c>
      <c r="R91" s="60">
        <v>45189.35</v>
      </c>
      <c r="S91" s="60"/>
      <c r="T91" s="60"/>
      <c r="U91" s="60"/>
      <c r="V91" s="148">
        <f t="shared" si="33"/>
        <v>28.728130959949137</v>
      </c>
      <c r="W91" s="60">
        <f t="shared" si="27"/>
        <v>16285078.34</v>
      </c>
      <c r="X91" s="271"/>
    </row>
    <row r="92" spans="1:24" s="3" customFormat="1" ht="33.75" customHeight="1">
      <c r="A92" s="64" t="s">
        <v>288</v>
      </c>
      <c r="B92" s="64" t="str">
        <f>'дод. 3'!A33</f>
        <v>2080</v>
      </c>
      <c r="C92" s="64" t="str">
        <f>'дод. 3'!B33</f>
        <v>0721</v>
      </c>
      <c r="D92" s="71" t="str">
        <f>'дод. 3'!C33</f>
        <v>Амбулаторно-поліклінічна допомога населенню, крім первинної медичної допомоги</v>
      </c>
      <c r="E92" s="60">
        <v>1058928</v>
      </c>
      <c r="F92" s="60"/>
      <c r="G92" s="60"/>
      <c r="H92" s="60">
        <v>647185.32</v>
      </c>
      <c r="I92" s="60"/>
      <c r="J92" s="60"/>
      <c r="K92" s="148">
        <f t="shared" si="25"/>
        <v>61.11702778659171</v>
      </c>
      <c r="L92" s="60">
        <f>M92+P92</f>
        <v>412100</v>
      </c>
      <c r="M92" s="60">
        <v>412100</v>
      </c>
      <c r="N92" s="60"/>
      <c r="O92" s="60"/>
      <c r="P92" s="60"/>
      <c r="Q92" s="60">
        <f t="shared" si="30"/>
        <v>292572.2</v>
      </c>
      <c r="R92" s="60">
        <v>292572.2</v>
      </c>
      <c r="S92" s="60"/>
      <c r="T92" s="60"/>
      <c r="U92" s="60"/>
      <c r="V92" s="148">
        <f t="shared" si="33"/>
        <v>70.99543800048532</v>
      </c>
      <c r="W92" s="60">
        <f t="shared" si="27"/>
        <v>939757.52</v>
      </c>
      <c r="X92" s="271"/>
    </row>
    <row r="93" spans="1:24" s="3" customFormat="1" ht="24" customHeight="1">
      <c r="A93" s="58" t="s">
        <v>287</v>
      </c>
      <c r="B93" s="58" t="str">
        <f>'дод. 3'!A34</f>
        <v>2100</v>
      </c>
      <c r="C93" s="58" t="str">
        <f>'дод. 3'!B34</f>
        <v>0722</v>
      </c>
      <c r="D93" s="72" t="str">
        <f>'дод. 3'!C34</f>
        <v>Стоматологічна допомога населенню</v>
      </c>
      <c r="E93" s="60">
        <v>6369842</v>
      </c>
      <c r="F93" s="60"/>
      <c r="G93" s="60"/>
      <c r="H93" s="60">
        <v>3208001.16</v>
      </c>
      <c r="I93" s="60"/>
      <c r="J93" s="60"/>
      <c r="K93" s="148">
        <f t="shared" si="25"/>
        <v>50.362334889939184</v>
      </c>
      <c r="L93" s="60">
        <f>M93+P93</f>
        <v>5058989</v>
      </c>
      <c r="M93" s="60">
        <v>5058989</v>
      </c>
      <c r="N93" s="60"/>
      <c r="O93" s="60"/>
      <c r="P93" s="60"/>
      <c r="Q93" s="60">
        <f t="shared" si="30"/>
        <v>2705987.39</v>
      </c>
      <c r="R93" s="60">
        <v>2705987.39</v>
      </c>
      <c r="S93" s="60"/>
      <c r="T93" s="60"/>
      <c r="U93" s="60"/>
      <c r="V93" s="148">
        <f t="shared" si="33"/>
        <v>53.48869882895575</v>
      </c>
      <c r="W93" s="60">
        <f t="shared" si="27"/>
        <v>5913988.550000001</v>
      </c>
      <c r="X93" s="271"/>
    </row>
    <row r="94" spans="1:24" s="3" customFormat="1" ht="16.5" customHeight="1">
      <c r="A94" s="58" t="s">
        <v>286</v>
      </c>
      <c r="B94" s="58" t="str">
        <f>'дод. 3'!A35</f>
        <v>2110</v>
      </c>
      <c r="C94" s="58">
        <f>'дод. 3'!B35</f>
        <v>0</v>
      </c>
      <c r="D94" s="72" t="str">
        <f>'дод. 3'!C35</f>
        <v>Первинна медична допомога населенню</v>
      </c>
      <c r="E94" s="60">
        <f>E95+E96</f>
        <v>37657378</v>
      </c>
      <c r="F94" s="60">
        <f aca="true" t="shared" si="34" ref="F94:U94">F95+F96</f>
        <v>0</v>
      </c>
      <c r="G94" s="60">
        <f t="shared" si="34"/>
        <v>0</v>
      </c>
      <c r="H94" s="60">
        <f t="shared" si="34"/>
        <v>35028002.71</v>
      </c>
      <c r="I94" s="60">
        <f t="shared" si="34"/>
        <v>0</v>
      </c>
      <c r="J94" s="60">
        <f t="shared" si="34"/>
        <v>0</v>
      </c>
      <c r="K94" s="148">
        <f t="shared" si="25"/>
        <v>93.0176357737918</v>
      </c>
      <c r="L94" s="60">
        <f t="shared" si="34"/>
        <v>256600</v>
      </c>
      <c r="M94" s="60">
        <f t="shared" si="34"/>
        <v>167000</v>
      </c>
      <c r="N94" s="60">
        <f t="shared" si="34"/>
        <v>0</v>
      </c>
      <c r="O94" s="60">
        <f t="shared" si="34"/>
        <v>0</v>
      </c>
      <c r="P94" s="60">
        <f t="shared" si="34"/>
        <v>89600</v>
      </c>
      <c r="Q94" s="60">
        <f t="shared" si="34"/>
        <v>330750.86</v>
      </c>
      <c r="R94" s="60">
        <f t="shared" si="34"/>
        <v>294444.86</v>
      </c>
      <c r="S94" s="60">
        <f t="shared" si="34"/>
        <v>0</v>
      </c>
      <c r="T94" s="60">
        <f t="shared" si="34"/>
        <v>0</v>
      </c>
      <c r="U94" s="60">
        <f t="shared" si="34"/>
        <v>36306</v>
      </c>
      <c r="V94" s="148">
        <f t="shared" si="33"/>
        <v>128.89745128604832</v>
      </c>
      <c r="W94" s="60">
        <f t="shared" si="27"/>
        <v>35358753.57</v>
      </c>
      <c r="X94" s="271">
        <v>13</v>
      </c>
    </row>
    <row r="95" spans="1:24" s="81" customFormat="1" ht="45">
      <c r="A95" s="61" t="s">
        <v>285</v>
      </c>
      <c r="B95" s="61" t="str">
        <f>'дод. 3'!A36</f>
        <v>2111</v>
      </c>
      <c r="C95" s="61" t="str">
        <f>'дод. 3'!B36</f>
        <v>0726</v>
      </c>
      <c r="D95" s="70" t="str">
        <f>'дод. 3'!C36</f>
        <v>Первинна медична допомога населенню, що надається центрами первинної медичної (медико-санітарної) допомоги</v>
      </c>
      <c r="E95" s="63">
        <v>9014905</v>
      </c>
      <c r="F95" s="63"/>
      <c r="G95" s="63"/>
      <c r="H95" s="63">
        <v>6892332.16</v>
      </c>
      <c r="I95" s="63"/>
      <c r="J95" s="63"/>
      <c r="K95" s="149">
        <f t="shared" si="25"/>
        <v>76.45485071667422</v>
      </c>
      <c r="L95" s="63">
        <f>M95+P95</f>
        <v>202000</v>
      </c>
      <c r="M95" s="63">
        <v>167000</v>
      </c>
      <c r="N95" s="63"/>
      <c r="O95" s="63"/>
      <c r="P95" s="63">
        <v>35000</v>
      </c>
      <c r="Q95" s="63">
        <f t="shared" si="30"/>
        <v>330750.86</v>
      </c>
      <c r="R95" s="63">
        <v>294444.86</v>
      </c>
      <c r="S95" s="63"/>
      <c r="T95" s="63"/>
      <c r="U95" s="63">
        <v>36306</v>
      </c>
      <c r="V95" s="149">
        <f t="shared" si="33"/>
        <v>163.73804950495048</v>
      </c>
      <c r="W95" s="63">
        <f t="shared" si="27"/>
        <v>7223083.0200000005</v>
      </c>
      <c r="X95" s="271"/>
    </row>
    <row r="96" spans="1:24" s="81" customFormat="1" ht="45">
      <c r="A96" s="61" t="s">
        <v>578</v>
      </c>
      <c r="B96" s="61" t="str">
        <f>'дод. 3'!A37</f>
        <v>2113</v>
      </c>
      <c r="C96" s="61" t="str">
        <f>'дод. 3'!B37</f>
        <v>0721</v>
      </c>
      <c r="D96" s="70" t="str">
        <f>'дод. 3'!C37</f>
        <v>Первинна медична допомога населенню, що надається амбулаторно-поліклінічними закладами (відділеннями)</v>
      </c>
      <c r="E96" s="63">
        <v>28642473</v>
      </c>
      <c r="F96" s="63"/>
      <c r="G96" s="63"/>
      <c r="H96" s="63">
        <v>28135670.55</v>
      </c>
      <c r="I96" s="63"/>
      <c r="J96" s="63"/>
      <c r="K96" s="149">
        <f t="shared" si="25"/>
        <v>98.2305911574046</v>
      </c>
      <c r="L96" s="63">
        <f>M96+P96</f>
        <v>54600</v>
      </c>
      <c r="M96" s="63"/>
      <c r="N96" s="63"/>
      <c r="O96" s="63"/>
      <c r="P96" s="63">
        <v>54600</v>
      </c>
      <c r="Q96" s="63">
        <f t="shared" si="30"/>
        <v>0</v>
      </c>
      <c r="R96" s="63"/>
      <c r="S96" s="63"/>
      <c r="T96" s="63"/>
      <c r="U96" s="63"/>
      <c r="V96" s="149">
        <f t="shared" si="33"/>
        <v>0</v>
      </c>
      <c r="W96" s="63">
        <f t="shared" si="27"/>
        <v>28135670.55</v>
      </c>
      <c r="X96" s="271"/>
    </row>
    <row r="97" spans="1:24" s="3" customFormat="1" ht="30" customHeight="1">
      <c r="A97" s="58" t="s">
        <v>284</v>
      </c>
      <c r="B97" s="207">
        <f>'дод. 3'!A38</f>
        <v>2140</v>
      </c>
      <c r="C97" s="207">
        <f>'дод. 3'!B38</f>
        <v>0</v>
      </c>
      <c r="D97" s="209" t="str">
        <f>'дод. 3'!C38</f>
        <v>Програми і централізовані заходи у галузі охорони здоров’я</v>
      </c>
      <c r="E97" s="60">
        <f>E98+E99</f>
        <v>14043000</v>
      </c>
      <c r="F97" s="60">
        <f aca="true" t="shared" si="35" ref="F97:U97">F98+F99</f>
        <v>0</v>
      </c>
      <c r="G97" s="60">
        <f t="shared" si="35"/>
        <v>0</v>
      </c>
      <c r="H97" s="60">
        <f t="shared" si="35"/>
        <v>6507361.88</v>
      </c>
      <c r="I97" s="60">
        <f t="shared" si="35"/>
        <v>0</v>
      </c>
      <c r="J97" s="60">
        <f t="shared" si="35"/>
        <v>0</v>
      </c>
      <c r="K97" s="148">
        <f t="shared" si="25"/>
        <v>46.33882987965534</v>
      </c>
      <c r="L97" s="60">
        <f t="shared" si="35"/>
        <v>0</v>
      </c>
      <c r="M97" s="60">
        <f t="shared" si="35"/>
        <v>0</v>
      </c>
      <c r="N97" s="60">
        <f t="shared" si="35"/>
        <v>0</v>
      </c>
      <c r="O97" s="60">
        <f t="shared" si="35"/>
        <v>0</v>
      </c>
      <c r="P97" s="60">
        <f t="shared" si="35"/>
        <v>0</v>
      </c>
      <c r="Q97" s="60">
        <f t="shared" si="35"/>
        <v>0</v>
      </c>
      <c r="R97" s="60">
        <f t="shared" si="35"/>
        <v>0</v>
      </c>
      <c r="S97" s="60">
        <f t="shared" si="35"/>
        <v>0</v>
      </c>
      <c r="T97" s="60">
        <f t="shared" si="35"/>
        <v>0</v>
      </c>
      <c r="U97" s="60">
        <f t="shared" si="35"/>
        <v>0</v>
      </c>
      <c r="V97" s="148"/>
      <c r="W97" s="60">
        <f t="shared" si="27"/>
        <v>6507361.88</v>
      </c>
      <c r="X97" s="271"/>
    </row>
    <row r="98" spans="1:24" s="81" customFormat="1" ht="32.25" customHeight="1">
      <c r="A98" s="61" t="s">
        <v>283</v>
      </c>
      <c r="B98" s="65">
        <f>'дод. 3'!A39</f>
        <v>2144</v>
      </c>
      <c r="C98" s="65" t="str">
        <f>'дод. 3'!B39</f>
        <v>0763</v>
      </c>
      <c r="D98" s="106" t="str">
        <f>'дод. 3'!C39</f>
        <v>Централізовані заходи з лікування хворих на цукровий та нецукровий діабет</v>
      </c>
      <c r="E98" s="63">
        <v>7131500</v>
      </c>
      <c r="F98" s="63"/>
      <c r="G98" s="63"/>
      <c r="H98" s="63">
        <v>3461061.8</v>
      </c>
      <c r="I98" s="63"/>
      <c r="J98" s="63"/>
      <c r="K98" s="149">
        <f t="shared" si="25"/>
        <v>48.5320311294959</v>
      </c>
      <c r="L98" s="63">
        <f>M98+P98</f>
        <v>0</v>
      </c>
      <c r="M98" s="63"/>
      <c r="N98" s="63"/>
      <c r="O98" s="63"/>
      <c r="P98" s="63"/>
      <c r="Q98" s="63">
        <f t="shared" si="30"/>
        <v>0</v>
      </c>
      <c r="R98" s="63"/>
      <c r="S98" s="63"/>
      <c r="T98" s="63"/>
      <c r="U98" s="63"/>
      <c r="V98" s="149"/>
      <c r="W98" s="63">
        <f t="shared" si="27"/>
        <v>3461061.8</v>
      </c>
      <c r="X98" s="271"/>
    </row>
    <row r="99" spans="1:24" s="81" customFormat="1" ht="31.5" customHeight="1">
      <c r="A99" s="61" t="s">
        <v>509</v>
      </c>
      <c r="B99" s="65">
        <f>'дод. 3'!A40</f>
        <v>2146</v>
      </c>
      <c r="C99" s="65" t="str">
        <f>'дод. 3'!B40</f>
        <v>0763</v>
      </c>
      <c r="D99" s="106" t="str">
        <f>'дод. 3'!C40</f>
        <v>Відшкодування вартості лікарських засобів для лікування окремих захворювань</v>
      </c>
      <c r="E99" s="63">
        <v>6911500</v>
      </c>
      <c r="F99" s="63"/>
      <c r="G99" s="63"/>
      <c r="H99" s="63">
        <v>3046300.08</v>
      </c>
      <c r="I99" s="63"/>
      <c r="J99" s="63"/>
      <c r="K99" s="149">
        <f t="shared" si="25"/>
        <v>44.07581682702742</v>
      </c>
      <c r="L99" s="63">
        <f>M99+P99</f>
        <v>0</v>
      </c>
      <c r="M99" s="63"/>
      <c r="N99" s="63"/>
      <c r="O99" s="63"/>
      <c r="P99" s="63"/>
      <c r="Q99" s="63">
        <f t="shared" si="30"/>
        <v>0</v>
      </c>
      <c r="R99" s="63"/>
      <c r="S99" s="63"/>
      <c r="T99" s="63"/>
      <c r="U99" s="63"/>
      <c r="V99" s="149"/>
      <c r="W99" s="63">
        <f t="shared" si="27"/>
        <v>3046300.08</v>
      </c>
      <c r="X99" s="271"/>
    </row>
    <row r="100" spans="1:24" s="3" customFormat="1" ht="35.25" customHeight="1">
      <c r="A100" s="58" t="s">
        <v>282</v>
      </c>
      <c r="B100" s="58" t="str">
        <f>'дод. 3'!A41</f>
        <v>2150</v>
      </c>
      <c r="C100" s="58">
        <f>'дод. 3'!B41</f>
        <v>0</v>
      </c>
      <c r="D100" s="72" t="str">
        <f>'дод. 3'!C41</f>
        <v>Інші програми, заклади та заходи у сфері охорони здоров’я</v>
      </c>
      <c r="E100" s="60">
        <f>E101+E102</f>
        <v>7027448</v>
      </c>
      <c r="F100" s="60">
        <f aca="true" t="shared" si="36" ref="F100:U100">F101+F102</f>
        <v>0</v>
      </c>
      <c r="G100" s="60">
        <f t="shared" si="36"/>
        <v>0</v>
      </c>
      <c r="H100" s="60">
        <f t="shared" si="36"/>
        <v>1849992.8199999998</v>
      </c>
      <c r="I100" s="60">
        <f t="shared" si="36"/>
        <v>0</v>
      </c>
      <c r="J100" s="60">
        <f t="shared" si="36"/>
        <v>0</v>
      </c>
      <c r="K100" s="148">
        <f t="shared" si="25"/>
        <v>26.325243815393577</v>
      </c>
      <c r="L100" s="60">
        <f t="shared" si="36"/>
        <v>3406496</v>
      </c>
      <c r="M100" s="60">
        <f t="shared" si="36"/>
        <v>0</v>
      </c>
      <c r="N100" s="60">
        <f t="shared" si="36"/>
        <v>0</v>
      </c>
      <c r="O100" s="60">
        <f t="shared" si="36"/>
        <v>0</v>
      </c>
      <c r="P100" s="60">
        <f t="shared" si="36"/>
        <v>3406496</v>
      </c>
      <c r="Q100" s="60">
        <f t="shared" si="36"/>
        <v>460.68</v>
      </c>
      <c r="R100" s="60">
        <f t="shared" si="36"/>
        <v>460.68</v>
      </c>
      <c r="S100" s="60">
        <f t="shared" si="36"/>
        <v>0</v>
      </c>
      <c r="T100" s="60">
        <f t="shared" si="36"/>
        <v>0</v>
      </c>
      <c r="U100" s="60">
        <f t="shared" si="36"/>
        <v>0</v>
      </c>
      <c r="V100" s="148">
        <f>Q100/L100*100</f>
        <v>0.013523573783735546</v>
      </c>
      <c r="W100" s="60">
        <f t="shared" si="27"/>
        <v>1850453.4999999998</v>
      </c>
      <c r="X100" s="271"/>
    </row>
    <row r="101" spans="1:24" s="81" customFormat="1" ht="30" customHeight="1">
      <c r="A101" s="61" t="s">
        <v>478</v>
      </c>
      <c r="B101" s="82" t="str">
        <f>'дод. 3'!A42</f>
        <v>2151</v>
      </c>
      <c r="C101" s="82" t="str">
        <f>'дод. 3'!B42</f>
        <v>0763</v>
      </c>
      <c r="D101" s="70" t="str">
        <f>'дод. 3'!C42</f>
        <v>Забезпечення діяльності інших закладів у сфері охорони здоров’я</v>
      </c>
      <c r="E101" s="63">
        <v>1975455</v>
      </c>
      <c r="F101" s="63"/>
      <c r="G101" s="63"/>
      <c r="H101" s="63">
        <v>874203.94</v>
      </c>
      <c r="I101" s="63"/>
      <c r="J101" s="63"/>
      <c r="K101" s="149">
        <f t="shared" si="25"/>
        <v>44.25329556988137</v>
      </c>
      <c r="L101" s="63">
        <f>M101+P101</f>
        <v>0</v>
      </c>
      <c r="M101" s="63"/>
      <c r="N101" s="63"/>
      <c r="O101" s="63"/>
      <c r="P101" s="63"/>
      <c r="Q101" s="63">
        <f t="shared" si="30"/>
        <v>460.68</v>
      </c>
      <c r="R101" s="63">
        <v>460.68</v>
      </c>
      <c r="S101" s="63"/>
      <c r="T101" s="63"/>
      <c r="U101" s="63"/>
      <c r="V101" s="149"/>
      <c r="W101" s="63">
        <f t="shared" si="27"/>
        <v>874664.62</v>
      </c>
      <c r="X101" s="271"/>
    </row>
    <row r="102" spans="1:24" s="81" customFormat="1" ht="35.25" customHeight="1">
      <c r="A102" s="61" t="s">
        <v>479</v>
      </c>
      <c r="B102" s="82" t="str">
        <f>'дод. 3'!A43</f>
        <v>2152</v>
      </c>
      <c r="C102" s="82" t="str">
        <f>'дод. 3'!B43</f>
        <v>0763</v>
      </c>
      <c r="D102" s="83" t="str">
        <f>'дод. 3'!C43</f>
        <v>Інші програми та заходи у сфері охорони здоров’я</v>
      </c>
      <c r="E102" s="63">
        <v>5051993</v>
      </c>
      <c r="F102" s="63"/>
      <c r="G102" s="63"/>
      <c r="H102" s="63">
        <v>975788.88</v>
      </c>
      <c r="I102" s="63"/>
      <c r="J102" s="63"/>
      <c r="K102" s="149">
        <f t="shared" si="25"/>
        <v>19.314929375396996</v>
      </c>
      <c r="L102" s="63">
        <f>M102+P102</f>
        <v>3406496</v>
      </c>
      <c r="M102" s="63"/>
      <c r="N102" s="63"/>
      <c r="O102" s="63"/>
      <c r="P102" s="63">
        <v>3406496</v>
      </c>
      <c r="Q102" s="63">
        <f t="shared" si="30"/>
        <v>0</v>
      </c>
      <c r="R102" s="63"/>
      <c r="S102" s="63"/>
      <c r="T102" s="63"/>
      <c r="U102" s="63"/>
      <c r="V102" s="149">
        <f>Q102/L102*100</f>
        <v>0</v>
      </c>
      <c r="W102" s="63">
        <f t="shared" si="27"/>
        <v>975788.88</v>
      </c>
      <c r="X102" s="271"/>
    </row>
    <row r="103" spans="1:24" s="81" customFormat="1" ht="26.25" customHeight="1">
      <c r="A103" s="58" t="s">
        <v>611</v>
      </c>
      <c r="B103" s="58"/>
      <c r="C103" s="58"/>
      <c r="D103" s="59" t="s">
        <v>588</v>
      </c>
      <c r="E103" s="60">
        <f>E104</f>
        <v>0</v>
      </c>
      <c r="F103" s="60">
        <f aca="true" t="shared" si="37" ref="F103:P103">F104</f>
        <v>0</v>
      </c>
      <c r="G103" s="60">
        <f t="shared" si="37"/>
        <v>0</v>
      </c>
      <c r="H103" s="60">
        <f t="shared" si="37"/>
        <v>0</v>
      </c>
      <c r="I103" s="60">
        <f t="shared" si="37"/>
        <v>0</v>
      </c>
      <c r="J103" s="60">
        <f t="shared" si="37"/>
        <v>0</v>
      </c>
      <c r="K103" s="148"/>
      <c r="L103" s="60">
        <f t="shared" si="37"/>
        <v>1376043.6</v>
      </c>
      <c r="M103" s="60">
        <f t="shared" si="37"/>
        <v>0</v>
      </c>
      <c r="N103" s="60">
        <f t="shared" si="37"/>
        <v>0</v>
      </c>
      <c r="O103" s="60">
        <f t="shared" si="37"/>
        <v>0</v>
      </c>
      <c r="P103" s="60">
        <f t="shared" si="37"/>
        <v>1376043.6</v>
      </c>
      <c r="Q103" s="60">
        <f>Q104</f>
        <v>1299000</v>
      </c>
      <c r="R103" s="60">
        <f>R104</f>
        <v>0</v>
      </c>
      <c r="S103" s="60">
        <f>S104</f>
        <v>0</v>
      </c>
      <c r="T103" s="60">
        <f>T104</f>
        <v>0</v>
      </c>
      <c r="U103" s="60">
        <f>U104</f>
        <v>1299000</v>
      </c>
      <c r="V103" s="148">
        <f>Q103/L103*100</f>
        <v>94.40107857047553</v>
      </c>
      <c r="W103" s="60">
        <f t="shared" si="27"/>
        <v>1299000</v>
      </c>
      <c r="X103" s="271"/>
    </row>
    <row r="104" spans="1:24" s="81" customFormat="1" ht="52.5" customHeight="1">
      <c r="A104" s="61" t="s">
        <v>612</v>
      </c>
      <c r="B104" s="61" t="s">
        <v>613</v>
      </c>
      <c r="C104" s="61" t="s">
        <v>126</v>
      </c>
      <c r="D104" s="62" t="s">
        <v>610</v>
      </c>
      <c r="E104" s="63"/>
      <c r="F104" s="63"/>
      <c r="G104" s="63"/>
      <c r="H104" s="63"/>
      <c r="I104" s="63"/>
      <c r="J104" s="63"/>
      <c r="K104" s="149"/>
      <c r="L104" s="63">
        <f>M104+P104</f>
        <v>1376043.6</v>
      </c>
      <c r="M104" s="63"/>
      <c r="N104" s="63"/>
      <c r="O104" s="63"/>
      <c r="P104" s="63">
        <v>1376043.6</v>
      </c>
      <c r="Q104" s="63">
        <f>R104+U104</f>
        <v>1299000</v>
      </c>
      <c r="R104" s="63"/>
      <c r="S104" s="63"/>
      <c r="T104" s="63"/>
      <c r="U104" s="63">
        <v>1299000</v>
      </c>
      <c r="V104" s="149">
        <f>Q104/L104*100</f>
        <v>94.40107857047553</v>
      </c>
      <c r="W104" s="63">
        <f t="shared" si="27"/>
        <v>1299000</v>
      </c>
      <c r="X104" s="271"/>
    </row>
    <row r="105" spans="1:24" s="3" customFormat="1" ht="24" customHeight="1">
      <c r="A105" s="58" t="s">
        <v>281</v>
      </c>
      <c r="B105" s="58" t="str">
        <f>'дод. 3'!A159</f>
        <v>7640</v>
      </c>
      <c r="C105" s="58" t="str">
        <f>'дод. 3'!B159</f>
        <v>0470</v>
      </c>
      <c r="D105" s="72" t="str">
        <f>'дод. 3'!C159</f>
        <v>Заходи з енергозбереження</v>
      </c>
      <c r="E105" s="60">
        <v>792000</v>
      </c>
      <c r="F105" s="60"/>
      <c r="G105" s="60"/>
      <c r="H105" s="60"/>
      <c r="I105" s="60"/>
      <c r="J105" s="60"/>
      <c r="K105" s="148">
        <f t="shared" si="25"/>
        <v>0</v>
      </c>
      <c r="L105" s="60">
        <f>M105+P105</f>
        <v>9847000</v>
      </c>
      <c r="M105" s="60"/>
      <c r="N105" s="60"/>
      <c r="O105" s="60"/>
      <c r="P105" s="60">
        <v>9847000</v>
      </c>
      <c r="Q105" s="60">
        <f t="shared" si="30"/>
        <v>1670579.58</v>
      </c>
      <c r="R105" s="60"/>
      <c r="S105" s="60"/>
      <c r="T105" s="60"/>
      <c r="U105" s="60">
        <v>1670579.58</v>
      </c>
      <c r="V105" s="148">
        <f>Q105/L105*100</f>
        <v>16.96536589824312</v>
      </c>
      <c r="W105" s="60">
        <f t="shared" si="27"/>
        <v>1670579.58</v>
      </c>
      <c r="X105" s="271"/>
    </row>
    <row r="106" spans="1:24" s="3" customFormat="1" ht="24" customHeight="1">
      <c r="A106" s="58" t="s">
        <v>614</v>
      </c>
      <c r="B106" s="64" t="s">
        <v>28</v>
      </c>
      <c r="C106" s="64" t="s">
        <v>78</v>
      </c>
      <c r="D106" s="72" t="s">
        <v>409</v>
      </c>
      <c r="E106" s="60">
        <v>20000</v>
      </c>
      <c r="F106" s="60"/>
      <c r="G106" s="60"/>
      <c r="H106" s="60"/>
      <c r="I106" s="60"/>
      <c r="J106" s="60"/>
      <c r="K106" s="148">
        <f t="shared" si="25"/>
        <v>0</v>
      </c>
      <c r="L106" s="60">
        <f>M106+P106</f>
        <v>0</v>
      </c>
      <c r="M106" s="60"/>
      <c r="N106" s="60"/>
      <c r="O106" s="60"/>
      <c r="P106" s="60"/>
      <c r="Q106" s="60"/>
      <c r="R106" s="60"/>
      <c r="S106" s="60"/>
      <c r="T106" s="60"/>
      <c r="U106" s="60"/>
      <c r="V106" s="148"/>
      <c r="W106" s="60">
        <f t="shared" si="27"/>
        <v>0</v>
      </c>
      <c r="X106" s="271"/>
    </row>
    <row r="107" spans="1:24" s="76" customFormat="1" ht="28.5">
      <c r="A107" s="74" t="s">
        <v>290</v>
      </c>
      <c r="B107" s="33"/>
      <c r="C107" s="33"/>
      <c r="D107" s="32" t="s">
        <v>70</v>
      </c>
      <c r="E107" s="40">
        <f>E108</f>
        <v>1277863836.59</v>
      </c>
      <c r="F107" s="40">
        <f aca="true" t="shared" si="38" ref="F107:U107">F108</f>
        <v>41420650</v>
      </c>
      <c r="G107" s="40">
        <f t="shared" si="38"/>
        <v>1542626</v>
      </c>
      <c r="H107" s="40">
        <f t="shared" si="38"/>
        <v>774290681.68</v>
      </c>
      <c r="I107" s="40">
        <f t="shared" si="38"/>
        <v>18463892.639999997</v>
      </c>
      <c r="J107" s="40">
        <f t="shared" si="38"/>
        <v>742475.76</v>
      </c>
      <c r="K107" s="146">
        <f t="shared" si="25"/>
        <v>60.59258111147483</v>
      </c>
      <c r="L107" s="40">
        <f t="shared" si="38"/>
        <v>6076981.21</v>
      </c>
      <c r="M107" s="40">
        <f t="shared" si="38"/>
        <v>57900</v>
      </c>
      <c r="N107" s="40">
        <f t="shared" si="38"/>
        <v>44700</v>
      </c>
      <c r="O107" s="40">
        <f t="shared" si="38"/>
        <v>0</v>
      </c>
      <c r="P107" s="40">
        <f t="shared" si="38"/>
        <v>6019081.21</v>
      </c>
      <c r="Q107" s="40">
        <f t="shared" si="38"/>
        <v>3587749.8699999996</v>
      </c>
      <c r="R107" s="40">
        <f t="shared" si="38"/>
        <v>208675.11</v>
      </c>
      <c r="S107" s="40">
        <f t="shared" si="38"/>
        <v>147179.41</v>
      </c>
      <c r="T107" s="40">
        <f t="shared" si="38"/>
        <v>0</v>
      </c>
      <c r="U107" s="40">
        <f t="shared" si="38"/>
        <v>3379074.76</v>
      </c>
      <c r="V107" s="146">
        <f>Q107/L107*100</f>
        <v>59.038357138510875</v>
      </c>
      <c r="W107" s="40">
        <f t="shared" si="27"/>
        <v>777878431.55</v>
      </c>
      <c r="X107" s="271"/>
    </row>
    <row r="108" spans="1:24" s="79" customFormat="1" ht="36" customHeight="1">
      <c r="A108" s="77" t="s">
        <v>291</v>
      </c>
      <c r="B108" s="91"/>
      <c r="C108" s="91"/>
      <c r="D108" s="90" t="s">
        <v>70</v>
      </c>
      <c r="E108" s="57">
        <f>E109+E110+E113+E116+E122+E130+E131+E137+E138+E140+E141+E144+E145+E148+E149+E152+E153+E156+E157+E158+E150</f>
        <v>1277863836.59</v>
      </c>
      <c r="F108" s="57">
        <f aca="true" t="shared" si="39" ref="F108:P108">F109+F110+F113+F116+F122+F130+F131+F137+F138+F140+F141+F144+F145+F148+F149+F152+F153+F156+F157+F158+F150</f>
        <v>41420650</v>
      </c>
      <c r="G108" s="57">
        <f t="shared" si="39"/>
        <v>1542626</v>
      </c>
      <c r="H108" s="57">
        <f>H109+H110+H113+H116+H122+H130+H131+H137+H138+H140+H141+H144+H145+H148+H149+H152+H153+H156+H157+H158+H150</f>
        <v>774290681.68</v>
      </c>
      <c r="I108" s="57">
        <f>I109+I110+I113+I116+I122+I130+I131+I137+I138+I140+I141+I144+I145+I148+I149+I152+I153+I156+I157+I158+I150</f>
        <v>18463892.639999997</v>
      </c>
      <c r="J108" s="57">
        <f>J109+J110+J113+J116+J122+J130+J131+J137+J138+J140+J141+J144+J145+J148+J149+J152+J153+J156+J157+J158+J150</f>
        <v>742475.76</v>
      </c>
      <c r="K108" s="147">
        <f t="shared" si="25"/>
        <v>60.59258111147483</v>
      </c>
      <c r="L108" s="57">
        <f t="shared" si="39"/>
        <v>6076981.21</v>
      </c>
      <c r="M108" s="57">
        <f t="shared" si="39"/>
        <v>57900</v>
      </c>
      <c r="N108" s="57">
        <f t="shared" si="39"/>
        <v>44700</v>
      </c>
      <c r="O108" s="57">
        <f t="shared" si="39"/>
        <v>0</v>
      </c>
      <c r="P108" s="57">
        <f t="shared" si="39"/>
        <v>6019081.21</v>
      </c>
      <c r="Q108" s="57">
        <f>Q109+Q110+Q113+Q116+Q122+Q130+Q131+Q137+Q138+Q140+Q141+Q144+Q145+Q148+Q149+Q152+Q153+Q156+Q157+Q158+Q150</f>
        <v>3587749.8699999996</v>
      </c>
      <c r="R108" s="57">
        <f>R109+R110+R113+R116+R122+R130+R131+R137+R138+R140+R141+R144+R145+R148+R149+R152+R153+R156+R157+R158+R150</f>
        <v>208675.11</v>
      </c>
      <c r="S108" s="57">
        <f>S109+S110+S113+S116+S122+S130+S131+S137+S138+S140+S141+S144+S145+S148+S149+S152+S153+S156+S157+S158+S150</f>
        <v>147179.41</v>
      </c>
      <c r="T108" s="57">
        <f>T109+T110+T113+T116+T122+T130+T131+T137+T138+T140+T141+T144+T145+T148+T149+T152+T153+T156+T157+T158+T150</f>
        <v>0</v>
      </c>
      <c r="U108" s="57">
        <f>U109+U110+U113+U116+U122+U130+U131+U137+U138+U140+U141+U144+U145+U148+U149+U152+U153+U156+U157+U158+U150</f>
        <v>3379074.76</v>
      </c>
      <c r="V108" s="147">
        <f>Q108/L108*100</f>
        <v>59.038357138510875</v>
      </c>
      <c r="W108" s="57">
        <f t="shared" si="27"/>
        <v>777878431.55</v>
      </c>
      <c r="X108" s="271"/>
    </row>
    <row r="109" spans="1:24" s="3" customFormat="1" ht="45">
      <c r="A109" s="58" t="s">
        <v>292</v>
      </c>
      <c r="B109" s="58" t="str">
        <f>'дод. 3'!A16</f>
        <v>0160</v>
      </c>
      <c r="C109" s="58" t="str">
        <f>'дод. 3'!B16</f>
        <v>0111</v>
      </c>
      <c r="D109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09" s="60">
        <v>40046818</v>
      </c>
      <c r="F109" s="60">
        <v>31546037</v>
      </c>
      <c r="G109" s="60">
        <v>676100</v>
      </c>
      <c r="H109" s="60">
        <v>17565393.39</v>
      </c>
      <c r="I109" s="60">
        <v>13745062.43</v>
      </c>
      <c r="J109" s="60">
        <v>423485.46</v>
      </c>
      <c r="K109" s="148">
        <f t="shared" si="25"/>
        <v>43.86214502735274</v>
      </c>
      <c r="L109" s="60">
        <f>M109+P109</f>
        <v>572000</v>
      </c>
      <c r="M109" s="60"/>
      <c r="N109" s="60"/>
      <c r="O109" s="60"/>
      <c r="P109" s="60">
        <v>572000</v>
      </c>
      <c r="Q109" s="60">
        <f t="shared" si="30"/>
        <v>158867.96</v>
      </c>
      <c r="R109" s="60">
        <v>158867.96</v>
      </c>
      <c r="S109" s="60">
        <v>130161.36</v>
      </c>
      <c r="T109" s="60"/>
      <c r="U109" s="60"/>
      <c r="V109" s="148">
        <f>Q109/L109*100</f>
        <v>27.77411888111888</v>
      </c>
      <c r="W109" s="60">
        <f t="shared" si="27"/>
        <v>17724261.35</v>
      </c>
      <c r="X109" s="271"/>
    </row>
    <row r="110" spans="1:24" s="3" customFormat="1" ht="75.75" customHeight="1">
      <c r="A110" s="58" t="s">
        <v>522</v>
      </c>
      <c r="B110" s="103" t="str">
        <f>'дод. 3'!A45</f>
        <v>3010</v>
      </c>
      <c r="C110" s="103">
        <f>'дод. 3'!B45</f>
        <v>0</v>
      </c>
      <c r="D110" s="72" t="str">
        <f>'дод. 3'!C45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10" s="60">
        <f>E111+E112</f>
        <v>772232100</v>
      </c>
      <c r="F110" s="60">
        <f aca="true" t="shared" si="40" ref="F110:U110">F111+F112</f>
        <v>0</v>
      </c>
      <c r="G110" s="60">
        <f t="shared" si="40"/>
        <v>0</v>
      </c>
      <c r="H110" s="60">
        <f t="shared" si="40"/>
        <v>567054982.25</v>
      </c>
      <c r="I110" s="60">
        <f t="shared" si="40"/>
        <v>0</v>
      </c>
      <c r="J110" s="60">
        <f t="shared" si="40"/>
        <v>0</v>
      </c>
      <c r="K110" s="148">
        <f t="shared" si="25"/>
        <v>73.43064115697858</v>
      </c>
      <c r="L110" s="60">
        <f t="shared" si="40"/>
        <v>0</v>
      </c>
      <c r="M110" s="60">
        <f t="shared" si="40"/>
        <v>0</v>
      </c>
      <c r="N110" s="60">
        <f t="shared" si="40"/>
        <v>0</v>
      </c>
      <c r="O110" s="60">
        <f t="shared" si="40"/>
        <v>0</v>
      </c>
      <c r="P110" s="60">
        <f t="shared" si="40"/>
        <v>0</v>
      </c>
      <c r="Q110" s="60">
        <f t="shared" si="40"/>
        <v>0</v>
      </c>
      <c r="R110" s="60">
        <f t="shared" si="40"/>
        <v>0</v>
      </c>
      <c r="S110" s="60">
        <f t="shared" si="40"/>
        <v>0</v>
      </c>
      <c r="T110" s="60">
        <f t="shared" si="40"/>
        <v>0</v>
      </c>
      <c r="U110" s="60">
        <f t="shared" si="40"/>
        <v>0</v>
      </c>
      <c r="V110" s="148"/>
      <c r="W110" s="60">
        <f t="shared" si="27"/>
        <v>567054982.25</v>
      </c>
      <c r="X110" s="271"/>
    </row>
    <row r="111" spans="1:24" s="81" customFormat="1" ht="45" customHeight="1">
      <c r="A111" s="61" t="s">
        <v>523</v>
      </c>
      <c r="B111" s="107" t="str">
        <f>'дод. 3'!A46</f>
        <v>3011</v>
      </c>
      <c r="C111" s="107">
        <f>'дод. 3'!B46</f>
        <v>1030</v>
      </c>
      <c r="D111" s="70" t="str">
        <f>'дод. 3'!C46</f>
        <v>Надання пільг на оплату житлово-комунальних послуг окремим категоріям громадян відповідно до законодавства </v>
      </c>
      <c r="E111" s="63">
        <v>66261200</v>
      </c>
      <c r="F111" s="63"/>
      <c r="G111" s="63"/>
      <c r="H111" s="63">
        <v>49369675.21</v>
      </c>
      <c r="I111" s="63"/>
      <c r="J111" s="63"/>
      <c r="K111" s="149">
        <f t="shared" si="25"/>
        <v>74.50766845454052</v>
      </c>
      <c r="L111" s="63">
        <f>M111+P111</f>
        <v>0</v>
      </c>
      <c r="M111" s="63"/>
      <c r="N111" s="63"/>
      <c r="O111" s="63"/>
      <c r="P111" s="63"/>
      <c r="Q111" s="63">
        <f t="shared" si="30"/>
        <v>0</v>
      </c>
      <c r="R111" s="63"/>
      <c r="S111" s="63"/>
      <c r="T111" s="63"/>
      <c r="U111" s="63"/>
      <c r="V111" s="149"/>
      <c r="W111" s="63">
        <f t="shared" si="27"/>
        <v>49369675.21</v>
      </c>
      <c r="X111" s="271"/>
    </row>
    <row r="112" spans="1:24" s="81" customFormat="1" ht="37.5" customHeight="1">
      <c r="A112" s="61" t="s">
        <v>524</v>
      </c>
      <c r="B112" s="107" t="str">
        <f>'дод. 3'!A47</f>
        <v>3012</v>
      </c>
      <c r="C112" s="107">
        <f>'дод. 3'!B47</f>
        <v>1060</v>
      </c>
      <c r="D112" s="70" t="str">
        <f>'дод. 3'!C47</f>
        <v>Надання субсидій населенню для відшкодування витрат на оплату житлово-комунальних послуг</v>
      </c>
      <c r="E112" s="63">
        <v>705970900</v>
      </c>
      <c r="F112" s="63"/>
      <c r="G112" s="63"/>
      <c r="H112" s="63">
        <v>517685307.04</v>
      </c>
      <c r="I112" s="63"/>
      <c r="J112" s="63"/>
      <c r="K112" s="149">
        <f t="shared" si="25"/>
        <v>73.32955324929115</v>
      </c>
      <c r="L112" s="63">
        <f>M112+P112</f>
        <v>0</v>
      </c>
      <c r="M112" s="63"/>
      <c r="N112" s="63"/>
      <c r="O112" s="63"/>
      <c r="P112" s="63"/>
      <c r="Q112" s="63">
        <f t="shared" si="30"/>
        <v>0</v>
      </c>
      <c r="R112" s="63"/>
      <c r="S112" s="63"/>
      <c r="T112" s="63"/>
      <c r="U112" s="63"/>
      <c r="V112" s="149"/>
      <c r="W112" s="63">
        <f t="shared" si="27"/>
        <v>517685307.04</v>
      </c>
      <c r="X112" s="271"/>
    </row>
    <row r="113" spans="1:24" s="3" customFormat="1" ht="45" customHeight="1">
      <c r="A113" s="58" t="s">
        <v>525</v>
      </c>
      <c r="B113" s="103" t="str">
        <f>'дод. 3'!A48</f>
        <v>3020</v>
      </c>
      <c r="C113" s="103">
        <f>'дод. 3'!B48</f>
        <v>0</v>
      </c>
      <c r="D113" s="72" t="str">
        <f>'дод. 3'!C48</f>
        <v>Надання пільг та субсидій населенню на придбання твердого та рідкого пічного побутового палива і скрапленого газу</v>
      </c>
      <c r="E113" s="60">
        <f>E114+E115</f>
        <v>375400</v>
      </c>
      <c r="F113" s="60">
        <f aca="true" t="shared" si="41" ref="F113:U113">F114+F115</f>
        <v>0</v>
      </c>
      <c r="G113" s="60">
        <f t="shared" si="41"/>
        <v>0</v>
      </c>
      <c r="H113" s="60">
        <f t="shared" si="41"/>
        <v>180862.51</v>
      </c>
      <c r="I113" s="60">
        <f t="shared" si="41"/>
        <v>0</v>
      </c>
      <c r="J113" s="60">
        <f t="shared" si="41"/>
        <v>0</v>
      </c>
      <c r="K113" s="148">
        <f t="shared" si="25"/>
        <v>48.178612147043154</v>
      </c>
      <c r="L113" s="60">
        <f t="shared" si="41"/>
        <v>0</v>
      </c>
      <c r="M113" s="60">
        <f t="shared" si="41"/>
        <v>0</v>
      </c>
      <c r="N113" s="60">
        <f t="shared" si="41"/>
        <v>0</v>
      </c>
      <c r="O113" s="60">
        <f t="shared" si="41"/>
        <v>0</v>
      </c>
      <c r="P113" s="60">
        <f t="shared" si="41"/>
        <v>0</v>
      </c>
      <c r="Q113" s="60">
        <f t="shared" si="41"/>
        <v>0</v>
      </c>
      <c r="R113" s="60">
        <f t="shared" si="41"/>
        <v>0</v>
      </c>
      <c r="S113" s="60">
        <f t="shared" si="41"/>
        <v>0</v>
      </c>
      <c r="T113" s="60">
        <f t="shared" si="41"/>
        <v>0</v>
      </c>
      <c r="U113" s="60">
        <f t="shared" si="41"/>
        <v>0</v>
      </c>
      <c r="V113" s="148"/>
      <c r="W113" s="60">
        <f t="shared" si="27"/>
        <v>180862.51</v>
      </c>
      <c r="X113" s="271"/>
    </row>
    <row r="114" spans="1:24" s="81" customFormat="1" ht="59.25" customHeight="1">
      <c r="A114" s="61" t="s">
        <v>526</v>
      </c>
      <c r="B114" s="107" t="str">
        <f>'дод. 3'!A49</f>
        <v>3021</v>
      </c>
      <c r="C114" s="107">
        <f>'дод. 3'!B49</f>
        <v>1030</v>
      </c>
      <c r="D114" s="70" t="str">
        <f>'дод. 3'!C49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14" s="63">
        <v>57630</v>
      </c>
      <c r="F114" s="63"/>
      <c r="G114" s="63"/>
      <c r="H114" s="63">
        <v>31056.14</v>
      </c>
      <c r="I114" s="63"/>
      <c r="J114" s="63"/>
      <c r="K114" s="149">
        <f t="shared" si="25"/>
        <v>53.88884261669269</v>
      </c>
      <c r="L114" s="63">
        <f>M114+P114</f>
        <v>0</v>
      </c>
      <c r="M114" s="63"/>
      <c r="N114" s="63"/>
      <c r="O114" s="63"/>
      <c r="P114" s="63"/>
      <c r="Q114" s="63">
        <f t="shared" si="30"/>
        <v>0</v>
      </c>
      <c r="R114" s="63"/>
      <c r="S114" s="63"/>
      <c r="T114" s="63"/>
      <c r="U114" s="63"/>
      <c r="V114" s="149"/>
      <c r="W114" s="63">
        <f t="shared" si="27"/>
        <v>31056.14</v>
      </c>
      <c r="X114" s="271"/>
    </row>
    <row r="115" spans="1:24" s="81" customFormat="1" ht="49.5" customHeight="1">
      <c r="A115" s="61" t="s">
        <v>527</v>
      </c>
      <c r="B115" s="107" t="str">
        <f>'дод. 3'!A50</f>
        <v>3022</v>
      </c>
      <c r="C115" s="107">
        <f>'дод. 3'!B50</f>
        <v>1060</v>
      </c>
      <c r="D115" s="70" t="str">
        <f>'дод. 3'!C50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15" s="63">
        <v>317770</v>
      </c>
      <c r="F115" s="63"/>
      <c r="G115" s="63"/>
      <c r="H115" s="63">
        <v>149806.37</v>
      </c>
      <c r="I115" s="63"/>
      <c r="J115" s="63"/>
      <c r="K115" s="149">
        <f t="shared" si="25"/>
        <v>47.1430185354187</v>
      </c>
      <c r="L115" s="63">
        <f>M115+P115</f>
        <v>0</v>
      </c>
      <c r="M115" s="63"/>
      <c r="N115" s="63"/>
      <c r="O115" s="63"/>
      <c r="P115" s="63"/>
      <c r="Q115" s="63">
        <f t="shared" si="30"/>
        <v>0</v>
      </c>
      <c r="R115" s="63"/>
      <c r="S115" s="63"/>
      <c r="T115" s="63"/>
      <c r="U115" s="63"/>
      <c r="V115" s="149"/>
      <c r="W115" s="63">
        <f t="shared" si="27"/>
        <v>149806.37</v>
      </c>
      <c r="X115" s="271"/>
    </row>
    <row r="116" spans="1:24" s="92" customFormat="1" ht="60">
      <c r="A116" s="58" t="s">
        <v>293</v>
      </c>
      <c r="B116" s="58" t="str">
        <f>'дод. 3'!A51</f>
        <v>3030</v>
      </c>
      <c r="C116" s="58">
        <f>'дод. 3'!B51</f>
        <v>0</v>
      </c>
      <c r="D116" s="72" t="str">
        <f>'дод. 3'!C51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16" s="60">
        <f aca="true" t="shared" si="42" ref="E116:J116">E117+E118+E119+E121+E120</f>
        <v>51416439.89</v>
      </c>
      <c r="F116" s="60">
        <f t="shared" si="42"/>
        <v>0</v>
      </c>
      <c r="G116" s="60">
        <f t="shared" si="42"/>
        <v>0</v>
      </c>
      <c r="H116" s="60">
        <f t="shared" si="42"/>
        <v>25213983.17</v>
      </c>
      <c r="I116" s="60">
        <f t="shared" si="42"/>
        <v>0</v>
      </c>
      <c r="J116" s="60">
        <f t="shared" si="42"/>
        <v>0</v>
      </c>
      <c r="K116" s="148">
        <f t="shared" si="25"/>
        <v>49.038757300082686</v>
      </c>
      <c r="L116" s="60">
        <f aca="true" t="shared" si="43" ref="L116:U116">L117+L118+L119+L121+L120</f>
        <v>214000</v>
      </c>
      <c r="M116" s="60">
        <f t="shared" si="43"/>
        <v>0</v>
      </c>
      <c r="N116" s="60">
        <f t="shared" si="43"/>
        <v>0</v>
      </c>
      <c r="O116" s="60">
        <f t="shared" si="43"/>
        <v>0</v>
      </c>
      <c r="P116" s="60">
        <f t="shared" si="43"/>
        <v>214000</v>
      </c>
      <c r="Q116" s="60">
        <f t="shared" si="43"/>
        <v>0</v>
      </c>
      <c r="R116" s="60">
        <f t="shared" si="43"/>
        <v>0</v>
      </c>
      <c r="S116" s="60">
        <f t="shared" si="43"/>
        <v>0</v>
      </c>
      <c r="T116" s="60">
        <f t="shared" si="43"/>
        <v>0</v>
      </c>
      <c r="U116" s="60">
        <f t="shared" si="43"/>
        <v>0</v>
      </c>
      <c r="V116" s="148">
        <f>Q116/L116*100</f>
        <v>0</v>
      </c>
      <c r="W116" s="60">
        <f t="shared" si="27"/>
        <v>25213983.17</v>
      </c>
      <c r="X116" s="271"/>
    </row>
    <row r="117" spans="1:24" s="93" customFormat="1" ht="36" customHeight="1">
      <c r="A117" s="61" t="s">
        <v>294</v>
      </c>
      <c r="B117" s="61" t="str">
        <f>'дод. 3'!A52</f>
        <v>3031</v>
      </c>
      <c r="C117" s="61" t="str">
        <f>'дод. 3'!B52</f>
        <v>1030</v>
      </c>
      <c r="D117" s="70" t="str">
        <f>'дод. 3'!C52</f>
        <v>Надання інших пільг окремим категоріям громадян відповідно до законодавства</v>
      </c>
      <c r="E117" s="63">
        <v>371502</v>
      </c>
      <c r="F117" s="63"/>
      <c r="G117" s="63"/>
      <c r="H117" s="63">
        <v>162440.14</v>
      </c>
      <c r="I117" s="63"/>
      <c r="J117" s="63"/>
      <c r="K117" s="149">
        <f t="shared" si="25"/>
        <v>43.72523970261264</v>
      </c>
      <c r="L117" s="63">
        <f>M117+P117</f>
        <v>214000</v>
      </c>
      <c r="M117" s="63"/>
      <c r="N117" s="63"/>
      <c r="O117" s="63"/>
      <c r="P117" s="63">
        <v>214000</v>
      </c>
      <c r="Q117" s="63">
        <f t="shared" si="30"/>
        <v>0</v>
      </c>
      <c r="R117" s="63"/>
      <c r="S117" s="63"/>
      <c r="T117" s="63"/>
      <c r="U117" s="63"/>
      <c r="V117" s="149">
        <f>Q117/L117*100</f>
        <v>0</v>
      </c>
      <c r="W117" s="63">
        <f t="shared" si="27"/>
        <v>162440.14</v>
      </c>
      <c r="X117" s="271"/>
    </row>
    <row r="118" spans="1:24" s="93" customFormat="1" ht="30">
      <c r="A118" s="61" t="s">
        <v>295</v>
      </c>
      <c r="B118" s="61" t="str">
        <f>'дод. 3'!A53</f>
        <v>3032</v>
      </c>
      <c r="C118" s="61" t="str">
        <f>'дод. 3'!B53</f>
        <v>1070</v>
      </c>
      <c r="D118" s="70" t="str">
        <f>'дод. 3'!C53</f>
        <v>Надання пільг окремим категоріям громадян з оплати послуг зв'язку</v>
      </c>
      <c r="E118" s="63">
        <v>1541402</v>
      </c>
      <c r="F118" s="63"/>
      <c r="G118" s="63"/>
      <c r="H118" s="63">
        <v>720853.26</v>
      </c>
      <c r="I118" s="63"/>
      <c r="J118" s="63"/>
      <c r="K118" s="149">
        <f t="shared" si="25"/>
        <v>46.76607789531868</v>
      </c>
      <c r="L118" s="63">
        <f>M118+P118</f>
        <v>0</v>
      </c>
      <c r="M118" s="63"/>
      <c r="N118" s="63"/>
      <c r="O118" s="63"/>
      <c r="P118" s="63"/>
      <c r="Q118" s="63">
        <f t="shared" si="30"/>
        <v>0</v>
      </c>
      <c r="R118" s="63"/>
      <c r="S118" s="63"/>
      <c r="T118" s="63"/>
      <c r="U118" s="63"/>
      <c r="V118" s="149"/>
      <c r="W118" s="63">
        <f t="shared" si="27"/>
        <v>720853.26</v>
      </c>
      <c r="X118" s="271"/>
    </row>
    <row r="119" spans="1:24" s="93" customFormat="1" ht="45">
      <c r="A119" s="61" t="s">
        <v>296</v>
      </c>
      <c r="B119" s="61" t="str">
        <f>'дод. 3'!A54</f>
        <v>3033</v>
      </c>
      <c r="C119" s="61" t="str">
        <f>'дод. 3'!B54</f>
        <v>1070</v>
      </c>
      <c r="D119" s="70" t="str">
        <f>'дод. 3'!C54</f>
        <v>Компенсаційні виплати на пільговий проїзд автомобільним транспортом окремим категоріям громадян</v>
      </c>
      <c r="E119" s="63">
        <v>14310109.89</v>
      </c>
      <c r="F119" s="63"/>
      <c r="G119" s="63"/>
      <c r="H119" s="63">
        <v>7516052.27</v>
      </c>
      <c r="I119" s="63"/>
      <c r="J119" s="63"/>
      <c r="K119" s="149">
        <f t="shared" si="25"/>
        <v>52.52267332518715</v>
      </c>
      <c r="L119" s="63">
        <f>M119+P119</f>
        <v>0</v>
      </c>
      <c r="M119" s="63"/>
      <c r="N119" s="63"/>
      <c r="O119" s="63"/>
      <c r="P119" s="63"/>
      <c r="Q119" s="63">
        <f t="shared" si="30"/>
        <v>0</v>
      </c>
      <c r="R119" s="63"/>
      <c r="S119" s="63"/>
      <c r="T119" s="63"/>
      <c r="U119" s="63"/>
      <c r="V119" s="149"/>
      <c r="W119" s="63">
        <f t="shared" si="27"/>
        <v>7516052.27</v>
      </c>
      <c r="X119" s="271"/>
    </row>
    <row r="120" spans="1:24" s="93" customFormat="1" ht="45">
      <c r="A120" s="61" t="s">
        <v>615</v>
      </c>
      <c r="B120" s="82" t="s">
        <v>616</v>
      </c>
      <c r="C120" s="82" t="s">
        <v>89</v>
      </c>
      <c r="D120" s="62" t="s">
        <v>617</v>
      </c>
      <c r="E120" s="63">
        <v>2000000</v>
      </c>
      <c r="F120" s="63"/>
      <c r="G120" s="63"/>
      <c r="H120" s="63">
        <v>416500</v>
      </c>
      <c r="I120" s="63"/>
      <c r="J120" s="63"/>
      <c r="K120" s="149">
        <f t="shared" si="25"/>
        <v>20.825</v>
      </c>
      <c r="L120" s="63">
        <f>M120+P120</f>
        <v>0</v>
      </c>
      <c r="M120" s="63"/>
      <c r="N120" s="63"/>
      <c r="O120" s="63"/>
      <c r="P120" s="63"/>
      <c r="Q120" s="63"/>
      <c r="R120" s="63"/>
      <c r="S120" s="63"/>
      <c r="T120" s="63"/>
      <c r="U120" s="63"/>
      <c r="V120" s="149"/>
      <c r="W120" s="63">
        <f t="shared" si="27"/>
        <v>416500</v>
      </c>
      <c r="X120" s="271"/>
    </row>
    <row r="121" spans="1:24" s="93" customFormat="1" ht="46.5" customHeight="1">
      <c r="A121" s="61" t="s">
        <v>297</v>
      </c>
      <c r="B121" s="61" t="str">
        <f>'дод. 3'!A56</f>
        <v>3036</v>
      </c>
      <c r="C121" s="61" t="str">
        <f>'дод. 3'!B56</f>
        <v>1070</v>
      </c>
      <c r="D121" s="70" t="str">
        <f>'дод. 3'!C56</f>
        <v>Компенсаційні виплати на пільговий проїзд електротранспортом окремим категоріям громадян</v>
      </c>
      <c r="E121" s="63">
        <v>33193426</v>
      </c>
      <c r="F121" s="63"/>
      <c r="G121" s="63"/>
      <c r="H121" s="63">
        <v>16398137.5</v>
      </c>
      <c r="I121" s="63"/>
      <c r="J121" s="63"/>
      <c r="K121" s="149">
        <f t="shared" si="25"/>
        <v>49.40176256587675</v>
      </c>
      <c r="L121" s="63">
        <f>M121+P121</f>
        <v>0</v>
      </c>
      <c r="M121" s="63"/>
      <c r="N121" s="63"/>
      <c r="O121" s="63"/>
      <c r="P121" s="63"/>
      <c r="Q121" s="63">
        <f t="shared" si="30"/>
        <v>0</v>
      </c>
      <c r="R121" s="63"/>
      <c r="S121" s="63"/>
      <c r="T121" s="63"/>
      <c r="U121" s="63"/>
      <c r="V121" s="149"/>
      <c r="W121" s="63">
        <f t="shared" si="27"/>
        <v>16398137.5</v>
      </c>
      <c r="X121" s="271"/>
    </row>
    <row r="122" spans="1:24" s="101" customFormat="1" ht="42.75" customHeight="1">
      <c r="A122" s="103" t="s">
        <v>544</v>
      </c>
      <c r="B122" s="103" t="str">
        <f>'дод. 3'!A57</f>
        <v>3040</v>
      </c>
      <c r="C122" s="103">
        <f>'дод. 3'!B57</f>
        <v>0</v>
      </c>
      <c r="D122" s="72" t="str">
        <f>'дод. 3'!C57</f>
        <v>Надання допомоги сім'ям з дітьми, малозабезпеченим сім’ям, тимчасової допомоги дітям</v>
      </c>
      <c r="E122" s="60">
        <f>E123+E124+E125+E126+E127+E128+E129</f>
        <v>257256180</v>
      </c>
      <c r="F122" s="60">
        <f aca="true" t="shared" si="44" ref="F122:U122">F123+F124+F125+F126+F127+F128+F129</f>
        <v>0</v>
      </c>
      <c r="G122" s="60">
        <f t="shared" si="44"/>
        <v>0</v>
      </c>
      <c r="H122" s="60">
        <f t="shared" si="44"/>
        <v>105350172.24000001</v>
      </c>
      <c r="I122" s="60">
        <f t="shared" si="44"/>
        <v>0</v>
      </c>
      <c r="J122" s="60">
        <f t="shared" si="44"/>
        <v>0</v>
      </c>
      <c r="K122" s="148">
        <f t="shared" si="25"/>
        <v>40.95146411643056</v>
      </c>
      <c r="L122" s="60">
        <f t="shared" si="44"/>
        <v>0</v>
      </c>
      <c r="M122" s="60">
        <f t="shared" si="44"/>
        <v>0</v>
      </c>
      <c r="N122" s="60">
        <f t="shared" si="44"/>
        <v>0</v>
      </c>
      <c r="O122" s="60">
        <f t="shared" si="44"/>
        <v>0</v>
      </c>
      <c r="P122" s="60">
        <f t="shared" si="44"/>
        <v>0</v>
      </c>
      <c r="Q122" s="60">
        <f t="shared" si="44"/>
        <v>0</v>
      </c>
      <c r="R122" s="60">
        <f t="shared" si="44"/>
        <v>0</v>
      </c>
      <c r="S122" s="60">
        <f t="shared" si="44"/>
        <v>0</v>
      </c>
      <c r="T122" s="60">
        <f t="shared" si="44"/>
        <v>0</v>
      </c>
      <c r="U122" s="60">
        <f t="shared" si="44"/>
        <v>0</v>
      </c>
      <c r="V122" s="148"/>
      <c r="W122" s="60">
        <f t="shared" si="27"/>
        <v>105350172.24000001</v>
      </c>
      <c r="X122" s="271"/>
    </row>
    <row r="123" spans="1:24" s="93" customFormat="1" ht="29.25" customHeight="1">
      <c r="A123" s="107" t="s">
        <v>545</v>
      </c>
      <c r="B123" s="107" t="str">
        <f>'дод. 3'!A58</f>
        <v>3041</v>
      </c>
      <c r="C123" s="107" t="str">
        <f>'дод. 3'!B58</f>
        <v>1040</v>
      </c>
      <c r="D123" s="70" t="str">
        <f>'дод. 3'!C58</f>
        <v>Надання допомоги у зв'язку з вагітністю і пологами</v>
      </c>
      <c r="E123" s="63">
        <v>3598320</v>
      </c>
      <c r="F123" s="63"/>
      <c r="G123" s="63"/>
      <c r="H123" s="63">
        <v>1010774.46</v>
      </c>
      <c r="I123" s="63"/>
      <c r="J123" s="63"/>
      <c r="K123" s="149">
        <f t="shared" si="25"/>
        <v>28.09017708263856</v>
      </c>
      <c r="L123" s="63">
        <f>M123+P123</f>
        <v>0</v>
      </c>
      <c r="M123" s="63"/>
      <c r="N123" s="63"/>
      <c r="O123" s="63"/>
      <c r="P123" s="63"/>
      <c r="Q123" s="63">
        <f t="shared" si="30"/>
        <v>0</v>
      </c>
      <c r="R123" s="63"/>
      <c r="S123" s="63"/>
      <c r="T123" s="63"/>
      <c r="U123" s="63"/>
      <c r="V123" s="149"/>
      <c r="W123" s="63">
        <f t="shared" si="27"/>
        <v>1010774.46</v>
      </c>
      <c r="X123" s="271"/>
    </row>
    <row r="124" spans="1:24" s="93" customFormat="1" ht="21" customHeight="1">
      <c r="A124" s="107" t="s">
        <v>546</v>
      </c>
      <c r="B124" s="107" t="str">
        <f>'дод. 3'!A59</f>
        <v>3042</v>
      </c>
      <c r="C124" s="107" t="str">
        <f>'дод. 3'!B59</f>
        <v>1040</v>
      </c>
      <c r="D124" s="70" t="str">
        <f>'дод. 3'!C59</f>
        <v>Надання допомоги при усиновленні дитини</v>
      </c>
      <c r="E124" s="63">
        <v>392160</v>
      </c>
      <c r="F124" s="63"/>
      <c r="G124" s="63"/>
      <c r="H124" s="63">
        <v>251980</v>
      </c>
      <c r="I124" s="63"/>
      <c r="J124" s="63"/>
      <c r="K124" s="149">
        <f t="shared" si="25"/>
        <v>64.25438596491229</v>
      </c>
      <c r="L124" s="63">
        <f aca="true" t="shared" si="45" ref="L124:L129">M124+P124</f>
        <v>0</v>
      </c>
      <c r="M124" s="63"/>
      <c r="N124" s="63"/>
      <c r="O124" s="63"/>
      <c r="P124" s="63"/>
      <c r="Q124" s="63">
        <f t="shared" si="30"/>
        <v>0</v>
      </c>
      <c r="R124" s="63"/>
      <c r="S124" s="63"/>
      <c r="T124" s="63"/>
      <c r="U124" s="63"/>
      <c r="V124" s="149"/>
      <c r="W124" s="63">
        <f t="shared" si="27"/>
        <v>251980</v>
      </c>
      <c r="X124" s="271"/>
    </row>
    <row r="125" spans="1:24" s="93" customFormat="1" ht="19.5" customHeight="1">
      <c r="A125" s="107" t="s">
        <v>547</v>
      </c>
      <c r="B125" s="107" t="str">
        <f>'дод. 3'!A60</f>
        <v>3043</v>
      </c>
      <c r="C125" s="107" t="str">
        <f>'дод. 3'!B60</f>
        <v>1040</v>
      </c>
      <c r="D125" s="70" t="str">
        <f>'дод. 3'!C60</f>
        <v>Надання допомоги при народженні дитини</v>
      </c>
      <c r="E125" s="63">
        <v>134165700</v>
      </c>
      <c r="F125" s="63"/>
      <c r="G125" s="63"/>
      <c r="H125" s="63">
        <v>61818510.6</v>
      </c>
      <c r="I125" s="63"/>
      <c r="J125" s="63"/>
      <c r="K125" s="149">
        <f t="shared" si="25"/>
        <v>46.076240499620994</v>
      </c>
      <c r="L125" s="63">
        <f t="shared" si="45"/>
        <v>0</v>
      </c>
      <c r="M125" s="63"/>
      <c r="N125" s="63"/>
      <c r="O125" s="63"/>
      <c r="P125" s="63"/>
      <c r="Q125" s="63">
        <f t="shared" si="30"/>
        <v>0</v>
      </c>
      <c r="R125" s="63"/>
      <c r="S125" s="63"/>
      <c r="T125" s="63"/>
      <c r="U125" s="63"/>
      <c r="V125" s="149"/>
      <c r="W125" s="63">
        <f t="shared" si="27"/>
        <v>61818510.6</v>
      </c>
      <c r="X125" s="271"/>
    </row>
    <row r="126" spans="1:24" s="93" customFormat="1" ht="30.75" customHeight="1">
      <c r="A126" s="107" t="s">
        <v>548</v>
      </c>
      <c r="B126" s="107" t="str">
        <f>'дод. 3'!A61</f>
        <v>3044</v>
      </c>
      <c r="C126" s="107" t="str">
        <f>'дод. 3'!B61</f>
        <v>1040</v>
      </c>
      <c r="D126" s="70" t="str">
        <f>'дод. 3'!C61</f>
        <v>Надання допомоги на дітей, над якими встановлено опіку чи піклування</v>
      </c>
      <c r="E126" s="63">
        <v>10265200</v>
      </c>
      <c r="F126" s="63"/>
      <c r="G126" s="63"/>
      <c r="H126" s="63">
        <v>3857598.13</v>
      </c>
      <c r="I126" s="63"/>
      <c r="J126" s="63"/>
      <c r="K126" s="149">
        <f t="shared" si="25"/>
        <v>37.579376242060555</v>
      </c>
      <c r="L126" s="63">
        <f t="shared" si="45"/>
        <v>0</v>
      </c>
      <c r="M126" s="63"/>
      <c r="N126" s="63"/>
      <c r="O126" s="63"/>
      <c r="P126" s="63"/>
      <c r="Q126" s="63">
        <f t="shared" si="30"/>
        <v>0</v>
      </c>
      <c r="R126" s="63"/>
      <c r="S126" s="63"/>
      <c r="T126" s="63"/>
      <c r="U126" s="63"/>
      <c r="V126" s="149"/>
      <c r="W126" s="63">
        <f t="shared" si="27"/>
        <v>3857598.13</v>
      </c>
      <c r="X126" s="271"/>
    </row>
    <row r="127" spans="1:24" s="93" customFormat="1" ht="22.5" customHeight="1">
      <c r="A127" s="107" t="s">
        <v>549</v>
      </c>
      <c r="B127" s="107" t="str">
        <f>'дод. 3'!A62</f>
        <v>3045</v>
      </c>
      <c r="C127" s="107" t="str">
        <f>'дод. 3'!B62</f>
        <v>1040</v>
      </c>
      <c r="D127" s="70" t="str">
        <f>'дод. 3'!C62</f>
        <v>Надання допомоги на дітей одиноким матерям</v>
      </c>
      <c r="E127" s="63">
        <v>50558840</v>
      </c>
      <c r="F127" s="63"/>
      <c r="G127" s="63"/>
      <c r="H127" s="63">
        <v>16835422.71</v>
      </c>
      <c r="I127" s="63"/>
      <c r="J127" s="63"/>
      <c r="K127" s="149">
        <f t="shared" si="25"/>
        <v>33.29867281369589</v>
      </c>
      <c r="L127" s="63">
        <f t="shared" si="45"/>
        <v>0</v>
      </c>
      <c r="M127" s="63"/>
      <c r="N127" s="63"/>
      <c r="O127" s="63"/>
      <c r="P127" s="63"/>
      <c r="Q127" s="63">
        <f t="shared" si="30"/>
        <v>0</v>
      </c>
      <c r="R127" s="63"/>
      <c r="S127" s="63"/>
      <c r="T127" s="63"/>
      <c r="U127" s="63"/>
      <c r="V127" s="149"/>
      <c r="W127" s="63">
        <f t="shared" si="27"/>
        <v>16835422.71</v>
      </c>
      <c r="X127" s="271"/>
    </row>
    <row r="128" spans="1:24" s="93" customFormat="1" ht="20.25" customHeight="1">
      <c r="A128" s="107" t="s">
        <v>550</v>
      </c>
      <c r="B128" s="107" t="str">
        <f>'дод. 3'!A63</f>
        <v>3046</v>
      </c>
      <c r="C128" s="107" t="str">
        <f>'дод. 3'!B63</f>
        <v>1040</v>
      </c>
      <c r="D128" s="70" t="str">
        <f>'дод. 3'!C63</f>
        <v>Надання тимчасової державної допомоги дітям</v>
      </c>
      <c r="E128" s="63">
        <v>2245360</v>
      </c>
      <c r="F128" s="63"/>
      <c r="G128" s="63"/>
      <c r="H128" s="63">
        <v>409227.88</v>
      </c>
      <c r="I128" s="63"/>
      <c r="J128" s="63"/>
      <c r="K128" s="149">
        <f t="shared" si="25"/>
        <v>18.225490789895606</v>
      </c>
      <c r="L128" s="63">
        <f t="shared" si="45"/>
        <v>0</v>
      </c>
      <c r="M128" s="63"/>
      <c r="N128" s="63"/>
      <c r="O128" s="63"/>
      <c r="P128" s="63"/>
      <c r="Q128" s="63">
        <f t="shared" si="30"/>
        <v>0</v>
      </c>
      <c r="R128" s="63"/>
      <c r="S128" s="63"/>
      <c r="T128" s="63"/>
      <c r="U128" s="63"/>
      <c r="V128" s="149"/>
      <c r="W128" s="63">
        <f t="shared" si="27"/>
        <v>409227.88</v>
      </c>
      <c r="X128" s="271"/>
    </row>
    <row r="129" spans="1:24" s="93" customFormat="1" ht="31.5" customHeight="1">
      <c r="A129" s="107" t="s">
        <v>551</v>
      </c>
      <c r="B129" s="107" t="str">
        <f>'дод. 3'!A64</f>
        <v>3047</v>
      </c>
      <c r="C129" s="107" t="str">
        <f>'дод. 3'!B64</f>
        <v>1040</v>
      </c>
      <c r="D129" s="70" t="str">
        <f>'дод. 3'!C64</f>
        <v>Надання державної соціальної допомоги малозабезпеченим сім’ям</v>
      </c>
      <c r="E129" s="63">
        <v>56030600</v>
      </c>
      <c r="F129" s="63"/>
      <c r="G129" s="63"/>
      <c r="H129" s="63">
        <v>21166658.46</v>
      </c>
      <c r="I129" s="63"/>
      <c r="J129" s="63"/>
      <c r="K129" s="149">
        <f t="shared" si="25"/>
        <v>37.77696198148869</v>
      </c>
      <c r="L129" s="63">
        <f t="shared" si="45"/>
        <v>0</v>
      </c>
      <c r="M129" s="63"/>
      <c r="N129" s="63"/>
      <c r="O129" s="63"/>
      <c r="P129" s="63"/>
      <c r="Q129" s="63">
        <f t="shared" si="30"/>
        <v>0</v>
      </c>
      <c r="R129" s="63"/>
      <c r="S129" s="63"/>
      <c r="T129" s="63"/>
      <c r="U129" s="63"/>
      <c r="V129" s="149"/>
      <c r="W129" s="63">
        <f t="shared" si="27"/>
        <v>21166658.46</v>
      </c>
      <c r="X129" s="271"/>
    </row>
    <row r="130" spans="1:24" s="3" customFormat="1" ht="42.75" customHeight="1">
      <c r="A130" s="58" t="s">
        <v>298</v>
      </c>
      <c r="B130" s="58" t="str">
        <f>'дод. 3'!A65</f>
        <v>3050</v>
      </c>
      <c r="C130" s="58" t="str">
        <f>'дод. 3'!B65</f>
        <v>1070</v>
      </c>
      <c r="D130" s="72" t="str">
        <f>'дод. 3'!C65</f>
        <v>Пільгове медичне обслуговування осіб, які постраждали внаслідок Чорнобильської катастрофи</v>
      </c>
      <c r="E130" s="60">
        <v>625100</v>
      </c>
      <c r="F130" s="60"/>
      <c r="G130" s="60"/>
      <c r="H130" s="60">
        <v>257668.73</v>
      </c>
      <c r="I130" s="60"/>
      <c r="J130" s="60"/>
      <c r="K130" s="148">
        <f t="shared" si="25"/>
        <v>41.22040153575428</v>
      </c>
      <c r="L130" s="60">
        <f>M130+P130</f>
        <v>0</v>
      </c>
      <c r="M130" s="60"/>
      <c r="N130" s="60"/>
      <c r="O130" s="60"/>
      <c r="P130" s="60"/>
      <c r="Q130" s="60">
        <f t="shared" si="30"/>
        <v>0</v>
      </c>
      <c r="R130" s="60"/>
      <c r="S130" s="60"/>
      <c r="T130" s="60"/>
      <c r="U130" s="60"/>
      <c r="V130" s="148"/>
      <c r="W130" s="60">
        <f t="shared" si="27"/>
        <v>257668.73</v>
      </c>
      <c r="X130" s="271"/>
    </row>
    <row r="131" spans="1:24" s="3" customFormat="1" ht="152.25" customHeight="1">
      <c r="A131" s="58" t="s">
        <v>566</v>
      </c>
      <c r="B131" s="58" t="str">
        <f>'дод. 3'!A66</f>
        <v>3080</v>
      </c>
      <c r="C131" s="58">
        <f>'дод. 3'!B66</f>
        <v>0</v>
      </c>
      <c r="D131" s="59" t="s">
        <v>558</v>
      </c>
      <c r="E131" s="60">
        <f>E132+E133+E134+E135+E136</f>
        <v>97227520</v>
      </c>
      <c r="F131" s="60">
        <f aca="true" t="shared" si="46" ref="F131:U131">F132+F133+F134+F135+F136</f>
        <v>0</v>
      </c>
      <c r="G131" s="60">
        <f t="shared" si="46"/>
        <v>0</v>
      </c>
      <c r="H131" s="60">
        <f t="shared" si="46"/>
        <v>37850174.12</v>
      </c>
      <c r="I131" s="60">
        <f t="shared" si="46"/>
        <v>0</v>
      </c>
      <c r="J131" s="60">
        <f t="shared" si="46"/>
        <v>0</v>
      </c>
      <c r="K131" s="148">
        <f t="shared" si="25"/>
        <v>38.92948634296133</v>
      </c>
      <c r="L131" s="60">
        <f t="shared" si="46"/>
        <v>0</v>
      </c>
      <c r="M131" s="60">
        <f t="shared" si="46"/>
        <v>0</v>
      </c>
      <c r="N131" s="60">
        <f t="shared" si="46"/>
        <v>0</v>
      </c>
      <c r="O131" s="60">
        <f t="shared" si="46"/>
        <v>0</v>
      </c>
      <c r="P131" s="60">
        <f t="shared" si="46"/>
        <v>0</v>
      </c>
      <c r="Q131" s="60">
        <f t="shared" si="46"/>
        <v>0</v>
      </c>
      <c r="R131" s="60">
        <f t="shared" si="46"/>
        <v>0</v>
      </c>
      <c r="S131" s="60">
        <f t="shared" si="46"/>
        <v>0</v>
      </c>
      <c r="T131" s="60">
        <f t="shared" si="46"/>
        <v>0</v>
      </c>
      <c r="U131" s="60">
        <f t="shared" si="46"/>
        <v>0</v>
      </c>
      <c r="V131" s="148"/>
      <c r="W131" s="60">
        <f t="shared" si="27"/>
        <v>37850174.12</v>
      </c>
      <c r="X131" s="271"/>
    </row>
    <row r="132" spans="1:24" s="81" customFormat="1" ht="48" customHeight="1">
      <c r="A132" s="61" t="s">
        <v>567</v>
      </c>
      <c r="B132" s="61" t="str">
        <f>'дод. 3'!A67</f>
        <v>3081</v>
      </c>
      <c r="C132" s="61" t="str">
        <f>'дод. 3'!B67</f>
        <v>1010</v>
      </c>
      <c r="D132" s="70" t="str">
        <f>'дод. 3'!C67</f>
        <v>Надання державної соціальної допомоги особам з інвалідністю з дитинства та дітям з інвалідністю</v>
      </c>
      <c r="E132" s="63">
        <v>62044050</v>
      </c>
      <c r="F132" s="63"/>
      <c r="G132" s="63"/>
      <c r="H132" s="63">
        <v>28503247.9</v>
      </c>
      <c r="I132" s="63"/>
      <c r="J132" s="63"/>
      <c r="K132" s="149">
        <f t="shared" si="25"/>
        <v>45.94034061283878</v>
      </c>
      <c r="L132" s="63">
        <f aca="true" t="shared" si="47" ref="L132:L137">M132+P132</f>
        <v>0</v>
      </c>
      <c r="M132" s="63"/>
      <c r="N132" s="63"/>
      <c r="O132" s="63"/>
      <c r="P132" s="63"/>
      <c r="Q132" s="63">
        <f t="shared" si="30"/>
        <v>0</v>
      </c>
      <c r="R132" s="63"/>
      <c r="S132" s="63"/>
      <c r="T132" s="63"/>
      <c r="U132" s="63"/>
      <c r="V132" s="149"/>
      <c r="W132" s="63">
        <f t="shared" si="27"/>
        <v>28503247.9</v>
      </c>
      <c r="X132" s="273">
        <v>14</v>
      </c>
    </row>
    <row r="133" spans="1:24" s="81" customFormat="1" ht="63" customHeight="1">
      <c r="A133" s="61" t="s">
        <v>568</v>
      </c>
      <c r="B133" s="61" t="str">
        <f>'дод. 3'!A68</f>
        <v>3082</v>
      </c>
      <c r="C133" s="61" t="str">
        <f>'дод. 3'!B68</f>
        <v>1010</v>
      </c>
      <c r="D133" s="70" t="str">
        <f>'дод. 3'!C68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33" s="63">
        <v>12251650</v>
      </c>
      <c r="F133" s="63"/>
      <c r="G133" s="63"/>
      <c r="H133" s="63">
        <v>4320541.04</v>
      </c>
      <c r="I133" s="63"/>
      <c r="J133" s="63"/>
      <c r="K133" s="149">
        <f t="shared" si="25"/>
        <v>35.2649727995821</v>
      </c>
      <c r="L133" s="63">
        <f t="shared" si="47"/>
        <v>0</v>
      </c>
      <c r="M133" s="63"/>
      <c r="N133" s="63"/>
      <c r="O133" s="63"/>
      <c r="P133" s="63"/>
      <c r="Q133" s="63">
        <f t="shared" si="30"/>
        <v>0</v>
      </c>
      <c r="R133" s="63"/>
      <c r="S133" s="63"/>
      <c r="T133" s="63"/>
      <c r="U133" s="63"/>
      <c r="V133" s="149"/>
      <c r="W133" s="63">
        <f t="shared" si="27"/>
        <v>4320541.04</v>
      </c>
      <c r="X133" s="273"/>
    </row>
    <row r="134" spans="1:24" s="81" customFormat="1" ht="51.75" customHeight="1">
      <c r="A134" s="61" t="s">
        <v>569</v>
      </c>
      <c r="B134" s="61" t="str">
        <f>'дод. 3'!A69</f>
        <v>3083</v>
      </c>
      <c r="C134" s="61" t="str">
        <f>'дод. 3'!B69</f>
        <v>1010</v>
      </c>
      <c r="D134" s="70" t="str">
        <f>'дод. 3'!C69</f>
        <v>Надання допомоги по догляду за особами з інвалідністю I чи II групи внаслідок психічного розладу</v>
      </c>
      <c r="E134" s="63">
        <v>11516480</v>
      </c>
      <c r="F134" s="63"/>
      <c r="G134" s="63"/>
      <c r="H134" s="63">
        <v>4939787.82</v>
      </c>
      <c r="I134" s="63"/>
      <c r="J134" s="63"/>
      <c r="K134" s="149">
        <f t="shared" si="25"/>
        <v>42.893208862430185</v>
      </c>
      <c r="L134" s="63">
        <f t="shared" si="47"/>
        <v>0</v>
      </c>
      <c r="M134" s="63"/>
      <c r="N134" s="63"/>
      <c r="O134" s="63"/>
      <c r="P134" s="63"/>
      <c r="Q134" s="63">
        <f t="shared" si="30"/>
        <v>0</v>
      </c>
      <c r="R134" s="63"/>
      <c r="S134" s="63"/>
      <c r="T134" s="63"/>
      <c r="U134" s="63"/>
      <c r="V134" s="149"/>
      <c r="W134" s="63">
        <f t="shared" si="27"/>
        <v>4939787.82</v>
      </c>
      <c r="X134" s="273"/>
    </row>
    <row r="135" spans="1:24" s="81" customFormat="1" ht="59.25" customHeight="1">
      <c r="A135" s="61" t="s">
        <v>570</v>
      </c>
      <c r="B135" s="61" t="str">
        <f>'дод. 3'!A70</f>
        <v>3084</v>
      </c>
      <c r="C135" s="61" t="str">
        <f>'дод. 3'!B70</f>
        <v>1040</v>
      </c>
      <c r="D135" s="70" t="str">
        <f>'дод. 3'!C70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35" s="63">
        <v>11267070</v>
      </c>
      <c r="F135" s="63"/>
      <c r="G135" s="63"/>
      <c r="H135" s="63">
        <v>24678.4</v>
      </c>
      <c r="I135" s="63"/>
      <c r="J135" s="63"/>
      <c r="K135" s="149">
        <f t="shared" si="25"/>
        <v>0.2190312121962498</v>
      </c>
      <c r="L135" s="63">
        <f t="shared" si="47"/>
        <v>0</v>
      </c>
      <c r="M135" s="63"/>
      <c r="N135" s="63"/>
      <c r="O135" s="63"/>
      <c r="P135" s="63"/>
      <c r="Q135" s="63">
        <f t="shared" si="30"/>
        <v>0</v>
      </c>
      <c r="R135" s="63"/>
      <c r="S135" s="63"/>
      <c r="T135" s="63"/>
      <c r="U135" s="63"/>
      <c r="V135" s="149"/>
      <c r="W135" s="63">
        <f t="shared" si="27"/>
        <v>24678.4</v>
      </c>
      <c r="X135" s="273"/>
    </row>
    <row r="136" spans="1:24" s="81" customFormat="1" ht="60.75" customHeight="1">
      <c r="A136" s="61" t="s">
        <v>571</v>
      </c>
      <c r="B136" s="61" t="str">
        <f>'дод. 3'!A71</f>
        <v>3085</v>
      </c>
      <c r="C136" s="61" t="str">
        <f>'дод. 3'!B71</f>
        <v>1010</v>
      </c>
      <c r="D136" s="70" t="str">
        <f>'дод. 3'!C71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36" s="63">
        <v>148270</v>
      </c>
      <c r="F136" s="63"/>
      <c r="G136" s="63"/>
      <c r="H136" s="63">
        <v>61918.96</v>
      </c>
      <c r="I136" s="63"/>
      <c r="J136" s="63"/>
      <c r="K136" s="149">
        <f t="shared" si="25"/>
        <v>41.76094961893842</v>
      </c>
      <c r="L136" s="63">
        <f t="shared" si="47"/>
        <v>0</v>
      </c>
      <c r="M136" s="63"/>
      <c r="N136" s="63"/>
      <c r="O136" s="63"/>
      <c r="P136" s="63"/>
      <c r="Q136" s="63">
        <f t="shared" si="30"/>
        <v>0</v>
      </c>
      <c r="R136" s="63"/>
      <c r="S136" s="63"/>
      <c r="T136" s="63"/>
      <c r="U136" s="63"/>
      <c r="V136" s="149"/>
      <c r="W136" s="63">
        <f t="shared" si="27"/>
        <v>61918.96</v>
      </c>
      <c r="X136" s="273"/>
    </row>
    <row r="137" spans="1:24" s="3" customFormat="1" ht="30.75" customHeight="1">
      <c r="A137" s="58" t="s">
        <v>496</v>
      </c>
      <c r="B137" s="58" t="str">
        <f>'дод. 3'!A72</f>
        <v>3090</v>
      </c>
      <c r="C137" s="58" t="str">
        <f>'дод. 3'!B72</f>
        <v>1030</v>
      </c>
      <c r="D137" s="72" t="str">
        <f>'дод. 3'!C72</f>
        <v>Видатки на поховання учасників бойових дій та осіб з інвалідністю внаслідок війни</v>
      </c>
      <c r="E137" s="60">
        <v>200700</v>
      </c>
      <c r="F137" s="60"/>
      <c r="G137" s="60"/>
      <c r="H137" s="60">
        <v>69934.3</v>
      </c>
      <c r="I137" s="60"/>
      <c r="J137" s="60"/>
      <c r="K137" s="148">
        <f t="shared" si="25"/>
        <v>34.8451918285999</v>
      </c>
      <c r="L137" s="60">
        <f t="shared" si="47"/>
        <v>0</v>
      </c>
      <c r="M137" s="60"/>
      <c r="N137" s="60"/>
      <c r="O137" s="60"/>
      <c r="P137" s="60"/>
      <c r="Q137" s="60">
        <f t="shared" si="30"/>
        <v>0</v>
      </c>
      <c r="R137" s="60"/>
      <c r="S137" s="60"/>
      <c r="T137" s="60"/>
      <c r="U137" s="60"/>
      <c r="V137" s="148"/>
      <c r="W137" s="60">
        <f t="shared" si="27"/>
        <v>69934.3</v>
      </c>
      <c r="X137" s="273"/>
    </row>
    <row r="138" spans="1:24" s="3" customFormat="1" ht="62.25" customHeight="1">
      <c r="A138" s="58" t="s">
        <v>299</v>
      </c>
      <c r="B138" s="58" t="str">
        <f>'дод. 3'!A73</f>
        <v>3100</v>
      </c>
      <c r="C138" s="58">
        <f>'дод. 3'!B73</f>
        <v>0</v>
      </c>
      <c r="D138" s="72" t="str">
        <f>'дод. 3'!C73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38" s="60">
        <f>E139</f>
        <v>9322875</v>
      </c>
      <c r="F138" s="60">
        <f aca="true" t="shared" si="48" ref="F138:U138">F139</f>
        <v>7009500</v>
      </c>
      <c r="G138" s="60">
        <f t="shared" si="48"/>
        <v>193245</v>
      </c>
      <c r="H138" s="60">
        <f t="shared" si="48"/>
        <v>4506264.64</v>
      </c>
      <c r="I138" s="60">
        <f t="shared" si="48"/>
        <v>3402311.91</v>
      </c>
      <c r="J138" s="60">
        <f t="shared" si="48"/>
        <v>128175.95</v>
      </c>
      <c r="K138" s="148">
        <f t="shared" si="25"/>
        <v>48.33556858801603</v>
      </c>
      <c r="L138" s="60">
        <f t="shared" si="48"/>
        <v>76400</v>
      </c>
      <c r="M138" s="60">
        <f t="shared" si="48"/>
        <v>57900</v>
      </c>
      <c r="N138" s="60">
        <f t="shared" si="48"/>
        <v>44700</v>
      </c>
      <c r="O138" s="60">
        <f t="shared" si="48"/>
        <v>0</v>
      </c>
      <c r="P138" s="60">
        <f t="shared" si="48"/>
        <v>18500</v>
      </c>
      <c r="Q138" s="60">
        <f t="shared" si="48"/>
        <v>54091.03</v>
      </c>
      <c r="R138" s="60">
        <f t="shared" si="48"/>
        <v>35591.03</v>
      </c>
      <c r="S138" s="60">
        <f t="shared" si="48"/>
        <v>17018.05</v>
      </c>
      <c r="T138" s="60">
        <f t="shared" si="48"/>
        <v>0</v>
      </c>
      <c r="U138" s="60">
        <f t="shared" si="48"/>
        <v>18500</v>
      </c>
      <c r="V138" s="148">
        <f>Q138/L138*100</f>
        <v>70.799777486911</v>
      </c>
      <c r="W138" s="60">
        <f t="shared" si="27"/>
        <v>4560355.67</v>
      </c>
      <c r="X138" s="273"/>
    </row>
    <row r="139" spans="1:24" s="81" customFormat="1" ht="60">
      <c r="A139" s="61" t="s">
        <v>300</v>
      </c>
      <c r="B139" s="61" t="str">
        <f>'дод. 3'!A74</f>
        <v>3104</v>
      </c>
      <c r="C139" s="61" t="str">
        <f>'дод. 3'!B74</f>
        <v>1020</v>
      </c>
      <c r="D139" s="70" t="str">
        <f>'дод. 3'!C74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39" s="63">
        <v>9322875</v>
      </c>
      <c r="F139" s="63">
        <v>7009500</v>
      </c>
      <c r="G139" s="63">
        <v>193245</v>
      </c>
      <c r="H139" s="63">
        <v>4506264.64</v>
      </c>
      <c r="I139" s="63">
        <v>3402311.91</v>
      </c>
      <c r="J139" s="63">
        <v>128175.95</v>
      </c>
      <c r="K139" s="149">
        <f t="shared" si="25"/>
        <v>48.33556858801603</v>
      </c>
      <c r="L139" s="63">
        <f>M139+P139</f>
        <v>76400</v>
      </c>
      <c r="M139" s="63">
        <v>57900</v>
      </c>
      <c r="N139" s="63">
        <v>44700</v>
      </c>
      <c r="O139" s="63"/>
      <c r="P139" s="63">
        <v>18500</v>
      </c>
      <c r="Q139" s="63">
        <f t="shared" si="30"/>
        <v>54091.03</v>
      </c>
      <c r="R139" s="63">
        <v>35591.03</v>
      </c>
      <c r="S139" s="63">
        <v>17018.05</v>
      </c>
      <c r="T139" s="63"/>
      <c r="U139" s="63">
        <v>18500</v>
      </c>
      <c r="V139" s="149">
        <f>Q139/L139*100</f>
        <v>70.799777486911</v>
      </c>
      <c r="W139" s="63">
        <f t="shared" si="27"/>
        <v>4560355.67</v>
      </c>
      <c r="X139" s="273"/>
    </row>
    <row r="140" spans="1:24" s="3" customFormat="1" ht="81.75" customHeight="1">
      <c r="A140" s="58" t="s">
        <v>301</v>
      </c>
      <c r="B140" s="58" t="str">
        <f>'дод. 3'!A82</f>
        <v>3160</v>
      </c>
      <c r="C140" s="58">
        <f>'дод. 3'!B82</f>
        <v>1010</v>
      </c>
      <c r="D140" s="72" t="str">
        <f>'дод. 3'!C82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40" s="60">
        <v>1673920</v>
      </c>
      <c r="F140" s="60"/>
      <c r="G140" s="60"/>
      <c r="H140" s="60">
        <v>641604.38</v>
      </c>
      <c r="I140" s="60"/>
      <c r="J140" s="60"/>
      <c r="K140" s="148">
        <f t="shared" si="25"/>
        <v>38.32945302045498</v>
      </c>
      <c r="L140" s="60">
        <f>M140+P140</f>
        <v>0</v>
      </c>
      <c r="M140" s="60"/>
      <c r="N140" s="60"/>
      <c r="O140" s="60"/>
      <c r="P140" s="60"/>
      <c r="Q140" s="60">
        <f t="shared" si="30"/>
        <v>0</v>
      </c>
      <c r="R140" s="60"/>
      <c r="S140" s="60"/>
      <c r="T140" s="60"/>
      <c r="U140" s="60"/>
      <c r="V140" s="148"/>
      <c r="W140" s="60">
        <f t="shared" si="27"/>
        <v>641604.38</v>
      </c>
      <c r="X140" s="273"/>
    </row>
    <row r="141" spans="1:24" s="3" customFormat="1" ht="36" customHeight="1">
      <c r="A141" s="58" t="s">
        <v>505</v>
      </c>
      <c r="B141" s="58" t="str">
        <f>'дод. 3'!A83</f>
        <v>3170</v>
      </c>
      <c r="C141" s="58">
        <f>'дод. 3'!B83</f>
        <v>0</v>
      </c>
      <c r="D141" s="72" t="str">
        <f>'дод. 3'!C83</f>
        <v>Забезпечення реалізації окремих програм для осіб з інвалідністю</v>
      </c>
      <c r="E141" s="60">
        <f>E142+E143</f>
        <v>188864</v>
      </c>
      <c r="F141" s="60">
        <f aca="true" t="shared" si="49" ref="F141:U141">F142+F143</f>
        <v>0</v>
      </c>
      <c r="G141" s="60">
        <f t="shared" si="49"/>
        <v>0</v>
      </c>
      <c r="H141" s="60">
        <f t="shared" si="49"/>
        <v>87119.45</v>
      </c>
      <c r="I141" s="60">
        <f t="shared" si="49"/>
        <v>0</v>
      </c>
      <c r="J141" s="60">
        <f t="shared" si="49"/>
        <v>0</v>
      </c>
      <c r="K141" s="148">
        <f t="shared" si="25"/>
        <v>46.12813982548288</v>
      </c>
      <c r="L141" s="60">
        <f t="shared" si="49"/>
        <v>0</v>
      </c>
      <c r="M141" s="60">
        <f t="shared" si="49"/>
        <v>0</v>
      </c>
      <c r="N141" s="60">
        <f t="shared" si="49"/>
        <v>0</v>
      </c>
      <c r="O141" s="60">
        <f t="shared" si="49"/>
        <v>0</v>
      </c>
      <c r="P141" s="60">
        <f t="shared" si="49"/>
        <v>0</v>
      </c>
      <c r="Q141" s="60">
        <f t="shared" si="49"/>
        <v>0</v>
      </c>
      <c r="R141" s="60">
        <f t="shared" si="49"/>
        <v>0</v>
      </c>
      <c r="S141" s="60">
        <f t="shared" si="49"/>
        <v>0</v>
      </c>
      <c r="T141" s="60">
        <f t="shared" si="49"/>
        <v>0</v>
      </c>
      <c r="U141" s="60">
        <f t="shared" si="49"/>
        <v>0</v>
      </c>
      <c r="V141" s="148"/>
      <c r="W141" s="60">
        <f t="shared" si="27"/>
        <v>87119.45</v>
      </c>
      <c r="X141" s="273"/>
    </row>
    <row r="142" spans="1:24" s="81" customFormat="1" ht="64.5" customHeight="1">
      <c r="A142" s="61" t="s">
        <v>506</v>
      </c>
      <c r="B142" s="61" t="str">
        <f>'дод. 3'!A84</f>
        <v>3171</v>
      </c>
      <c r="C142" s="61">
        <f>'дод. 3'!B84</f>
        <v>1010</v>
      </c>
      <c r="D142" s="70" t="str">
        <f>'дод. 3'!C84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42" s="63">
        <v>188024</v>
      </c>
      <c r="F142" s="63"/>
      <c r="G142" s="63"/>
      <c r="H142" s="63">
        <v>87035.45</v>
      </c>
      <c r="I142" s="63"/>
      <c r="J142" s="63"/>
      <c r="K142" s="149">
        <f t="shared" si="25"/>
        <v>46.28954282432029</v>
      </c>
      <c r="L142" s="63">
        <f>M142+P142</f>
        <v>0</v>
      </c>
      <c r="M142" s="63"/>
      <c r="N142" s="63"/>
      <c r="O142" s="63"/>
      <c r="P142" s="63"/>
      <c r="Q142" s="63">
        <f t="shared" si="30"/>
        <v>0</v>
      </c>
      <c r="R142" s="63"/>
      <c r="S142" s="63"/>
      <c r="T142" s="63"/>
      <c r="U142" s="63"/>
      <c r="V142" s="149"/>
      <c r="W142" s="63">
        <f t="shared" si="27"/>
        <v>87035.45</v>
      </c>
      <c r="X142" s="273"/>
    </row>
    <row r="143" spans="1:24" s="81" customFormat="1" ht="33.75" customHeight="1">
      <c r="A143" s="61" t="s">
        <v>507</v>
      </c>
      <c r="B143" s="61" t="str">
        <f>'дод. 3'!A85</f>
        <v>3172</v>
      </c>
      <c r="C143" s="61">
        <f>'дод. 3'!B85</f>
        <v>1010</v>
      </c>
      <c r="D143" s="70" t="str">
        <f>'дод. 3'!C85</f>
        <v>Встановлення телефонів особам з інвалідністю I і II груп</v>
      </c>
      <c r="E143" s="63">
        <v>840</v>
      </c>
      <c r="F143" s="63"/>
      <c r="G143" s="63"/>
      <c r="H143" s="63">
        <v>84</v>
      </c>
      <c r="I143" s="63"/>
      <c r="J143" s="63"/>
      <c r="K143" s="149">
        <f t="shared" si="25"/>
        <v>10</v>
      </c>
      <c r="L143" s="63">
        <f>M143+P143</f>
        <v>0</v>
      </c>
      <c r="M143" s="63"/>
      <c r="N143" s="63"/>
      <c r="O143" s="63"/>
      <c r="P143" s="63"/>
      <c r="Q143" s="63">
        <f t="shared" si="30"/>
        <v>0</v>
      </c>
      <c r="R143" s="63"/>
      <c r="S143" s="63"/>
      <c r="T143" s="63"/>
      <c r="U143" s="63"/>
      <c r="V143" s="149"/>
      <c r="W143" s="63">
        <f t="shared" si="27"/>
        <v>84</v>
      </c>
      <c r="X143" s="273"/>
    </row>
    <row r="144" spans="1:24" s="3" customFormat="1" ht="81" customHeight="1">
      <c r="A144" s="58" t="s">
        <v>302</v>
      </c>
      <c r="B144" s="58" t="str">
        <f>'дод. 3'!A86</f>
        <v>3180</v>
      </c>
      <c r="C144" s="58" t="str">
        <f>'дод. 3'!B86</f>
        <v>1060</v>
      </c>
      <c r="D144" s="72" t="str">
        <f>'дод. 3'!C86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44" s="60">
        <v>1282391</v>
      </c>
      <c r="F144" s="60"/>
      <c r="G144" s="60"/>
      <c r="H144" s="60">
        <v>399356.76</v>
      </c>
      <c r="I144" s="60"/>
      <c r="J144" s="60"/>
      <c r="K144" s="148">
        <f aca="true" t="shared" si="50" ref="K144:K206">H144/E144*100</f>
        <v>31.141575385354393</v>
      </c>
      <c r="L144" s="60">
        <f>M144+P144</f>
        <v>0</v>
      </c>
      <c r="M144" s="60"/>
      <c r="N144" s="60"/>
      <c r="O144" s="60"/>
      <c r="P144" s="60"/>
      <c r="Q144" s="60">
        <f t="shared" si="30"/>
        <v>0</v>
      </c>
      <c r="R144" s="60"/>
      <c r="S144" s="60"/>
      <c r="T144" s="60"/>
      <c r="U144" s="60"/>
      <c r="V144" s="148"/>
      <c r="W144" s="60">
        <f aca="true" t="shared" si="51" ref="W144:W207">H144+Q144</f>
        <v>399356.76</v>
      </c>
      <c r="X144" s="273"/>
    </row>
    <row r="145" spans="1:24" s="3" customFormat="1" ht="21.75" customHeight="1">
      <c r="A145" s="58" t="s">
        <v>480</v>
      </c>
      <c r="B145" s="58" t="str">
        <f>'дод. 3'!A87</f>
        <v>3190</v>
      </c>
      <c r="C145" s="58">
        <f>'дод. 3'!B87</f>
        <v>0</v>
      </c>
      <c r="D145" s="72" t="str">
        <f>'дод. 3'!C87</f>
        <v>Соціальний захист ветеранів війни та праці</v>
      </c>
      <c r="E145" s="60">
        <f>E146+E147</f>
        <v>3209214</v>
      </c>
      <c r="F145" s="60">
        <f aca="true" t="shared" si="52" ref="F145:U145">F146+F147</f>
        <v>0</v>
      </c>
      <c r="G145" s="60">
        <f t="shared" si="52"/>
        <v>0</v>
      </c>
      <c r="H145" s="60">
        <f t="shared" si="52"/>
        <v>1417932.2200000002</v>
      </c>
      <c r="I145" s="60">
        <f t="shared" si="52"/>
        <v>0</v>
      </c>
      <c r="J145" s="60">
        <f t="shared" si="52"/>
        <v>0</v>
      </c>
      <c r="K145" s="148">
        <f t="shared" si="50"/>
        <v>44.18316198296531</v>
      </c>
      <c r="L145" s="60">
        <f t="shared" si="52"/>
        <v>0</v>
      </c>
      <c r="M145" s="60">
        <f t="shared" si="52"/>
        <v>0</v>
      </c>
      <c r="N145" s="60">
        <f t="shared" si="52"/>
        <v>0</v>
      </c>
      <c r="O145" s="60">
        <f t="shared" si="52"/>
        <v>0</v>
      </c>
      <c r="P145" s="60">
        <f t="shared" si="52"/>
        <v>0</v>
      </c>
      <c r="Q145" s="60">
        <f t="shared" si="52"/>
        <v>0</v>
      </c>
      <c r="R145" s="60">
        <f t="shared" si="52"/>
        <v>0</v>
      </c>
      <c r="S145" s="60">
        <f t="shared" si="52"/>
        <v>0</v>
      </c>
      <c r="T145" s="60">
        <f t="shared" si="52"/>
        <v>0</v>
      </c>
      <c r="U145" s="60">
        <f t="shared" si="52"/>
        <v>0</v>
      </c>
      <c r="V145" s="148"/>
      <c r="W145" s="60">
        <f t="shared" si="51"/>
        <v>1417932.2200000002</v>
      </c>
      <c r="X145" s="273"/>
    </row>
    <row r="146" spans="1:24" s="81" customFormat="1" ht="30">
      <c r="A146" s="61" t="s">
        <v>481</v>
      </c>
      <c r="B146" s="61" t="str">
        <f>'дод. 3'!A88</f>
        <v>3191</v>
      </c>
      <c r="C146" s="61" t="str">
        <f>'дод. 3'!B88</f>
        <v>1030</v>
      </c>
      <c r="D146" s="70" t="str">
        <f>'дод. 3'!C88</f>
        <v>Інші видатки на соціальний захист ветеранів війни та праці</v>
      </c>
      <c r="E146" s="63">
        <v>1937114</v>
      </c>
      <c r="F146" s="63"/>
      <c r="G146" s="63"/>
      <c r="H146" s="63">
        <v>836727.17</v>
      </c>
      <c r="I146" s="63"/>
      <c r="J146" s="63"/>
      <c r="K146" s="149">
        <f t="shared" si="50"/>
        <v>43.19452391547426</v>
      </c>
      <c r="L146" s="63">
        <f>M146+P146</f>
        <v>0</v>
      </c>
      <c r="M146" s="63"/>
      <c r="N146" s="63"/>
      <c r="O146" s="63"/>
      <c r="P146" s="63"/>
      <c r="Q146" s="63">
        <f t="shared" si="30"/>
        <v>0</v>
      </c>
      <c r="R146" s="63"/>
      <c r="S146" s="63"/>
      <c r="T146" s="63"/>
      <c r="U146" s="63"/>
      <c r="V146" s="149"/>
      <c r="W146" s="63">
        <f t="shared" si="51"/>
        <v>836727.17</v>
      </c>
      <c r="X146" s="273"/>
    </row>
    <row r="147" spans="1:24" s="81" customFormat="1" ht="54.75" customHeight="1">
      <c r="A147" s="61" t="s">
        <v>482</v>
      </c>
      <c r="B147" s="61" t="str">
        <f>'дод. 3'!A89</f>
        <v>3192</v>
      </c>
      <c r="C147" s="61" t="str">
        <f>'дод. 3'!B89</f>
        <v>1030</v>
      </c>
      <c r="D147" s="70" t="str">
        <f>'дод. 3'!C89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47" s="63">
        <v>1272100</v>
      </c>
      <c r="F147" s="63"/>
      <c r="G147" s="63"/>
      <c r="H147" s="63">
        <v>581205.05</v>
      </c>
      <c r="I147" s="63"/>
      <c r="J147" s="63"/>
      <c r="K147" s="149">
        <f t="shared" si="50"/>
        <v>45.6886290385976</v>
      </c>
      <c r="L147" s="63">
        <f>M147+P147</f>
        <v>0</v>
      </c>
      <c r="M147" s="63"/>
      <c r="N147" s="63"/>
      <c r="O147" s="63"/>
      <c r="P147" s="63"/>
      <c r="Q147" s="63">
        <f t="shared" si="30"/>
        <v>0</v>
      </c>
      <c r="R147" s="63"/>
      <c r="S147" s="63"/>
      <c r="T147" s="63"/>
      <c r="U147" s="63"/>
      <c r="V147" s="149"/>
      <c r="W147" s="63">
        <f t="shared" si="51"/>
        <v>581205.05</v>
      </c>
      <c r="X147" s="273"/>
    </row>
    <row r="148" spans="1:24" s="3" customFormat="1" ht="30">
      <c r="A148" s="58" t="s">
        <v>303</v>
      </c>
      <c r="B148" s="58" t="str">
        <f>'дод. 3'!A90</f>
        <v>3200</v>
      </c>
      <c r="C148" s="58" t="str">
        <f>'дод. 3'!B90</f>
        <v>1090</v>
      </c>
      <c r="D148" s="72" t="str">
        <f>'дод. 3'!C90</f>
        <v>Забезпечення обробки інформації з нарахування та виплати допомог і компенсацій </v>
      </c>
      <c r="E148" s="60">
        <v>75000</v>
      </c>
      <c r="F148" s="60"/>
      <c r="G148" s="60"/>
      <c r="H148" s="60">
        <v>30385.2</v>
      </c>
      <c r="I148" s="60"/>
      <c r="J148" s="60"/>
      <c r="K148" s="148">
        <f t="shared" si="50"/>
        <v>40.5136</v>
      </c>
      <c r="L148" s="60">
        <f>M148+P148</f>
        <v>0</v>
      </c>
      <c r="M148" s="60"/>
      <c r="N148" s="60"/>
      <c r="O148" s="60"/>
      <c r="P148" s="60"/>
      <c r="Q148" s="60">
        <f t="shared" si="30"/>
        <v>0</v>
      </c>
      <c r="R148" s="60"/>
      <c r="S148" s="60"/>
      <c r="T148" s="60"/>
      <c r="U148" s="60"/>
      <c r="V148" s="148"/>
      <c r="W148" s="60">
        <f t="shared" si="51"/>
        <v>30385.2</v>
      </c>
      <c r="X148" s="273"/>
    </row>
    <row r="149" spans="1:24" s="3" customFormat="1" ht="19.5" customHeight="1">
      <c r="A149" s="64" t="s">
        <v>483</v>
      </c>
      <c r="B149" s="64" t="str">
        <f>'дод. 3'!A91</f>
        <v>3210</v>
      </c>
      <c r="C149" s="64" t="str">
        <f>'дод. 3'!B91</f>
        <v>1050</v>
      </c>
      <c r="D149" s="71" t="str">
        <f>'дод. 3'!C91</f>
        <v>Організація та проведення громадських робіт</v>
      </c>
      <c r="E149" s="60">
        <v>330000</v>
      </c>
      <c r="F149" s="60">
        <v>270492</v>
      </c>
      <c r="G149" s="60"/>
      <c r="H149" s="60">
        <v>139558.03</v>
      </c>
      <c r="I149" s="60">
        <v>114333.58</v>
      </c>
      <c r="J149" s="60"/>
      <c r="K149" s="148">
        <f t="shared" si="50"/>
        <v>42.29031212121212</v>
      </c>
      <c r="L149" s="60">
        <f>M149+P149</f>
        <v>0</v>
      </c>
      <c r="M149" s="60"/>
      <c r="N149" s="60"/>
      <c r="O149" s="60"/>
      <c r="P149" s="60"/>
      <c r="Q149" s="60">
        <f t="shared" si="30"/>
        <v>0</v>
      </c>
      <c r="R149" s="60"/>
      <c r="S149" s="60"/>
      <c r="T149" s="60"/>
      <c r="U149" s="60"/>
      <c r="V149" s="148"/>
      <c r="W149" s="60">
        <f t="shared" si="51"/>
        <v>139558.03</v>
      </c>
      <c r="X149" s="273"/>
    </row>
    <row r="150" spans="1:24" s="84" customFormat="1" ht="50.25" customHeight="1">
      <c r="A150" s="64" t="s">
        <v>622</v>
      </c>
      <c r="B150" s="64" t="s">
        <v>618</v>
      </c>
      <c r="C150" s="64"/>
      <c r="D150" s="59" t="s">
        <v>619</v>
      </c>
      <c r="E150" s="60">
        <f aca="true" t="shared" si="53" ref="E150:J150">E151</f>
        <v>0</v>
      </c>
      <c r="F150" s="60">
        <f t="shared" si="53"/>
        <v>0</v>
      </c>
      <c r="G150" s="60">
        <f t="shared" si="53"/>
        <v>0</v>
      </c>
      <c r="H150" s="60">
        <f t="shared" si="53"/>
        <v>0</v>
      </c>
      <c r="I150" s="60">
        <f t="shared" si="53"/>
        <v>0</v>
      </c>
      <c r="J150" s="60">
        <f t="shared" si="53"/>
        <v>0</v>
      </c>
      <c r="K150" s="148"/>
      <c r="L150" s="60">
        <f aca="true" t="shared" si="54" ref="L150:U150">L151</f>
        <v>4839581.21</v>
      </c>
      <c r="M150" s="60">
        <f t="shared" si="54"/>
        <v>0</v>
      </c>
      <c r="N150" s="60">
        <f t="shared" si="54"/>
        <v>0</v>
      </c>
      <c r="O150" s="60">
        <f t="shared" si="54"/>
        <v>0</v>
      </c>
      <c r="P150" s="60">
        <f t="shared" si="54"/>
        <v>4839581.21</v>
      </c>
      <c r="Q150" s="60">
        <f t="shared" si="54"/>
        <v>3290095.76</v>
      </c>
      <c r="R150" s="60">
        <f t="shared" si="54"/>
        <v>0</v>
      </c>
      <c r="S150" s="60">
        <f t="shared" si="54"/>
        <v>0</v>
      </c>
      <c r="T150" s="60">
        <f t="shared" si="54"/>
        <v>0</v>
      </c>
      <c r="U150" s="60">
        <f t="shared" si="54"/>
        <v>3290095.76</v>
      </c>
      <c r="V150" s="148">
        <f aca="true" t="shared" si="55" ref="V150:V207">Q150/L150*100</f>
        <v>67.9830674852959</v>
      </c>
      <c r="W150" s="60">
        <f t="shared" si="51"/>
        <v>3290095.76</v>
      </c>
      <c r="X150" s="273"/>
    </row>
    <row r="151" spans="1:24" s="81" customFormat="1" ht="195.75" customHeight="1">
      <c r="A151" s="82" t="s">
        <v>623</v>
      </c>
      <c r="B151" s="82" t="s">
        <v>620</v>
      </c>
      <c r="C151" s="82" t="s">
        <v>88</v>
      </c>
      <c r="D151" s="203" t="s">
        <v>621</v>
      </c>
      <c r="E151" s="63"/>
      <c r="F151" s="63"/>
      <c r="G151" s="63"/>
      <c r="H151" s="63"/>
      <c r="I151" s="63"/>
      <c r="J151" s="63"/>
      <c r="K151" s="149"/>
      <c r="L151" s="63">
        <f>M151+P151</f>
        <v>4839581.21</v>
      </c>
      <c r="M151" s="63"/>
      <c r="N151" s="63"/>
      <c r="O151" s="63"/>
      <c r="P151" s="63">
        <v>4839581.21</v>
      </c>
      <c r="Q151" s="63">
        <f t="shared" si="30"/>
        <v>3290095.76</v>
      </c>
      <c r="R151" s="63"/>
      <c r="S151" s="63"/>
      <c r="T151" s="63"/>
      <c r="U151" s="63">
        <v>3290095.76</v>
      </c>
      <c r="V151" s="149">
        <f t="shared" si="55"/>
        <v>67.9830674852959</v>
      </c>
      <c r="W151" s="63">
        <f t="shared" si="51"/>
        <v>3290095.76</v>
      </c>
      <c r="X151" s="273"/>
    </row>
    <row r="152" spans="1:24" s="3" customFormat="1" ht="166.5" customHeight="1">
      <c r="A152" s="64" t="s">
        <v>572</v>
      </c>
      <c r="B152" s="198" t="str">
        <f>'дод. 3'!A94</f>
        <v>3230</v>
      </c>
      <c r="C152" s="198" t="str">
        <f>'дод. 3'!B94</f>
        <v>1040</v>
      </c>
      <c r="D152" s="59" t="s">
        <v>560</v>
      </c>
      <c r="E152" s="60">
        <v>2495700</v>
      </c>
      <c r="F152" s="60"/>
      <c r="G152" s="60"/>
      <c r="H152" s="60">
        <v>1044551.24</v>
      </c>
      <c r="I152" s="60"/>
      <c r="J152" s="60"/>
      <c r="K152" s="148">
        <f t="shared" si="50"/>
        <v>41.854038546299634</v>
      </c>
      <c r="L152" s="60">
        <f>M152+P152</f>
        <v>0</v>
      </c>
      <c r="M152" s="60"/>
      <c r="N152" s="60"/>
      <c r="O152" s="60"/>
      <c r="P152" s="60"/>
      <c r="Q152" s="60">
        <f t="shared" si="30"/>
        <v>0</v>
      </c>
      <c r="R152" s="60"/>
      <c r="S152" s="60"/>
      <c r="T152" s="60"/>
      <c r="U152" s="60"/>
      <c r="V152" s="148"/>
      <c r="W152" s="60">
        <f t="shared" si="51"/>
        <v>1044551.24</v>
      </c>
      <c r="X152" s="273"/>
    </row>
    <row r="153" spans="1:24" s="3" customFormat="1" ht="22.5" customHeight="1">
      <c r="A153" s="58" t="s">
        <v>476</v>
      </c>
      <c r="B153" s="58" t="str">
        <f>'дод. 3'!A95</f>
        <v>3240</v>
      </c>
      <c r="C153" s="58">
        <f>'дод. 3'!B95</f>
        <v>0</v>
      </c>
      <c r="D153" s="72" t="str">
        <f>'дод. 3'!C95</f>
        <v>Інші заклади та заходи</v>
      </c>
      <c r="E153" s="60">
        <f>E154+E155</f>
        <v>39062864.7</v>
      </c>
      <c r="F153" s="60">
        <f aca="true" t="shared" si="56" ref="F153:U153">F154+F155</f>
        <v>2594621</v>
      </c>
      <c r="G153" s="60">
        <f t="shared" si="56"/>
        <v>673281</v>
      </c>
      <c r="H153" s="60">
        <f t="shared" si="56"/>
        <v>11666989.05</v>
      </c>
      <c r="I153" s="60">
        <f t="shared" si="56"/>
        <v>1202184.72</v>
      </c>
      <c r="J153" s="60">
        <f t="shared" si="56"/>
        <v>190814.35</v>
      </c>
      <c r="K153" s="148">
        <f t="shared" si="50"/>
        <v>29.867213118140825</v>
      </c>
      <c r="L153" s="60">
        <f t="shared" si="56"/>
        <v>375000</v>
      </c>
      <c r="M153" s="60">
        <f t="shared" si="56"/>
        <v>0</v>
      </c>
      <c r="N153" s="60">
        <f t="shared" si="56"/>
        <v>0</v>
      </c>
      <c r="O153" s="60">
        <f t="shared" si="56"/>
        <v>0</v>
      </c>
      <c r="P153" s="60">
        <f t="shared" si="56"/>
        <v>375000</v>
      </c>
      <c r="Q153" s="60">
        <f t="shared" si="56"/>
        <v>84695.12</v>
      </c>
      <c r="R153" s="60">
        <f t="shared" si="56"/>
        <v>14216.12</v>
      </c>
      <c r="S153" s="60">
        <f t="shared" si="56"/>
        <v>0</v>
      </c>
      <c r="T153" s="60">
        <f t="shared" si="56"/>
        <v>0</v>
      </c>
      <c r="U153" s="60">
        <f t="shared" si="56"/>
        <v>70479</v>
      </c>
      <c r="V153" s="148">
        <f t="shared" si="55"/>
        <v>22.585365333333332</v>
      </c>
      <c r="W153" s="60">
        <f t="shared" si="51"/>
        <v>11751684.17</v>
      </c>
      <c r="X153" s="273"/>
    </row>
    <row r="154" spans="1:24" s="81" customFormat="1" ht="31.5" customHeight="1">
      <c r="A154" s="61" t="s">
        <v>475</v>
      </c>
      <c r="B154" s="61" t="str">
        <f>'дод. 3'!A96</f>
        <v>3241</v>
      </c>
      <c r="C154" s="61" t="str">
        <f>'дод. 3'!B96</f>
        <v>1090</v>
      </c>
      <c r="D154" s="70" t="str">
        <f>'дод. 3'!C96</f>
        <v>Забезпечення діяльності інших закладів у сфері соціального захисту і соціального забезпечення</v>
      </c>
      <c r="E154" s="63">
        <v>4304345</v>
      </c>
      <c r="F154" s="63">
        <v>2594621</v>
      </c>
      <c r="G154" s="63">
        <v>673281</v>
      </c>
      <c r="H154" s="63">
        <v>1747757</v>
      </c>
      <c r="I154" s="63">
        <v>1202184.72</v>
      </c>
      <c r="J154" s="63">
        <v>190814.35</v>
      </c>
      <c r="K154" s="149">
        <f t="shared" si="50"/>
        <v>40.60448221506408</v>
      </c>
      <c r="L154" s="63">
        <f>M154+P154</f>
        <v>300000</v>
      </c>
      <c r="M154" s="63"/>
      <c r="N154" s="63"/>
      <c r="O154" s="63"/>
      <c r="P154" s="63">
        <v>300000</v>
      </c>
      <c r="Q154" s="63">
        <f t="shared" si="30"/>
        <v>84695.12</v>
      </c>
      <c r="R154" s="63">
        <v>14216.12</v>
      </c>
      <c r="S154" s="63"/>
      <c r="T154" s="63"/>
      <c r="U154" s="63">
        <v>70479</v>
      </c>
      <c r="V154" s="149">
        <f t="shared" si="55"/>
        <v>28.231706666666668</v>
      </c>
      <c r="W154" s="63">
        <f t="shared" si="51"/>
        <v>1832452.12</v>
      </c>
      <c r="X154" s="273"/>
    </row>
    <row r="155" spans="1:24" s="81" customFormat="1" ht="29.25" customHeight="1">
      <c r="A155" s="61" t="s">
        <v>477</v>
      </c>
      <c r="B155" s="61" t="str">
        <f>'дод. 3'!A97</f>
        <v>3242</v>
      </c>
      <c r="C155" s="61" t="str">
        <f>'дод. 3'!B97</f>
        <v>1090</v>
      </c>
      <c r="D155" s="70" t="str">
        <f>'дод. 3'!C97</f>
        <v>Інші заходи у сфері соціального захисту і соціального забезпечення</v>
      </c>
      <c r="E155" s="63">
        <v>34758519.7</v>
      </c>
      <c r="F155" s="63"/>
      <c r="G155" s="63"/>
      <c r="H155" s="63">
        <v>9919232.05</v>
      </c>
      <c r="I155" s="63"/>
      <c r="J155" s="63"/>
      <c r="K155" s="149">
        <f t="shared" si="50"/>
        <v>28.53755607434571</v>
      </c>
      <c r="L155" s="63">
        <f>M155+P155</f>
        <v>75000</v>
      </c>
      <c r="M155" s="63"/>
      <c r="N155" s="63"/>
      <c r="O155" s="63"/>
      <c r="P155" s="63">
        <v>75000</v>
      </c>
      <c r="Q155" s="63">
        <f aca="true" t="shared" si="57" ref="Q155:Q230">R155+U155</f>
        <v>0</v>
      </c>
      <c r="R155" s="63"/>
      <c r="S155" s="63"/>
      <c r="T155" s="63"/>
      <c r="U155" s="63"/>
      <c r="V155" s="149">
        <f t="shared" si="55"/>
        <v>0</v>
      </c>
      <c r="W155" s="63">
        <f t="shared" si="51"/>
        <v>9919232.05</v>
      </c>
      <c r="X155" s="273"/>
    </row>
    <row r="156" spans="1:24" s="81" customFormat="1" ht="19.5" customHeight="1">
      <c r="A156" s="58" t="s">
        <v>304</v>
      </c>
      <c r="B156" s="58" t="str">
        <f>'дод. 3'!A159</f>
        <v>7640</v>
      </c>
      <c r="C156" s="58" t="str">
        <f>'дод. 3'!B159</f>
        <v>0470</v>
      </c>
      <c r="D156" s="73" t="str">
        <f>'дод. 3'!C159</f>
        <v>Заходи з енергозбереження</v>
      </c>
      <c r="E156" s="60">
        <v>29000</v>
      </c>
      <c r="F156" s="60"/>
      <c r="G156" s="60"/>
      <c r="H156" s="60"/>
      <c r="I156" s="60"/>
      <c r="J156" s="60"/>
      <c r="K156" s="148">
        <f t="shared" si="50"/>
        <v>0</v>
      </c>
      <c r="L156" s="60">
        <f>M156+P156</f>
        <v>0</v>
      </c>
      <c r="M156" s="60"/>
      <c r="N156" s="60"/>
      <c r="O156" s="60"/>
      <c r="P156" s="60"/>
      <c r="Q156" s="60">
        <f t="shared" si="57"/>
        <v>0</v>
      </c>
      <c r="R156" s="60"/>
      <c r="S156" s="60"/>
      <c r="T156" s="60"/>
      <c r="U156" s="60"/>
      <c r="V156" s="148"/>
      <c r="W156" s="60">
        <f t="shared" si="51"/>
        <v>0</v>
      </c>
      <c r="X156" s="273"/>
    </row>
    <row r="157" spans="1:24" s="81" customFormat="1" ht="34.5" customHeight="1">
      <c r="A157" s="58" t="s">
        <v>585</v>
      </c>
      <c r="B157" s="58" t="str">
        <f>'дод. 3'!A169</f>
        <v>8110</v>
      </c>
      <c r="C157" s="58" t="str">
        <f>'дод. 3'!B169</f>
        <v>0320</v>
      </c>
      <c r="D157" s="210" t="str">
        <f>'дод. 3'!C169</f>
        <v>Заходи із запобігання та ліквідації надзвичайних ситуацій та наслідків стихійного лиха</v>
      </c>
      <c r="E157" s="60">
        <v>202750</v>
      </c>
      <c r="F157" s="60"/>
      <c r="G157" s="60"/>
      <c r="H157" s="60">
        <v>202750</v>
      </c>
      <c r="I157" s="60"/>
      <c r="J157" s="60"/>
      <c r="K157" s="148">
        <f t="shared" si="50"/>
        <v>100</v>
      </c>
      <c r="L157" s="60">
        <f>M157+P157</f>
        <v>0</v>
      </c>
      <c r="M157" s="60"/>
      <c r="N157" s="60"/>
      <c r="O157" s="60"/>
      <c r="P157" s="60"/>
      <c r="Q157" s="60">
        <f t="shared" si="57"/>
        <v>0</v>
      </c>
      <c r="R157" s="60"/>
      <c r="S157" s="60"/>
      <c r="T157" s="60"/>
      <c r="U157" s="60"/>
      <c r="V157" s="148"/>
      <c r="W157" s="60">
        <f t="shared" si="51"/>
        <v>202750</v>
      </c>
      <c r="X157" s="273"/>
    </row>
    <row r="158" spans="1:24" s="81" customFormat="1" ht="23.25" customHeight="1">
      <c r="A158" s="58" t="s">
        <v>408</v>
      </c>
      <c r="B158" s="58" t="str">
        <f>'дод. 3'!A186</f>
        <v>9770</v>
      </c>
      <c r="C158" s="58" t="str">
        <f>'дод. 3'!B186</f>
        <v>0180</v>
      </c>
      <c r="D158" s="73" t="str">
        <f>'дод. 3'!C186</f>
        <v>Інші субвенції з місцевого бюджету </v>
      </c>
      <c r="E158" s="60">
        <v>611000</v>
      </c>
      <c r="F158" s="60"/>
      <c r="G158" s="60"/>
      <c r="H158" s="60">
        <v>611000</v>
      </c>
      <c r="I158" s="60"/>
      <c r="J158" s="60"/>
      <c r="K158" s="148">
        <f t="shared" si="50"/>
        <v>100</v>
      </c>
      <c r="L158" s="60">
        <f>M158+P158</f>
        <v>0</v>
      </c>
      <c r="M158" s="60"/>
      <c r="N158" s="60"/>
      <c r="O158" s="60"/>
      <c r="P158" s="60"/>
      <c r="Q158" s="60">
        <f t="shared" si="57"/>
        <v>0</v>
      </c>
      <c r="R158" s="60"/>
      <c r="S158" s="60"/>
      <c r="T158" s="60"/>
      <c r="U158" s="60"/>
      <c r="V158" s="148"/>
      <c r="W158" s="60">
        <f t="shared" si="51"/>
        <v>611000</v>
      </c>
      <c r="X158" s="273"/>
    </row>
    <row r="159" spans="1:24" s="76" customFormat="1" ht="21" customHeight="1">
      <c r="A159" s="86" t="s">
        <v>305</v>
      </c>
      <c r="B159" s="87"/>
      <c r="C159" s="87"/>
      <c r="D159" s="32" t="s">
        <v>59</v>
      </c>
      <c r="E159" s="40">
        <f>E160</f>
        <v>3804000</v>
      </c>
      <c r="F159" s="40">
        <f aca="true" t="shared" si="58" ref="F159:U159">F160</f>
        <v>2969000</v>
      </c>
      <c r="G159" s="40">
        <f t="shared" si="58"/>
        <v>37220</v>
      </c>
      <c r="H159" s="40">
        <f t="shared" si="58"/>
        <v>1518517.77</v>
      </c>
      <c r="I159" s="40">
        <f t="shared" si="58"/>
        <v>1204030.68</v>
      </c>
      <c r="J159" s="40">
        <f t="shared" si="58"/>
        <v>23810.51</v>
      </c>
      <c r="K159" s="146">
        <f t="shared" si="50"/>
        <v>39.918973974763404</v>
      </c>
      <c r="L159" s="40">
        <f t="shared" si="58"/>
        <v>0</v>
      </c>
      <c r="M159" s="40">
        <f t="shared" si="58"/>
        <v>0</v>
      </c>
      <c r="N159" s="40">
        <f t="shared" si="58"/>
        <v>0</v>
      </c>
      <c r="O159" s="40">
        <f t="shared" si="58"/>
        <v>0</v>
      </c>
      <c r="P159" s="40">
        <f t="shared" si="58"/>
        <v>0</v>
      </c>
      <c r="Q159" s="40">
        <f t="shared" si="58"/>
        <v>0</v>
      </c>
      <c r="R159" s="40">
        <f t="shared" si="58"/>
        <v>0</v>
      </c>
      <c r="S159" s="40">
        <f t="shared" si="58"/>
        <v>0</v>
      </c>
      <c r="T159" s="40">
        <f t="shared" si="58"/>
        <v>0</v>
      </c>
      <c r="U159" s="40">
        <f t="shared" si="58"/>
        <v>0</v>
      </c>
      <c r="V159" s="146"/>
      <c r="W159" s="40">
        <f t="shared" si="51"/>
        <v>1518517.77</v>
      </c>
      <c r="X159" s="273"/>
    </row>
    <row r="160" spans="1:24" s="79" customFormat="1" ht="21.75" customHeight="1">
      <c r="A160" s="88" t="s">
        <v>306</v>
      </c>
      <c r="B160" s="89"/>
      <c r="C160" s="89"/>
      <c r="D160" s="90" t="s">
        <v>59</v>
      </c>
      <c r="E160" s="57">
        <f>E161+E162</f>
        <v>3804000</v>
      </c>
      <c r="F160" s="57">
        <f aca="true" t="shared" si="59" ref="F160:U160">F161+F162</f>
        <v>2969000</v>
      </c>
      <c r="G160" s="57">
        <f t="shared" si="59"/>
        <v>37220</v>
      </c>
      <c r="H160" s="57">
        <f t="shared" si="59"/>
        <v>1518517.77</v>
      </c>
      <c r="I160" s="57">
        <f t="shared" si="59"/>
        <v>1204030.68</v>
      </c>
      <c r="J160" s="57">
        <f t="shared" si="59"/>
        <v>23810.51</v>
      </c>
      <c r="K160" s="147">
        <f t="shared" si="50"/>
        <v>39.918973974763404</v>
      </c>
      <c r="L160" s="57">
        <f t="shared" si="59"/>
        <v>0</v>
      </c>
      <c r="M160" s="57">
        <f t="shared" si="59"/>
        <v>0</v>
      </c>
      <c r="N160" s="57">
        <f t="shared" si="59"/>
        <v>0</v>
      </c>
      <c r="O160" s="57">
        <f t="shared" si="59"/>
        <v>0</v>
      </c>
      <c r="P160" s="57">
        <f t="shared" si="59"/>
        <v>0</v>
      </c>
      <c r="Q160" s="57">
        <f t="shared" si="59"/>
        <v>0</v>
      </c>
      <c r="R160" s="57">
        <f t="shared" si="59"/>
        <v>0</v>
      </c>
      <c r="S160" s="57">
        <f t="shared" si="59"/>
        <v>0</v>
      </c>
      <c r="T160" s="57">
        <f t="shared" si="59"/>
        <v>0</v>
      </c>
      <c r="U160" s="57">
        <f t="shared" si="59"/>
        <v>0</v>
      </c>
      <c r="V160" s="147"/>
      <c r="W160" s="57">
        <f t="shared" si="51"/>
        <v>1518517.77</v>
      </c>
      <c r="X160" s="273"/>
    </row>
    <row r="161" spans="1:24" s="3" customFormat="1" ht="45">
      <c r="A161" s="58" t="s">
        <v>307</v>
      </c>
      <c r="B161" s="58" t="str">
        <f>'дод. 3'!A16</f>
        <v>0160</v>
      </c>
      <c r="C161" s="58" t="str">
        <f>'дод. 3'!B16</f>
        <v>0111</v>
      </c>
      <c r="D161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61" s="60">
        <v>3724000</v>
      </c>
      <c r="F161" s="60">
        <v>2969000</v>
      </c>
      <c r="G161" s="60">
        <v>37220</v>
      </c>
      <c r="H161" s="60">
        <v>1494258.77</v>
      </c>
      <c r="I161" s="60">
        <v>1204030.68</v>
      </c>
      <c r="J161" s="60">
        <v>23810.51</v>
      </c>
      <c r="K161" s="148">
        <f t="shared" si="50"/>
        <v>40.125101235230936</v>
      </c>
      <c r="L161" s="60">
        <f>M161+P161</f>
        <v>0</v>
      </c>
      <c r="M161" s="60"/>
      <c r="N161" s="60"/>
      <c r="O161" s="60"/>
      <c r="P161" s="60">
        <v>0</v>
      </c>
      <c r="Q161" s="60">
        <f t="shared" si="57"/>
        <v>0</v>
      </c>
      <c r="R161" s="60"/>
      <c r="S161" s="60"/>
      <c r="T161" s="60"/>
      <c r="U161" s="60"/>
      <c r="V161" s="148"/>
      <c r="W161" s="60">
        <f t="shared" si="51"/>
        <v>1494258.77</v>
      </c>
      <c r="X161" s="271">
        <v>15</v>
      </c>
    </row>
    <row r="162" spans="1:24" s="3" customFormat="1" ht="30.75" customHeight="1">
      <c r="A162" s="58" t="s">
        <v>308</v>
      </c>
      <c r="B162" s="58" t="str">
        <f>'дод. 3'!A75</f>
        <v>3110</v>
      </c>
      <c r="C162" s="58">
        <f>'дод. 3'!B75</f>
        <v>0</v>
      </c>
      <c r="D162" s="72" t="str">
        <f>'дод. 3'!C75</f>
        <v>Заклади і заходи з питань дітей та їх соціального захисту</v>
      </c>
      <c r="E162" s="60">
        <f>E163</f>
        <v>80000</v>
      </c>
      <c r="F162" s="60">
        <f aca="true" t="shared" si="60" ref="F162:U162">F163</f>
        <v>0</v>
      </c>
      <c r="G162" s="60">
        <f t="shared" si="60"/>
        <v>0</v>
      </c>
      <c r="H162" s="60">
        <f t="shared" si="60"/>
        <v>24259</v>
      </c>
      <c r="I162" s="60">
        <f t="shared" si="60"/>
        <v>0</v>
      </c>
      <c r="J162" s="60">
        <f t="shared" si="60"/>
        <v>0</v>
      </c>
      <c r="K162" s="148">
        <f t="shared" si="50"/>
        <v>30.32375</v>
      </c>
      <c r="L162" s="60">
        <f t="shared" si="60"/>
        <v>0</v>
      </c>
      <c r="M162" s="60">
        <f t="shared" si="60"/>
        <v>0</v>
      </c>
      <c r="N162" s="60">
        <f t="shared" si="60"/>
        <v>0</v>
      </c>
      <c r="O162" s="60">
        <f t="shared" si="60"/>
        <v>0</v>
      </c>
      <c r="P162" s="60">
        <f t="shared" si="60"/>
        <v>0</v>
      </c>
      <c r="Q162" s="60">
        <f t="shared" si="60"/>
        <v>0</v>
      </c>
      <c r="R162" s="60">
        <f t="shared" si="60"/>
        <v>0</v>
      </c>
      <c r="S162" s="60">
        <f t="shared" si="60"/>
        <v>0</v>
      </c>
      <c r="T162" s="60">
        <f t="shared" si="60"/>
        <v>0</v>
      </c>
      <c r="U162" s="60">
        <f t="shared" si="60"/>
        <v>0</v>
      </c>
      <c r="V162" s="148"/>
      <c r="W162" s="60">
        <f t="shared" si="51"/>
        <v>24259</v>
      </c>
      <c r="X162" s="271"/>
    </row>
    <row r="163" spans="1:24" s="81" customFormat="1" ht="36.75" customHeight="1">
      <c r="A163" s="61" t="s">
        <v>309</v>
      </c>
      <c r="B163" s="61" t="str">
        <f>'дод. 3'!A76</f>
        <v>3112</v>
      </c>
      <c r="C163" s="61" t="str">
        <f>'дод. 3'!B76</f>
        <v>1040</v>
      </c>
      <c r="D163" s="70" t="str">
        <f>'дод. 3'!C76</f>
        <v>Заходи державної політики з питань дітей та їх соціального захисту</v>
      </c>
      <c r="E163" s="63">
        <v>80000</v>
      </c>
      <c r="F163" s="63"/>
      <c r="G163" s="63"/>
      <c r="H163" s="63">
        <v>24259</v>
      </c>
      <c r="I163" s="63"/>
      <c r="J163" s="63"/>
      <c r="K163" s="149">
        <f t="shared" si="50"/>
        <v>30.32375</v>
      </c>
      <c r="L163" s="63">
        <f>M163+P163</f>
        <v>0</v>
      </c>
      <c r="M163" s="63"/>
      <c r="N163" s="63"/>
      <c r="O163" s="63"/>
      <c r="P163" s="63"/>
      <c r="Q163" s="63">
        <f t="shared" si="57"/>
        <v>0</v>
      </c>
      <c r="R163" s="63"/>
      <c r="S163" s="63"/>
      <c r="T163" s="63"/>
      <c r="U163" s="63"/>
      <c r="V163" s="149"/>
      <c r="W163" s="63">
        <f t="shared" si="51"/>
        <v>24259</v>
      </c>
      <c r="X163" s="271"/>
    </row>
    <row r="164" spans="1:24" s="76" customFormat="1" ht="34.5" customHeight="1">
      <c r="A164" s="74" t="s">
        <v>50</v>
      </c>
      <c r="B164" s="33"/>
      <c r="C164" s="33"/>
      <c r="D164" s="32" t="s">
        <v>61</v>
      </c>
      <c r="E164" s="40">
        <f>E165</f>
        <v>51388546</v>
      </c>
      <c r="F164" s="40">
        <f aca="true" t="shared" si="61" ref="F164:U164">F165</f>
        <v>36885629</v>
      </c>
      <c r="G164" s="40">
        <f t="shared" si="61"/>
        <v>1862231</v>
      </c>
      <c r="H164" s="40">
        <f t="shared" si="61"/>
        <v>25074464.419999998</v>
      </c>
      <c r="I164" s="40">
        <f t="shared" si="61"/>
        <v>18700332.669999998</v>
      </c>
      <c r="J164" s="40">
        <f t="shared" si="61"/>
        <v>1219436.95</v>
      </c>
      <c r="K164" s="146">
        <f t="shared" si="50"/>
        <v>48.79387795871865</v>
      </c>
      <c r="L164" s="40">
        <f t="shared" si="61"/>
        <v>5291000</v>
      </c>
      <c r="M164" s="40">
        <f t="shared" si="61"/>
        <v>2135830</v>
      </c>
      <c r="N164" s="40">
        <f t="shared" si="61"/>
        <v>1726450</v>
      </c>
      <c r="O164" s="40">
        <f t="shared" si="61"/>
        <v>0</v>
      </c>
      <c r="P164" s="40">
        <f t="shared" si="61"/>
        <v>3155170</v>
      </c>
      <c r="Q164" s="40">
        <f t="shared" si="61"/>
        <v>2027011.63</v>
      </c>
      <c r="R164" s="40">
        <f t="shared" si="61"/>
        <v>1504640.72</v>
      </c>
      <c r="S164" s="40">
        <f t="shared" si="61"/>
        <v>1182547.15</v>
      </c>
      <c r="T164" s="40">
        <f t="shared" si="61"/>
        <v>0</v>
      </c>
      <c r="U164" s="40">
        <f t="shared" si="61"/>
        <v>522370.91000000003</v>
      </c>
      <c r="V164" s="146">
        <f t="shared" si="55"/>
        <v>38.31055811755812</v>
      </c>
      <c r="W164" s="40">
        <f t="shared" si="51"/>
        <v>27101476.049999997</v>
      </c>
      <c r="X164" s="271"/>
    </row>
    <row r="165" spans="1:24" s="79" customFormat="1" ht="34.5" customHeight="1">
      <c r="A165" s="77" t="s">
        <v>310</v>
      </c>
      <c r="B165" s="91"/>
      <c r="C165" s="91"/>
      <c r="D165" s="90" t="s">
        <v>61</v>
      </c>
      <c r="E165" s="57">
        <f>E166+E167+E168+E169+E172</f>
        <v>51388546</v>
      </c>
      <c r="F165" s="57">
        <f aca="true" t="shared" si="62" ref="F165:U165">F166+F167+F168+F169+F172</f>
        <v>36885629</v>
      </c>
      <c r="G165" s="57">
        <f t="shared" si="62"/>
        <v>1862231</v>
      </c>
      <c r="H165" s="57">
        <f t="shared" si="62"/>
        <v>25074464.419999998</v>
      </c>
      <c r="I165" s="57">
        <f t="shared" si="62"/>
        <v>18700332.669999998</v>
      </c>
      <c r="J165" s="57">
        <f t="shared" si="62"/>
        <v>1219436.95</v>
      </c>
      <c r="K165" s="147">
        <f t="shared" si="50"/>
        <v>48.79387795871865</v>
      </c>
      <c r="L165" s="57">
        <f t="shared" si="62"/>
        <v>5291000</v>
      </c>
      <c r="M165" s="57">
        <f t="shared" si="62"/>
        <v>2135830</v>
      </c>
      <c r="N165" s="57">
        <f t="shared" si="62"/>
        <v>1726450</v>
      </c>
      <c r="O165" s="57">
        <f t="shared" si="62"/>
        <v>0</v>
      </c>
      <c r="P165" s="57">
        <f t="shared" si="62"/>
        <v>3155170</v>
      </c>
      <c r="Q165" s="57">
        <f t="shared" si="62"/>
        <v>2027011.63</v>
      </c>
      <c r="R165" s="57">
        <f t="shared" si="62"/>
        <v>1504640.72</v>
      </c>
      <c r="S165" s="57">
        <f t="shared" si="62"/>
        <v>1182547.15</v>
      </c>
      <c r="T165" s="57">
        <f t="shared" si="62"/>
        <v>0</v>
      </c>
      <c r="U165" s="57">
        <f t="shared" si="62"/>
        <v>522370.91000000003</v>
      </c>
      <c r="V165" s="147">
        <f t="shared" si="55"/>
        <v>38.31055811755812</v>
      </c>
      <c r="W165" s="57">
        <f t="shared" si="51"/>
        <v>27101476.049999997</v>
      </c>
      <c r="X165" s="271"/>
    </row>
    <row r="166" spans="1:24" s="3" customFormat="1" ht="45">
      <c r="A166" s="58" t="s">
        <v>220</v>
      </c>
      <c r="B166" s="58" t="str">
        <f>'дод. 3'!A16</f>
        <v>0160</v>
      </c>
      <c r="C166" s="58" t="str">
        <f>'дод. 3'!B16</f>
        <v>0111</v>
      </c>
      <c r="D166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66" s="60">
        <v>1423100</v>
      </c>
      <c r="F166" s="60">
        <v>1101670</v>
      </c>
      <c r="G166" s="60">
        <v>14960</v>
      </c>
      <c r="H166" s="60">
        <v>618317.52</v>
      </c>
      <c r="I166" s="60">
        <v>494051.11</v>
      </c>
      <c r="J166" s="60">
        <v>6629.01</v>
      </c>
      <c r="K166" s="148">
        <f t="shared" si="50"/>
        <v>43.44863467078912</v>
      </c>
      <c r="L166" s="60">
        <f>M166+P166</f>
        <v>10000</v>
      </c>
      <c r="M166" s="60"/>
      <c r="N166" s="60"/>
      <c r="O166" s="60"/>
      <c r="P166" s="60">
        <v>10000</v>
      </c>
      <c r="Q166" s="60">
        <f t="shared" si="57"/>
        <v>0</v>
      </c>
      <c r="R166" s="60"/>
      <c r="S166" s="60"/>
      <c r="T166" s="60"/>
      <c r="U166" s="60"/>
      <c r="V166" s="148">
        <f t="shared" si="55"/>
        <v>0</v>
      </c>
      <c r="W166" s="60">
        <f t="shared" si="51"/>
        <v>618317.52</v>
      </c>
      <c r="X166" s="271"/>
    </row>
    <row r="167" spans="1:24" s="3" customFormat="1" ht="64.5" customHeight="1">
      <c r="A167" s="58" t="s">
        <v>351</v>
      </c>
      <c r="B167" s="58" t="str">
        <f>'дод. 3'!A24</f>
        <v>1100</v>
      </c>
      <c r="C167" s="58" t="str">
        <f>'дод. 3'!B24</f>
        <v>0960</v>
      </c>
      <c r="D167" s="72" t="str">
        <f>'дод. 3'!C24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67" s="60">
        <v>29907268</v>
      </c>
      <c r="F167" s="60">
        <v>23498774</v>
      </c>
      <c r="G167" s="60">
        <v>711900</v>
      </c>
      <c r="H167" s="60">
        <v>15405556.67</v>
      </c>
      <c r="I167" s="60">
        <v>12057939.55</v>
      </c>
      <c r="J167" s="60">
        <v>457203.16</v>
      </c>
      <c r="K167" s="148">
        <f t="shared" si="50"/>
        <v>51.51107974824046</v>
      </c>
      <c r="L167" s="60">
        <f>M167+P167</f>
        <v>2325850</v>
      </c>
      <c r="M167" s="60">
        <v>2108830</v>
      </c>
      <c r="N167" s="60">
        <v>1721450</v>
      </c>
      <c r="O167" s="60"/>
      <c r="P167" s="60">
        <v>217020</v>
      </c>
      <c r="Q167" s="60">
        <f t="shared" si="57"/>
        <v>1520875.4</v>
      </c>
      <c r="R167" s="60">
        <v>1488201.4</v>
      </c>
      <c r="S167" s="60">
        <v>1180547.15</v>
      </c>
      <c r="T167" s="60"/>
      <c r="U167" s="60">
        <v>32674</v>
      </c>
      <c r="V167" s="148">
        <f t="shared" si="55"/>
        <v>65.39008964464604</v>
      </c>
      <c r="W167" s="60">
        <f t="shared" si="51"/>
        <v>16926432.07</v>
      </c>
      <c r="X167" s="271"/>
    </row>
    <row r="168" spans="1:24" s="3" customFormat="1" ht="21" customHeight="1">
      <c r="A168" s="58" t="s">
        <v>311</v>
      </c>
      <c r="B168" s="58" t="str">
        <f>'дод. 3'!A99</f>
        <v>4030</v>
      </c>
      <c r="C168" s="58" t="str">
        <f>'дод. 3'!B99</f>
        <v>0824</v>
      </c>
      <c r="D168" s="73" t="str">
        <f>'дод. 3'!C99</f>
        <v>Забезпечення діяльності бібліотек</v>
      </c>
      <c r="E168" s="60">
        <v>16378546</v>
      </c>
      <c r="F168" s="60">
        <v>11407051</v>
      </c>
      <c r="G168" s="60">
        <v>1115260</v>
      </c>
      <c r="H168" s="60">
        <v>7863191.51</v>
      </c>
      <c r="I168" s="60">
        <v>5703640.52</v>
      </c>
      <c r="J168" s="60">
        <v>745988.48</v>
      </c>
      <c r="K168" s="148">
        <f t="shared" si="50"/>
        <v>48.0090937864692</v>
      </c>
      <c r="L168" s="60">
        <f>M168+P168</f>
        <v>1257150</v>
      </c>
      <c r="M168" s="60">
        <v>27000</v>
      </c>
      <c r="N168" s="60">
        <v>5000</v>
      </c>
      <c r="O168" s="60"/>
      <c r="P168" s="60">
        <v>1230150</v>
      </c>
      <c r="Q168" s="60">
        <f t="shared" si="57"/>
        <v>488948.08</v>
      </c>
      <c r="R168" s="60">
        <v>16439.32</v>
      </c>
      <c r="S168" s="60">
        <v>2000</v>
      </c>
      <c r="T168" s="60"/>
      <c r="U168" s="60">
        <v>472508.76</v>
      </c>
      <c r="V168" s="148">
        <f t="shared" si="55"/>
        <v>38.89337628763473</v>
      </c>
      <c r="W168" s="60">
        <f t="shared" si="51"/>
        <v>8352139.59</v>
      </c>
      <c r="X168" s="271"/>
    </row>
    <row r="169" spans="1:24" s="3" customFormat="1" ht="25.5" customHeight="1">
      <c r="A169" s="58" t="s">
        <v>312</v>
      </c>
      <c r="B169" s="58" t="str">
        <f>'дод. 3'!A101</f>
        <v>4080</v>
      </c>
      <c r="C169" s="58">
        <f>'дод. 3'!B101</f>
        <v>0</v>
      </c>
      <c r="D169" s="94" t="str">
        <f>'дод. 3'!C101</f>
        <v>Інші заклади та заходи в галузі культури і мистецтва</v>
      </c>
      <c r="E169" s="60">
        <f>E170+E171</f>
        <v>3619632</v>
      </c>
      <c r="F169" s="60">
        <f aca="true" t="shared" si="63" ref="F169:U169">F170+F171</f>
        <v>878134</v>
      </c>
      <c r="G169" s="60">
        <f t="shared" si="63"/>
        <v>20111</v>
      </c>
      <c r="H169" s="60">
        <f t="shared" si="63"/>
        <v>1127398.72</v>
      </c>
      <c r="I169" s="60">
        <f t="shared" si="63"/>
        <v>444701.49</v>
      </c>
      <c r="J169" s="60">
        <f t="shared" si="63"/>
        <v>9616.3</v>
      </c>
      <c r="K169" s="148">
        <f t="shared" si="50"/>
        <v>31.146777351951798</v>
      </c>
      <c r="L169" s="60">
        <f t="shared" si="63"/>
        <v>50000</v>
      </c>
      <c r="M169" s="60">
        <f t="shared" si="63"/>
        <v>0</v>
      </c>
      <c r="N169" s="60">
        <f t="shared" si="63"/>
        <v>0</v>
      </c>
      <c r="O169" s="60">
        <f t="shared" si="63"/>
        <v>0</v>
      </c>
      <c r="P169" s="60">
        <f t="shared" si="63"/>
        <v>50000</v>
      </c>
      <c r="Q169" s="60">
        <f t="shared" si="63"/>
        <v>0</v>
      </c>
      <c r="R169" s="60">
        <f t="shared" si="63"/>
        <v>0</v>
      </c>
      <c r="S169" s="60">
        <f t="shared" si="63"/>
        <v>0</v>
      </c>
      <c r="T169" s="60">
        <f t="shared" si="63"/>
        <v>0</v>
      </c>
      <c r="U169" s="60">
        <f t="shared" si="63"/>
        <v>0</v>
      </c>
      <c r="V169" s="148">
        <f t="shared" si="55"/>
        <v>0</v>
      </c>
      <c r="W169" s="60">
        <f t="shared" si="51"/>
        <v>1127398.72</v>
      </c>
      <c r="X169" s="271"/>
    </row>
    <row r="170" spans="1:24" s="81" customFormat="1" ht="33.75" customHeight="1">
      <c r="A170" s="65">
        <v>1014081</v>
      </c>
      <c r="B170" s="61" t="str">
        <f>'дод. 3'!A102</f>
        <v>4081</v>
      </c>
      <c r="C170" s="61" t="str">
        <f>'дод. 3'!B102</f>
        <v>0829</v>
      </c>
      <c r="D170" s="96" t="str">
        <f>'дод. 3'!C102</f>
        <v>Забезпечення діяльності інших закладів в галузі культури і мистецтва </v>
      </c>
      <c r="E170" s="63">
        <v>1212180</v>
      </c>
      <c r="F170" s="63">
        <v>878134</v>
      </c>
      <c r="G170" s="63">
        <v>20111</v>
      </c>
      <c r="H170" s="63">
        <v>568671.47</v>
      </c>
      <c r="I170" s="63">
        <v>444701.49</v>
      </c>
      <c r="J170" s="63">
        <v>9616.3</v>
      </c>
      <c r="K170" s="149">
        <f t="shared" si="50"/>
        <v>46.91312098863205</v>
      </c>
      <c r="L170" s="63">
        <f>M170+P170</f>
        <v>50000</v>
      </c>
      <c r="M170" s="63"/>
      <c r="N170" s="63"/>
      <c r="O170" s="63"/>
      <c r="P170" s="63">
        <v>50000</v>
      </c>
      <c r="Q170" s="63">
        <f t="shared" si="57"/>
        <v>0</v>
      </c>
      <c r="R170" s="63"/>
      <c r="S170" s="63"/>
      <c r="T170" s="63"/>
      <c r="U170" s="63"/>
      <c r="V170" s="149">
        <f t="shared" si="55"/>
        <v>0</v>
      </c>
      <c r="W170" s="63">
        <f t="shared" si="51"/>
        <v>568671.47</v>
      </c>
      <c r="X170" s="271"/>
    </row>
    <row r="171" spans="1:24" s="81" customFormat="1" ht="25.5" customHeight="1">
      <c r="A171" s="65">
        <v>1014082</v>
      </c>
      <c r="B171" s="61" t="str">
        <f>'дод. 3'!A103</f>
        <v>4082</v>
      </c>
      <c r="C171" s="61" t="str">
        <f>'дод. 3'!B103</f>
        <v>0829</v>
      </c>
      <c r="D171" s="96" t="str">
        <f>'дод. 3'!C103</f>
        <v>Інші заходи в галузі культури і мистецтва</v>
      </c>
      <c r="E171" s="63">
        <v>2407452</v>
      </c>
      <c r="F171" s="63"/>
      <c r="G171" s="63"/>
      <c r="H171" s="63">
        <v>558727.25</v>
      </c>
      <c r="I171" s="63"/>
      <c r="J171" s="63"/>
      <c r="K171" s="149">
        <f t="shared" si="50"/>
        <v>23.20824049659142</v>
      </c>
      <c r="L171" s="63">
        <f>M171+P171</f>
        <v>0</v>
      </c>
      <c r="M171" s="63"/>
      <c r="N171" s="63"/>
      <c r="O171" s="63"/>
      <c r="P171" s="63"/>
      <c r="Q171" s="63">
        <f t="shared" si="57"/>
        <v>0</v>
      </c>
      <c r="R171" s="63"/>
      <c r="S171" s="63"/>
      <c r="T171" s="63"/>
      <c r="U171" s="63"/>
      <c r="V171" s="149"/>
      <c r="W171" s="63">
        <f t="shared" si="51"/>
        <v>558727.25</v>
      </c>
      <c r="X171" s="271"/>
    </row>
    <row r="172" spans="1:24" s="3" customFormat="1" ht="22.5" customHeight="1">
      <c r="A172" s="58" t="s">
        <v>233</v>
      </c>
      <c r="B172" s="58" t="str">
        <f>'дод. 3'!A159</f>
        <v>7640</v>
      </c>
      <c r="C172" s="58" t="str">
        <f>'дод. 3'!B159</f>
        <v>0470</v>
      </c>
      <c r="D172" s="73" t="str">
        <f>'дод. 3'!C159</f>
        <v>Заходи з енергозбереження</v>
      </c>
      <c r="E172" s="60">
        <v>60000</v>
      </c>
      <c r="F172" s="60"/>
      <c r="G172" s="60"/>
      <c r="H172" s="60">
        <v>60000</v>
      </c>
      <c r="I172" s="60"/>
      <c r="J172" s="60"/>
      <c r="K172" s="148">
        <f t="shared" si="50"/>
        <v>100</v>
      </c>
      <c r="L172" s="60">
        <f>M172+P172</f>
        <v>1648000</v>
      </c>
      <c r="M172" s="60"/>
      <c r="N172" s="60"/>
      <c r="O172" s="60"/>
      <c r="P172" s="60">
        <v>1648000</v>
      </c>
      <c r="Q172" s="60">
        <f t="shared" si="57"/>
        <v>17188.15</v>
      </c>
      <c r="R172" s="60"/>
      <c r="S172" s="60"/>
      <c r="T172" s="60"/>
      <c r="U172" s="60">
        <v>17188.15</v>
      </c>
      <c r="V172" s="148">
        <f t="shared" si="55"/>
        <v>1.0429702669902914</v>
      </c>
      <c r="W172" s="60">
        <f t="shared" si="51"/>
        <v>77188.15</v>
      </c>
      <c r="X172" s="271"/>
    </row>
    <row r="173" spans="1:24" s="76" customFormat="1" ht="28.5">
      <c r="A173" s="74" t="s">
        <v>313</v>
      </c>
      <c r="B173" s="33"/>
      <c r="C173" s="33"/>
      <c r="D173" s="32" t="s">
        <v>63</v>
      </c>
      <c r="E173" s="40">
        <f>E174</f>
        <v>91736942.1</v>
      </c>
      <c r="F173" s="40">
        <f aca="true" t="shared" si="64" ref="F173:U173">F174</f>
        <v>7603186.1</v>
      </c>
      <c r="G173" s="40">
        <f t="shared" si="64"/>
        <v>18331620</v>
      </c>
      <c r="H173" s="40">
        <f t="shared" si="64"/>
        <v>40478989.18</v>
      </c>
      <c r="I173" s="40">
        <f t="shared" si="64"/>
        <v>3446980.21</v>
      </c>
      <c r="J173" s="40">
        <f t="shared" si="64"/>
        <v>8939328.360000001</v>
      </c>
      <c r="K173" s="146">
        <f t="shared" si="50"/>
        <v>44.1250691960878</v>
      </c>
      <c r="L173" s="40">
        <f t="shared" si="64"/>
        <v>154505194.5</v>
      </c>
      <c r="M173" s="40">
        <f t="shared" si="64"/>
        <v>2057124.01</v>
      </c>
      <c r="N173" s="40">
        <f t="shared" si="64"/>
        <v>0</v>
      </c>
      <c r="O173" s="40">
        <f t="shared" si="64"/>
        <v>0</v>
      </c>
      <c r="P173" s="40">
        <f t="shared" si="64"/>
        <v>152448070.49</v>
      </c>
      <c r="Q173" s="40">
        <f t="shared" si="64"/>
        <v>31339237.609999996</v>
      </c>
      <c r="R173" s="40">
        <f t="shared" si="64"/>
        <v>2043.93</v>
      </c>
      <c r="S173" s="40">
        <f t="shared" si="64"/>
        <v>1675.35</v>
      </c>
      <c r="T173" s="40">
        <f t="shared" si="64"/>
        <v>0</v>
      </c>
      <c r="U173" s="40">
        <f t="shared" si="64"/>
        <v>31337193.679999996</v>
      </c>
      <c r="V173" s="146">
        <f t="shared" si="55"/>
        <v>20.283614225022056</v>
      </c>
      <c r="W173" s="40">
        <f t="shared" si="51"/>
        <v>71818226.78999999</v>
      </c>
      <c r="X173" s="271"/>
    </row>
    <row r="174" spans="1:24" s="79" customFormat="1" ht="30">
      <c r="A174" s="77" t="s">
        <v>314</v>
      </c>
      <c r="B174" s="91"/>
      <c r="C174" s="91"/>
      <c r="D174" s="90" t="s">
        <v>63</v>
      </c>
      <c r="E174" s="57">
        <f>E175+E176+E177+E183+E184+E187+E189+E190+E191+E192+E195+E196+E198+E199+E200+E185+E188</f>
        <v>91736942.1</v>
      </c>
      <c r="F174" s="57">
        <f aca="true" t="shared" si="65" ref="F174:P174">F175+F176+F177+F183+F184+F187+F189+F190+F191+F192+F195+F196+F198+F199+F200+F185+F188</f>
        <v>7603186.1</v>
      </c>
      <c r="G174" s="57">
        <f t="shared" si="65"/>
        <v>18331620</v>
      </c>
      <c r="H174" s="57">
        <f>H175+H176+H177+H183+H184+H187+H189+H190+H191+H192+H195+H196+H198+H199+H200+H185+H188</f>
        <v>40478989.18</v>
      </c>
      <c r="I174" s="57">
        <f t="shared" si="65"/>
        <v>3446980.21</v>
      </c>
      <c r="J174" s="57">
        <f t="shared" si="65"/>
        <v>8939328.360000001</v>
      </c>
      <c r="K174" s="147">
        <f t="shared" si="50"/>
        <v>44.1250691960878</v>
      </c>
      <c r="L174" s="57">
        <f t="shared" si="65"/>
        <v>154505194.5</v>
      </c>
      <c r="M174" s="57">
        <f t="shared" si="65"/>
        <v>2057124.01</v>
      </c>
      <c r="N174" s="57">
        <f t="shared" si="65"/>
        <v>0</v>
      </c>
      <c r="O174" s="57">
        <f t="shared" si="65"/>
        <v>0</v>
      </c>
      <c r="P174" s="57">
        <f t="shared" si="65"/>
        <v>152448070.49</v>
      </c>
      <c r="Q174" s="57">
        <f>Q175+Q176+Q177+Q183+Q184+Q187+Q189+Q190+Q191+Q192+Q195+Q196+Q198+Q199+Q200</f>
        <v>31339237.609999996</v>
      </c>
      <c r="R174" s="57">
        <f>R175+R176+R177+R183+R184+R187+R189+R190+R191+R192+R195+R196+R198+R199+R200</f>
        <v>2043.93</v>
      </c>
      <c r="S174" s="57">
        <f>S175+S176+S177+S183+S184+S187+S189+S190+S191+S192+S195+S196+S198+S199+S200</f>
        <v>1675.35</v>
      </c>
      <c r="T174" s="57">
        <f>T175+T176+T177+T183+T184+T187+T189+T190+T191+T192+T195+T196+T198+T199+T200</f>
        <v>0</v>
      </c>
      <c r="U174" s="57">
        <f>U175+U176+U177+U183+U184+U187+U189+U190+U191+U192+U195+U196+U198+U199+U200</f>
        <v>31337193.679999996</v>
      </c>
      <c r="V174" s="147">
        <f t="shared" si="55"/>
        <v>20.283614225022056</v>
      </c>
      <c r="W174" s="57">
        <f t="shared" si="51"/>
        <v>71818226.78999999</v>
      </c>
      <c r="X174" s="271"/>
    </row>
    <row r="175" spans="1:24" s="3" customFormat="1" ht="45">
      <c r="A175" s="58" t="s">
        <v>315</v>
      </c>
      <c r="B175" s="58" t="str">
        <f>'дод. 3'!A16</f>
        <v>0160</v>
      </c>
      <c r="C175" s="58" t="str">
        <f>'дод. 3'!B16</f>
        <v>0111</v>
      </c>
      <c r="D175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75" s="60">
        <v>9699700</v>
      </c>
      <c r="F175" s="60">
        <v>7590891</v>
      </c>
      <c r="G175" s="60">
        <v>102300</v>
      </c>
      <c r="H175" s="60">
        <v>4365772.99</v>
      </c>
      <c r="I175" s="60">
        <v>3445304.86</v>
      </c>
      <c r="J175" s="60">
        <v>63728.72</v>
      </c>
      <c r="K175" s="148">
        <f t="shared" si="50"/>
        <v>45.009361011165296</v>
      </c>
      <c r="L175" s="60">
        <f>M175+P175</f>
        <v>62500</v>
      </c>
      <c r="M175" s="60"/>
      <c r="N175" s="60"/>
      <c r="O175" s="60"/>
      <c r="P175" s="60">
        <v>62500</v>
      </c>
      <c r="Q175" s="60">
        <f t="shared" si="57"/>
        <v>38001.93</v>
      </c>
      <c r="R175" s="60">
        <v>2043.93</v>
      </c>
      <c r="S175" s="60">
        <v>1675.35</v>
      </c>
      <c r="T175" s="60"/>
      <c r="U175" s="60">
        <v>35958</v>
      </c>
      <c r="V175" s="148">
        <f t="shared" si="55"/>
        <v>60.803088</v>
      </c>
      <c r="W175" s="60">
        <f t="shared" si="51"/>
        <v>4403774.92</v>
      </c>
      <c r="X175" s="271"/>
    </row>
    <row r="176" spans="1:24" s="3" customFormat="1" ht="19.5" customHeight="1">
      <c r="A176" s="64" t="s">
        <v>467</v>
      </c>
      <c r="B176" s="64" t="str">
        <f>'дод. 3'!A91</f>
        <v>3210</v>
      </c>
      <c r="C176" s="64" t="str">
        <f>'дод. 3'!B91</f>
        <v>1050</v>
      </c>
      <c r="D176" s="95" t="str">
        <f>'дод. 3'!C91</f>
        <v>Організація та проведення громадських робіт</v>
      </c>
      <c r="E176" s="60">
        <v>565000</v>
      </c>
      <c r="F176" s="60">
        <v>12295.1</v>
      </c>
      <c r="G176" s="60"/>
      <c r="H176" s="60">
        <v>56936.63</v>
      </c>
      <c r="I176" s="60">
        <v>1675.35</v>
      </c>
      <c r="J176" s="60"/>
      <c r="K176" s="148">
        <f t="shared" si="50"/>
        <v>10.077279646017699</v>
      </c>
      <c r="L176" s="60">
        <f>M176+P176</f>
        <v>0</v>
      </c>
      <c r="M176" s="60"/>
      <c r="N176" s="60"/>
      <c r="O176" s="60"/>
      <c r="P176" s="60"/>
      <c r="Q176" s="60">
        <f t="shared" si="57"/>
        <v>0</v>
      </c>
      <c r="R176" s="60"/>
      <c r="S176" s="60"/>
      <c r="T176" s="60"/>
      <c r="U176" s="60"/>
      <c r="V176" s="148"/>
      <c r="W176" s="60">
        <f t="shared" si="51"/>
        <v>56936.63</v>
      </c>
      <c r="X176" s="271"/>
    </row>
    <row r="177" spans="1:24" s="3" customFormat="1" ht="30">
      <c r="A177" s="58" t="s">
        <v>316</v>
      </c>
      <c r="B177" s="58" t="str">
        <f>'дод. 3'!A115</f>
        <v>6010</v>
      </c>
      <c r="C177" s="58">
        <f>'дод. 3'!B115</f>
        <v>0</v>
      </c>
      <c r="D177" s="94" t="str">
        <f>'дод. 3'!C115</f>
        <v>Утримання та ефективна експлуатація об’єктів житлово-комунального господарства</v>
      </c>
      <c r="E177" s="60">
        <f aca="true" t="shared" si="66" ref="E177:U177">E178+E179+E180+E182+E181</f>
        <v>9199142</v>
      </c>
      <c r="F177" s="60">
        <f t="shared" si="66"/>
        <v>0</v>
      </c>
      <c r="G177" s="60">
        <f t="shared" si="66"/>
        <v>0</v>
      </c>
      <c r="H177" s="60">
        <f t="shared" si="66"/>
        <v>5201839.899999999</v>
      </c>
      <c r="I177" s="60">
        <f t="shared" si="66"/>
        <v>0</v>
      </c>
      <c r="J177" s="60">
        <f t="shared" si="66"/>
        <v>0</v>
      </c>
      <c r="K177" s="148">
        <f t="shared" si="50"/>
        <v>56.54701166695762</v>
      </c>
      <c r="L177" s="60">
        <f t="shared" si="66"/>
        <v>65654890</v>
      </c>
      <c r="M177" s="60">
        <f t="shared" si="66"/>
        <v>0</v>
      </c>
      <c r="N177" s="60">
        <f t="shared" si="66"/>
        <v>0</v>
      </c>
      <c r="O177" s="60">
        <f t="shared" si="66"/>
        <v>0</v>
      </c>
      <c r="P177" s="60">
        <f t="shared" si="66"/>
        <v>65654890</v>
      </c>
      <c r="Q177" s="60">
        <f t="shared" si="66"/>
        <v>12499387.18</v>
      </c>
      <c r="R177" s="60">
        <f t="shared" si="66"/>
        <v>0</v>
      </c>
      <c r="S177" s="60">
        <f t="shared" si="66"/>
        <v>0</v>
      </c>
      <c r="T177" s="60">
        <f t="shared" si="66"/>
        <v>0</v>
      </c>
      <c r="U177" s="60">
        <f t="shared" si="66"/>
        <v>12499387.18</v>
      </c>
      <c r="V177" s="148">
        <f t="shared" si="55"/>
        <v>19.038014045869243</v>
      </c>
      <c r="W177" s="60">
        <f t="shared" si="51"/>
        <v>17701227.08</v>
      </c>
      <c r="X177" s="271"/>
    </row>
    <row r="178" spans="1:24" s="81" customFormat="1" ht="30">
      <c r="A178" s="61" t="s">
        <v>317</v>
      </c>
      <c r="B178" s="61" t="str">
        <f>'дод. 3'!A116</f>
        <v>6011</v>
      </c>
      <c r="C178" s="61" t="str">
        <f>'дод. 3'!B116</f>
        <v>0620</v>
      </c>
      <c r="D178" s="96" t="str">
        <f>'дод. 3'!C116</f>
        <v>Експлуатація та технічне обслуговування житлового фонду</v>
      </c>
      <c r="E178" s="63"/>
      <c r="F178" s="63"/>
      <c r="G178" s="63"/>
      <c r="H178" s="63"/>
      <c r="I178" s="63"/>
      <c r="J178" s="63"/>
      <c r="K178" s="149"/>
      <c r="L178" s="63">
        <f aca="true" t="shared" si="67" ref="L178:L183">M178+P178</f>
        <v>32969268</v>
      </c>
      <c r="M178" s="63"/>
      <c r="N178" s="63"/>
      <c r="O178" s="63"/>
      <c r="P178" s="63">
        <v>32969268</v>
      </c>
      <c r="Q178" s="63">
        <f t="shared" si="57"/>
        <v>3138358.41</v>
      </c>
      <c r="R178" s="63"/>
      <c r="S178" s="63"/>
      <c r="T178" s="63"/>
      <c r="U178" s="63">
        <v>3138358.41</v>
      </c>
      <c r="V178" s="149">
        <f t="shared" si="55"/>
        <v>9.519041824040498</v>
      </c>
      <c r="W178" s="63">
        <f t="shared" si="51"/>
        <v>3138358.41</v>
      </c>
      <c r="X178" s="271"/>
    </row>
    <row r="179" spans="1:24" s="81" customFormat="1" ht="30">
      <c r="A179" s="61" t="s">
        <v>318</v>
      </c>
      <c r="B179" s="61" t="str">
        <f>'дод. 3'!A117</f>
        <v>6013</v>
      </c>
      <c r="C179" s="61" t="str">
        <f>'дод. 3'!B117</f>
        <v>0620</v>
      </c>
      <c r="D179" s="96" t="str">
        <f>'дод. 3'!C117</f>
        <v>Забезпечення діяльності водопровідно-каналізаційного господарства</v>
      </c>
      <c r="E179" s="63">
        <v>7696142</v>
      </c>
      <c r="F179" s="63"/>
      <c r="G179" s="63"/>
      <c r="H179" s="63">
        <v>5044618.56</v>
      </c>
      <c r="I179" s="63"/>
      <c r="J179" s="63"/>
      <c r="K179" s="149">
        <f t="shared" si="50"/>
        <v>65.54736853867821</v>
      </c>
      <c r="L179" s="63">
        <f t="shared" si="67"/>
        <v>542622</v>
      </c>
      <c r="M179" s="63"/>
      <c r="N179" s="63"/>
      <c r="O179" s="63"/>
      <c r="P179" s="63">
        <v>542622</v>
      </c>
      <c r="Q179" s="63">
        <f t="shared" si="57"/>
        <v>0</v>
      </c>
      <c r="R179" s="63"/>
      <c r="S179" s="63"/>
      <c r="T179" s="63"/>
      <c r="U179" s="63"/>
      <c r="V179" s="149">
        <f t="shared" si="55"/>
        <v>0</v>
      </c>
      <c r="W179" s="63">
        <f t="shared" si="51"/>
        <v>5044618.56</v>
      </c>
      <c r="X179" s="271"/>
    </row>
    <row r="180" spans="1:24" s="81" customFormat="1" ht="30">
      <c r="A180" s="61" t="s">
        <v>399</v>
      </c>
      <c r="B180" s="61" t="str">
        <f>'дод. 3'!A118</f>
        <v>6015</v>
      </c>
      <c r="C180" s="61" t="str">
        <f>'дод. 3'!B118</f>
        <v>0620</v>
      </c>
      <c r="D180" s="96" t="str">
        <f>'дод. 3'!C118</f>
        <v>Забезпечення надійної та безперебійної експлуатації ліфтів</v>
      </c>
      <c r="E180" s="63">
        <v>503000</v>
      </c>
      <c r="F180" s="63"/>
      <c r="G180" s="63"/>
      <c r="H180" s="63">
        <v>157221.34</v>
      </c>
      <c r="I180" s="63"/>
      <c r="J180" s="63"/>
      <c r="K180" s="149">
        <f t="shared" si="50"/>
        <v>31.25672763419483</v>
      </c>
      <c r="L180" s="63">
        <f t="shared" si="67"/>
        <v>29965000</v>
      </c>
      <c r="M180" s="63"/>
      <c r="N180" s="63"/>
      <c r="O180" s="63"/>
      <c r="P180" s="63">
        <v>29965000</v>
      </c>
      <c r="Q180" s="63">
        <f t="shared" si="57"/>
        <v>9361028.77</v>
      </c>
      <c r="R180" s="63"/>
      <c r="S180" s="63"/>
      <c r="T180" s="63"/>
      <c r="U180" s="63">
        <v>9361028.77</v>
      </c>
      <c r="V180" s="149">
        <f t="shared" si="55"/>
        <v>31.239875755047553</v>
      </c>
      <c r="W180" s="63">
        <f t="shared" si="51"/>
        <v>9518250.11</v>
      </c>
      <c r="X180" s="271"/>
    </row>
    <row r="181" spans="1:24" s="81" customFormat="1" ht="48" customHeight="1">
      <c r="A181" s="61" t="s">
        <v>650</v>
      </c>
      <c r="B181" s="61" t="s">
        <v>651</v>
      </c>
      <c r="C181" s="61" t="s">
        <v>111</v>
      </c>
      <c r="D181" s="62" t="s">
        <v>652</v>
      </c>
      <c r="E181" s="63"/>
      <c r="F181" s="63"/>
      <c r="G181" s="63"/>
      <c r="H181" s="63"/>
      <c r="I181" s="63"/>
      <c r="J181" s="63"/>
      <c r="K181" s="149"/>
      <c r="L181" s="63">
        <f t="shared" si="67"/>
        <v>2178000</v>
      </c>
      <c r="M181" s="63"/>
      <c r="N181" s="63"/>
      <c r="O181" s="63"/>
      <c r="P181" s="63">
        <v>2178000</v>
      </c>
      <c r="Q181" s="63"/>
      <c r="R181" s="63"/>
      <c r="S181" s="63"/>
      <c r="T181" s="63"/>
      <c r="U181" s="63"/>
      <c r="V181" s="149">
        <f t="shared" si="55"/>
        <v>0</v>
      </c>
      <c r="W181" s="63">
        <f t="shared" si="51"/>
        <v>0</v>
      </c>
      <c r="X181" s="271"/>
    </row>
    <row r="182" spans="1:24" s="81" customFormat="1" ht="38.25" customHeight="1">
      <c r="A182" s="61" t="s">
        <v>402</v>
      </c>
      <c r="B182" s="61" t="str">
        <f>'дод. 3'!A120</f>
        <v>6017</v>
      </c>
      <c r="C182" s="61" t="str">
        <f>'дод. 3'!B120</f>
        <v>0620</v>
      </c>
      <c r="D182" s="96" t="str">
        <f>'дод. 3'!C120</f>
        <v>Інша діяльність, пов’язана з експлуатацією об’єктів житлово-комунального господарства </v>
      </c>
      <c r="E182" s="63">
        <v>1000000</v>
      </c>
      <c r="F182" s="63"/>
      <c r="G182" s="63"/>
      <c r="H182" s="63"/>
      <c r="I182" s="63"/>
      <c r="J182" s="63"/>
      <c r="K182" s="149">
        <f t="shared" si="50"/>
        <v>0</v>
      </c>
      <c r="L182" s="63">
        <f t="shared" si="67"/>
        <v>0</v>
      </c>
      <c r="M182" s="63"/>
      <c r="N182" s="63"/>
      <c r="O182" s="63"/>
      <c r="P182" s="63"/>
      <c r="Q182" s="63">
        <f t="shared" si="57"/>
        <v>0</v>
      </c>
      <c r="R182" s="63"/>
      <c r="S182" s="63"/>
      <c r="T182" s="63"/>
      <c r="U182" s="63"/>
      <c r="V182" s="149"/>
      <c r="W182" s="63">
        <f t="shared" si="51"/>
        <v>0</v>
      </c>
      <c r="X182" s="271"/>
    </row>
    <row r="183" spans="1:24" s="81" customFormat="1" ht="60">
      <c r="A183" s="58" t="s">
        <v>319</v>
      </c>
      <c r="B183" s="58" t="str">
        <f>'дод. 3'!A121</f>
        <v>6020</v>
      </c>
      <c r="C183" s="58" t="str">
        <f>'дод. 3'!B121</f>
        <v>0620</v>
      </c>
      <c r="D183" s="72" t="str">
        <f>'дод. 3'!C121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83" s="60">
        <v>6402960.7</v>
      </c>
      <c r="F183" s="60"/>
      <c r="G183" s="60"/>
      <c r="H183" s="60">
        <v>4552144.32</v>
      </c>
      <c r="I183" s="60"/>
      <c r="J183" s="60"/>
      <c r="K183" s="148">
        <f t="shared" si="50"/>
        <v>71.09436607974183</v>
      </c>
      <c r="L183" s="60">
        <f t="shared" si="67"/>
        <v>0</v>
      </c>
      <c r="M183" s="60"/>
      <c r="N183" s="60"/>
      <c r="O183" s="60"/>
      <c r="P183" s="60"/>
      <c r="Q183" s="60">
        <f t="shared" si="57"/>
        <v>0</v>
      </c>
      <c r="R183" s="60"/>
      <c r="S183" s="60"/>
      <c r="T183" s="60"/>
      <c r="U183" s="60"/>
      <c r="V183" s="148"/>
      <c r="W183" s="60">
        <f t="shared" si="51"/>
        <v>4552144.32</v>
      </c>
      <c r="X183" s="271"/>
    </row>
    <row r="184" spans="1:24" s="3" customFormat="1" ht="21.75" customHeight="1">
      <c r="A184" s="58" t="s">
        <v>320</v>
      </c>
      <c r="B184" s="58" t="str">
        <f>'дод. 3'!A122</f>
        <v>6030</v>
      </c>
      <c r="C184" s="58" t="str">
        <f>'дод. 3'!B122</f>
        <v>0620</v>
      </c>
      <c r="D184" s="72" t="str">
        <f>'дод. 3'!C122</f>
        <v>Організація благоустрою населених пунктів</v>
      </c>
      <c r="E184" s="60">
        <v>59500717.4</v>
      </c>
      <c r="F184" s="60"/>
      <c r="G184" s="60">
        <v>18189320</v>
      </c>
      <c r="H184" s="60">
        <v>24993339.34</v>
      </c>
      <c r="I184" s="60"/>
      <c r="J184" s="60">
        <v>8867127.8</v>
      </c>
      <c r="K184" s="148">
        <f t="shared" si="50"/>
        <v>42.005105874572195</v>
      </c>
      <c r="L184" s="60">
        <f aca="true" t="shared" si="68" ref="L184:L190">M184+P184</f>
        <v>43233969.35</v>
      </c>
      <c r="M184" s="60"/>
      <c r="N184" s="60"/>
      <c r="O184" s="60"/>
      <c r="P184" s="60">
        <v>43233969.35</v>
      </c>
      <c r="Q184" s="60">
        <f t="shared" si="57"/>
        <v>2877416.59</v>
      </c>
      <c r="R184" s="60"/>
      <c r="S184" s="60"/>
      <c r="T184" s="60"/>
      <c r="U184" s="60">
        <v>2877416.59</v>
      </c>
      <c r="V184" s="148">
        <f t="shared" si="55"/>
        <v>6.655453184753668</v>
      </c>
      <c r="W184" s="60">
        <f t="shared" si="51"/>
        <v>27870755.93</v>
      </c>
      <c r="X184" s="271"/>
    </row>
    <row r="185" spans="1:24" s="3" customFormat="1" ht="28.5" customHeight="1" hidden="1">
      <c r="A185" s="58" t="s">
        <v>653</v>
      </c>
      <c r="B185" s="58" t="s">
        <v>655</v>
      </c>
      <c r="C185" s="58"/>
      <c r="D185" s="59" t="s">
        <v>657</v>
      </c>
      <c r="E185" s="60">
        <f aca="true" t="shared" si="69" ref="E185:J185">E186</f>
        <v>0</v>
      </c>
      <c r="F185" s="60">
        <f t="shared" si="69"/>
        <v>0</v>
      </c>
      <c r="G185" s="60">
        <f t="shared" si="69"/>
        <v>0</v>
      </c>
      <c r="H185" s="60">
        <f t="shared" si="69"/>
        <v>0</v>
      </c>
      <c r="I185" s="60">
        <f t="shared" si="69"/>
        <v>0</v>
      </c>
      <c r="J185" s="60">
        <f t="shared" si="69"/>
        <v>0</v>
      </c>
      <c r="K185" s="148"/>
      <c r="L185" s="60">
        <f aca="true" t="shared" si="70" ref="L185:U185">L186</f>
        <v>0</v>
      </c>
      <c r="M185" s="60">
        <f t="shared" si="70"/>
        <v>0</v>
      </c>
      <c r="N185" s="60">
        <f t="shared" si="70"/>
        <v>0</v>
      </c>
      <c r="O185" s="60">
        <f t="shared" si="70"/>
        <v>0</v>
      </c>
      <c r="P185" s="60">
        <f t="shared" si="70"/>
        <v>0</v>
      </c>
      <c r="Q185" s="60">
        <f t="shared" si="70"/>
        <v>0</v>
      </c>
      <c r="R185" s="60">
        <f t="shared" si="70"/>
        <v>0</v>
      </c>
      <c r="S185" s="60">
        <f t="shared" si="70"/>
        <v>0</v>
      </c>
      <c r="T185" s="60">
        <f t="shared" si="70"/>
        <v>0</v>
      </c>
      <c r="U185" s="60">
        <f t="shared" si="70"/>
        <v>0</v>
      </c>
      <c r="V185" s="148"/>
      <c r="W185" s="60">
        <f t="shared" si="51"/>
        <v>0</v>
      </c>
      <c r="X185" s="271"/>
    </row>
    <row r="186" spans="1:24" s="81" customFormat="1" ht="228" customHeight="1" hidden="1">
      <c r="A186" s="61" t="s">
        <v>654</v>
      </c>
      <c r="B186" s="61" t="s">
        <v>656</v>
      </c>
      <c r="C186" s="82" t="s">
        <v>485</v>
      </c>
      <c r="D186" s="62" t="s">
        <v>658</v>
      </c>
      <c r="E186" s="63"/>
      <c r="F186" s="63"/>
      <c r="G186" s="63"/>
      <c r="H186" s="63"/>
      <c r="I186" s="63"/>
      <c r="J186" s="63"/>
      <c r="K186" s="149"/>
      <c r="L186" s="63">
        <f>M186+P186</f>
        <v>0</v>
      </c>
      <c r="M186" s="63"/>
      <c r="N186" s="63"/>
      <c r="O186" s="63"/>
      <c r="P186" s="63"/>
      <c r="Q186" s="63"/>
      <c r="R186" s="63"/>
      <c r="S186" s="63"/>
      <c r="T186" s="63"/>
      <c r="U186" s="63"/>
      <c r="V186" s="149"/>
      <c r="W186" s="63">
        <f t="shared" si="51"/>
        <v>0</v>
      </c>
      <c r="X186" s="271"/>
    </row>
    <row r="187" spans="1:24" s="3" customFormat="1" ht="31.5" customHeight="1">
      <c r="A187" s="58" t="s">
        <v>390</v>
      </c>
      <c r="B187" s="58" t="str">
        <f>'дод. 3'!A128</f>
        <v>6090</v>
      </c>
      <c r="C187" s="58" t="str">
        <f>'дод. 3'!B128</f>
        <v>0640</v>
      </c>
      <c r="D187" s="72" t="str">
        <f>'дод. 3'!C128</f>
        <v>Інша діяльність у сфері житлово-комунального господарства</v>
      </c>
      <c r="E187" s="60">
        <v>3542152</v>
      </c>
      <c r="F187" s="60"/>
      <c r="G187" s="60">
        <v>40000</v>
      </c>
      <c r="H187" s="60">
        <v>679738.68</v>
      </c>
      <c r="I187" s="60"/>
      <c r="J187" s="60">
        <v>8471.84</v>
      </c>
      <c r="K187" s="148">
        <f t="shared" si="50"/>
        <v>19.189991846764343</v>
      </c>
      <c r="L187" s="60">
        <f t="shared" si="68"/>
        <v>0</v>
      </c>
      <c r="M187" s="60"/>
      <c r="N187" s="60"/>
      <c r="O187" s="60"/>
      <c r="P187" s="60"/>
      <c r="Q187" s="60">
        <f t="shared" si="57"/>
        <v>0</v>
      </c>
      <c r="R187" s="60"/>
      <c r="S187" s="60"/>
      <c r="T187" s="60"/>
      <c r="U187" s="60"/>
      <c r="V187" s="148"/>
      <c r="W187" s="60">
        <f t="shared" si="51"/>
        <v>679738.68</v>
      </c>
      <c r="X187" s="271"/>
    </row>
    <row r="188" spans="1:24" s="3" customFormat="1" ht="31.5" customHeight="1">
      <c r="A188" s="58" t="s">
        <v>659</v>
      </c>
      <c r="B188" s="58" t="s">
        <v>216</v>
      </c>
      <c r="C188" s="64" t="s">
        <v>127</v>
      </c>
      <c r="D188" s="59" t="s">
        <v>217</v>
      </c>
      <c r="E188" s="60">
        <v>490670</v>
      </c>
      <c r="F188" s="60"/>
      <c r="G188" s="60"/>
      <c r="H188" s="60"/>
      <c r="I188" s="60"/>
      <c r="J188" s="60"/>
      <c r="K188" s="148">
        <f t="shared" si="50"/>
        <v>0</v>
      </c>
      <c r="L188" s="60">
        <f t="shared" si="68"/>
        <v>0</v>
      </c>
      <c r="M188" s="60"/>
      <c r="N188" s="60"/>
      <c r="O188" s="60"/>
      <c r="P188" s="60"/>
      <c r="Q188" s="60"/>
      <c r="R188" s="60"/>
      <c r="S188" s="60"/>
      <c r="T188" s="60"/>
      <c r="U188" s="60"/>
      <c r="V188" s="148"/>
      <c r="W188" s="60">
        <f t="shared" si="51"/>
        <v>0</v>
      </c>
      <c r="X188" s="271"/>
    </row>
    <row r="189" spans="1:24" s="3" customFormat="1" ht="36.75" customHeight="1">
      <c r="A189" s="58" t="s">
        <v>417</v>
      </c>
      <c r="B189" s="58" t="str">
        <f>'дод. 3'!A133</f>
        <v>7310</v>
      </c>
      <c r="C189" s="58" t="str">
        <f>'дод. 3'!B133</f>
        <v>0443</v>
      </c>
      <c r="D189" s="72" t="str">
        <f>'дод. 3'!C133</f>
        <v>Будівництво об'єктів житлово-комунального господарства</v>
      </c>
      <c r="E189" s="60">
        <v>0</v>
      </c>
      <c r="F189" s="60"/>
      <c r="G189" s="60"/>
      <c r="H189" s="60"/>
      <c r="I189" s="60"/>
      <c r="J189" s="60"/>
      <c r="K189" s="148"/>
      <c r="L189" s="60">
        <f t="shared" si="68"/>
        <v>27909194.13</v>
      </c>
      <c r="M189" s="60"/>
      <c r="N189" s="60"/>
      <c r="O189" s="60"/>
      <c r="P189" s="60">
        <v>27909194.13</v>
      </c>
      <c r="Q189" s="60">
        <f t="shared" si="57"/>
        <v>14341168.13</v>
      </c>
      <c r="R189" s="60"/>
      <c r="S189" s="60"/>
      <c r="T189" s="60"/>
      <c r="U189" s="60">
        <v>14341168.13</v>
      </c>
      <c r="V189" s="148">
        <f t="shared" si="55"/>
        <v>51.38510292772829</v>
      </c>
      <c r="W189" s="60">
        <f t="shared" si="51"/>
        <v>14341168.13</v>
      </c>
      <c r="X189" s="271"/>
    </row>
    <row r="190" spans="1:24" s="3" customFormat="1" ht="40.5" customHeight="1">
      <c r="A190" s="58" t="s">
        <v>419</v>
      </c>
      <c r="B190" s="58" t="str">
        <f>'дод. 3'!A138</f>
        <v>7330</v>
      </c>
      <c r="C190" s="58" t="str">
        <f>'дод. 3'!B138</f>
        <v>0443</v>
      </c>
      <c r="D190" s="72" t="str">
        <f>'дод. 3'!C138</f>
        <v>Будівництво інших об'єктів соціальної та виробничої інфраструктури комунальної власності</v>
      </c>
      <c r="E190" s="60">
        <v>0</v>
      </c>
      <c r="F190" s="60"/>
      <c r="G190" s="60"/>
      <c r="H190" s="60"/>
      <c r="I190" s="60"/>
      <c r="J190" s="60"/>
      <c r="K190" s="148"/>
      <c r="L190" s="60">
        <f t="shared" si="68"/>
        <v>5655800</v>
      </c>
      <c r="M190" s="60"/>
      <c r="N190" s="60"/>
      <c r="O190" s="60"/>
      <c r="P190" s="60">
        <v>5655800</v>
      </c>
      <c r="Q190" s="60">
        <f t="shared" si="57"/>
        <v>1034394.73</v>
      </c>
      <c r="R190" s="60"/>
      <c r="S190" s="60"/>
      <c r="T190" s="60"/>
      <c r="U190" s="60">
        <v>1034394.73</v>
      </c>
      <c r="V190" s="148">
        <f t="shared" si="55"/>
        <v>18.289096679514834</v>
      </c>
      <c r="W190" s="60">
        <f t="shared" si="51"/>
        <v>1034394.73</v>
      </c>
      <c r="X190" s="271"/>
    </row>
    <row r="191" spans="1:24" s="3" customFormat="1" ht="36" customHeight="1">
      <c r="A191" s="58" t="s">
        <v>321</v>
      </c>
      <c r="B191" s="58" t="str">
        <f>'дод. 3'!A139</f>
        <v>7340</v>
      </c>
      <c r="C191" s="58" t="str">
        <f>'дод. 3'!B139</f>
        <v>0443</v>
      </c>
      <c r="D191" s="72" t="str">
        <f>'дод. 3'!C139</f>
        <v>Проектування, реставрація та охорона пам'яток архітектури</v>
      </c>
      <c r="E191" s="60">
        <v>0</v>
      </c>
      <c r="F191" s="60"/>
      <c r="G191" s="60"/>
      <c r="H191" s="60"/>
      <c r="I191" s="60"/>
      <c r="J191" s="60"/>
      <c r="K191" s="148"/>
      <c r="L191" s="60">
        <f>M191+P191</f>
        <v>3200000</v>
      </c>
      <c r="M191" s="60"/>
      <c r="N191" s="60"/>
      <c r="O191" s="60"/>
      <c r="P191" s="60">
        <v>3200000</v>
      </c>
      <c r="Q191" s="60">
        <f t="shared" si="57"/>
        <v>263069.58</v>
      </c>
      <c r="R191" s="60"/>
      <c r="S191" s="60"/>
      <c r="T191" s="60"/>
      <c r="U191" s="60">
        <v>263069.58</v>
      </c>
      <c r="V191" s="148">
        <f t="shared" si="55"/>
        <v>8.220924375000001</v>
      </c>
      <c r="W191" s="60">
        <f t="shared" si="51"/>
        <v>263069.58</v>
      </c>
      <c r="X191" s="271"/>
    </row>
    <row r="192" spans="1:24" s="3" customFormat="1" ht="23.25" customHeight="1">
      <c r="A192" s="58" t="s">
        <v>590</v>
      </c>
      <c r="B192" s="58" t="str">
        <f>'дод. 3'!A141</f>
        <v>7360</v>
      </c>
      <c r="C192" s="58">
        <f>'дод. 3'!B141</f>
        <v>0</v>
      </c>
      <c r="D192" s="72" t="str">
        <f>'дод. 3'!C141</f>
        <v>Виконання інвестиційних проектів</v>
      </c>
      <c r="E192" s="60">
        <f aca="true" t="shared" si="71" ref="E192:J192">E193+E194</f>
        <v>0</v>
      </c>
      <c r="F192" s="60">
        <f t="shared" si="71"/>
        <v>0</v>
      </c>
      <c r="G192" s="60">
        <f t="shared" si="71"/>
        <v>0</v>
      </c>
      <c r="H192" s="60">
        <f t="shared" si="71"/>
        <v>0</v>
      </c>
      <c r="I192" s="60">
        <f t="shared" si="71"/>
        <v>0</v>
      </c>
      <c r="J192" s="60">
        <f t="shared" si="71"/>
        <v>0</v>
      </c>
      <c r="K192" s="148"/>
      <c r="L192" s="60">
        <f aca="true" t="shared" si="72" ref="L192:U192">L193+L194</f>
        <v>1220892.46</v>
      </c>
      <c r="M192" s="60">
        <f t="shared" si="72"/>
        <v>0</v>
      </c>
      <c r="N192" s="60">
        <f t="shared" si="72"/>
        <v>0</v>
      </c>
      <c r="O192" s="60">
        <f t="shared" si="72"/>
        <v>0</v>
      </c>
      <c r="P192" s="60">
        <f t="shared" si="72"/>
        <v>1220892.46</v>
      </c>
      <c r="Q192" s="60">
        <f t="shared" si="72"/>
        <v>285799.47</v>
      </c>
      <c r="R192" s="60">
        <f t="shared" si="72"/>
        <v>0</v>
      </c>
      <c r="S192" s="60">
        <f t="shared" si="72"/>
        <v>0</v>
      </c>
      <c r="T192" s="60">
        <f t="shared" si="72"/>
        <v>0</v>
      </c>
      <c r="U192" s="60">
        <f t="shared" si="72"/>
        <v>285799.47</v>
      </c>
      <c r="V192" s="148">
        <f t="shared" si="55"/>
        <v>23.40906176126274</v>
      </c>
      <c r="W192" s="60">
        <f t="shared" si="51"/>
        <v>285799.47</v>
      </c>
      <c r="X192" s="271"/>
    </row>
    <row r="193" spans="1:24" s="81" customFormat="1" ht="50.25" customHeight="1">
      <c r="A193" s="61" t="s">
        <v>591</v>
      </c>
      <c r="B193" s="61" t="str">
        <f>'дод. 3'!A142</f>
        <v>7361</v>
      </c>
      <c r="C193" s="61" t="str">
        <f>'дод. 3'!B142</f>
        <v>0490</v>
      </c>
      <c r="D193" s="70" t="str">
        <f>'дод. 3'!C142</f>
        <v>Співфінансування інвестиційних проектів, що реалізуються за рахунок коштів державного фонду регіонального розвитку</v>
      </c>
      <c r="E193" s="63">
        <v>0</v>
      </c>
      <c r="F193" s="63"/>
      <c r="G193" s="63"/>
      <c r="H193" s="63"/>
      <c r="I193" s="63"/>
      <c r="J193" s="63"/>
      <c r="K193" s="149"/>
      <c r="L193" s="63">
        <f>M193+P193</f>
        <v>426739</v>
      </c>
      <c r="M193" s="63"/>
      <c r="N193" s="63"/>
      <c r="O193" s="63"/>
      <c r="P193" s="63">
        <v>426739</v>
      </c>
      <c r="Q193" s="63">
        <f t="shared" si="57"/>
        <v>99269.56</v>
      </c>
      <c r="R193" s="63"/>
      <c r="S193" s="63"/>
      <c r="T193" s="63"/>
      <c r="U193" s="63">
        <v>99269.56</v>
      </c>
      <c r="V193" s="149">
        <f t="shared" si="55"/>
        <v>23.2623594281282</v>
      </c>
      <c r="W193" s="63">
        <f t="shared" si="51"/>
        <v>99269.56</v>
      </c>
      <c r="X193" s="271"/>
    </row>
    <row r="194" spans="1:24" s="81" customFormat="1" ht="50.25" customHeight="1">
      <c r="A194" s="61" t="s">
        <v>660</v>
      </c>
      <c r="B194" s="61" t="s">
        <v>613</v>
      </c>
      <c r="C194" s="82" t="s">
        <v>126</v>
      </c>
      <c r="D194" s="62" t="s">
        <v>610</v>
      </c>
      <c r="E194" s="63"/>
      <c r="F194" s="63"/>
      <c r="G194" s="63"/>
      <c r="H194" s="63"/>
      <c r="I194" s="63"/>
      <c r="J194" s="63"/>
      <c r="K194" s="149"/>
      <c r="L194" s="63">
        <f>M194+P194</f>
        <v>794153.46</v>
      </c>
      <c r="M194" s="63"/>
      <c r="N194" s="63"/>
      <c r="O194" s="63"/>
      <c r="P194" s="63">
        <v>794153.46</v>
      </c>
      <c r="Q194" s="63">
        <f t="shared" si="57"/>
        <v>186529.91</v>
      </c>
      <c r="R194" s="63"/>
      <c r="S194" s="63"/>
      <c r="T194" s="63"/>
      <c r="U194" s="63">
        <v>186529.91</v>
      </c>
      <c r="V194" s="149">
        <f t="shared" si="55"/>
        <v>23.487892377878705</v>
      </c>
      <c r="W194" s="63">
        <f t="shared" si="51"/>
        <v>186529.91</v>
      </c>
      <c r="X194" s="271"/>
    </row>
    <row r="195" spans="1:24" s="3" customFormat="1" ht="24" customHeight="1">
      <c r="A195" s="58" t="s">
        <v>322</v>
      </c>
      <c r="B195" s="58" t="str">
        <f>'дод. 3'!A159</f>
        <v>7640</v>
      </c>
      <c r="C195" s="58" t="str">
        <f>'дод. 3'!B159</f>
        <v>0470</v>
      </c>
      <c r="D195" s="73" t="str">
        <f>'дод. 3'!C159</f>
        <v>Заходи з енергозбереження</v>
      </c>
      <c r="E195" s="60">
        <v>1500000</v>
      </c>
      <c r="F195" s="60"/>
      <c r="G195" s="60"/>
      <c r="H195" s="60">
        <v>616553.24</v>
      </c>
      <c r="I195" s="60"/>
      <c r="J195" s="60"/>
      <c r="K195" s="148">
        <f t="shared" si="50"/>
        <v>41.10354933333333</v>
      </c>
      <c r="L195" s="60">
        <f>M195+P195</f>
        <v>0</v>
      </c>
      <c r="M195" s="60"/>
      <c r="N195" s="60"/>
      <c r="O195" s="60"/>
      <c r="P195" s="60">
        <v>0</v>
      </c>
      <c r="Q195" s="60">
        <f t="shared" si="57"/>
        <v>0</v>
      </c>
      <c r="R195" s="60"/>
      <c r="S195" s="60"/>
      <c r="T195" s="60"/>
      <c r="U195" s="60"/>
      <c r="V195" s="148"/>
      <c r="W195" s="60">
        <f t="shared" si="51"/>
        <v>616553.24</v>
      </c>
      <c r="X195" s="271"/>
    </row>
    <row r="196" spans="1:24" s="3" customFormat="1" ht="21.75" customHeight="1">
      <c r="A196" s="58" t="s">
        <v>323</v>
      </c>
      <c r="B196" s="58" t="str">
        <f>'дод. 3'!A164</f>
        <v>7690</v>
      </c>
      <c r="C196" s="58">
        <f>'дод. 3'!B164</f>
        <v>0</v>
      </c>
      <c r="D196" s="73" t="str">
        <f>'дод. 3'!C164</f>
        <v>Інша економічна діяльність</v>
      </c>
      <c r="E196" s="60">
        <f>E197</f>
        <v>0</v>
      </c>
      <c r="F196" s="60">
        <f aca="true" t="shared" si="73" ref="F196:U196">F197</f>
        <v>0</v>
      </c>
      <c r="G196" s="60">
        <f t="shared" si="73"/>
        <v>0</v>
      </c>
      <c r="H196" s="60">
        <f t="shared" si="73"/>
        <v>0</v>
      </c>
      <c r="I196" s="60">
        <f t="shared" si="73"/>
        <v>0</v>
      </c>
      <c r="J196" s="60">
        <f t="shared" si="73"/>
        <v>0</v>
      </c>
      <c r="K196" s="148"/>
      <c r="L196" s="60">
        <f t="shared" si="73"/>
        <v>938334.6900000001</v>
      </c>
      <c r="M196" s="60">
        <f t="shared" si="73"/>
        <v>138332.01</v>
      </c>
      <c r="N196" s="60">
        <f t="shared" si="73"/>
        <v>0</v>
      </c>
      <c r="O196" s="60">
        <f t="shared" si="73"/>
        <v>0</v>
      </c>
      <c r="P196" s="60">
        <f t="shared" si="73"/>
        <v>800002.68</v>
      </c>
      <c r="Q196" s="60">
        <f t="shared" si="73"/>
        <v>0</v>
      </c>
      <c r="R196" s="60">
        <f t="shared" si="73"/>
        <v>0</v>
      </c>
      <c r="S196" s="60">
        <f t="shared" si="73"/>
        <v>0</v>
      </c>
      <c r="T196" s="60">
        <f t="shared" si="73"/>
        <v>0</v>
      </c>
      <c r="U196" s="60">
        <f t="shared" si="73"/>
        <v>0</v>
      </c>
      <c r="V196" s="148">
        <f t="shared" si="55"/>
        <v>0</v>
      </c>
      <c r="W196" s="60">
        <f t="shared" si="51"/>
        <v>0</v>
      </c>
      <c r="X196" s="271"/>
    </row>
    <row r="197" spans="1:24" s="81" customFormat="1" ht="123" customHeight="1">
      <c r="A197" s="82" t="s">
        <v>465</v>
      </c>
      <c r="B197" s="68">
        <v>7691</v>
      </c>
      <c r="C197" s="68" t="s">
        <v>126</v>
      </c>
      <c r="D197" s="62" t="s">
        <v>494</v>
      </c>
      <c r="E197" s="63">
        <v>0</v>
      </c>
      <c r="F197" s="63"/>
      <c r="G197" s="63"/>
      <c r="H197" s="63"/>
      <c r="I197" s="63"/>
      <c r="J197" s="63"/>
      <c r="K197" s="149"/>
      <c r="L197" s="63">
        <f>M197+P197</f>
        <v>938334.6900000001</v>
      </c>
      <c r="M197" s="63">
        <v>138332.01</v>
      </c>
      <c r="N197" s="63"/>
      <c r="O197" s="63"/>
      <c r="P197" s="63">
        <v>800002.68</v>
      </c>
      <c r="Q197" s="63">
        <f t="shared" si="57"/>
        <v>0</v>
      </c>
      <c r="R197" s="63"/>
      <c r="S197" s="63"/>
      <c r="T197" s="63"/>
      <c r="U197" s="63"/>
      <c r="V197" s="149">
        <f t="shared" si="55"/>
        <v>0</v>
      </c>
      <c r="W197" s="63">
        <f t="shared" si="51"/>
        <v>0</v>
      </c>
      <c r="X197" s="271"/>
    </row>
    <row r="198" spans="1:24" s="3" customFormat="1" ht="21.75" customHeight="1">
      <c r="A198" s="58" t="s">
        <v>324</v>
      </c>
      <c r="B198" s="58" t="str">
        <f>'дод. 3'!A174</f>
        <v>8320</v>
      </c>
      <c r="C198" s="58" t="str">
        <f>'дод. 3'!B174</f>
        <v>0520</v>
      </c>
      <c r="D198" s="73" t="str">
        <f>'дод. 3'!C174</f>
        <v>Збереження природно-заповідного фонду</v>
      </c>
      <c r="E198" s="60">
        <v>76600</v>
      </c>
      <c r="F198" s="60"/>
      <c r="G198" s="60"/>
      <c r="H198" s="60">
        <v>12664.08</v>
      </c>
      <c r="I198" s="60"/>
      <c r="J198" s="60"/>
      <c r="K198" s="148">
        <f t="shared" si="50"/>
        <v>16.532741514360314</v>
      </c>
      <c r="L198" s="60">
        <f>M198+P198</f>
        <v>0</v>
      </c>
      <c r="M198" s="60"/>
      <c r="N198" s="60"/>
      <c r="O198" s="60"/>
      <c r="P198" s="60"/>
      <c r="Q198" s="60">
        <f t="shared" si="57"/>
        <v>0</v>
      </c>
      <c r="R198" s="60"/>
      <c r="S198" s="60"/>
      <c r="T198" s="60"/>
      <c r="U198" s="60"/>
      <c r="V198" s="148"/>
      <c r="W198" s="60">
        <f t="shared" si="51"/>
        <v>12664.08</v>
      </c>
      <c r="X198" s="271"/>
    </row>
    <row r="199" spans="1:24" s="3" customFormat="1" ht="22.5" customHeight="1">
      <c r="A199" s="58" t="s">
        <v>325</v>
      </c>
      <c r="B199" s="58" t="str">
        <f>'дод. 3'!A175</f>
        <v>8340</v>
      </c>
      <c r="C199" s="58" t="str">
        <f>'дод. 3'!B175</f>
        <v>0540</v>
      </c>
      <c r="D199" s="73" t="str">
        <f>'дод. 3'!C175</f>
        <v>Природоохоронні заходи за рахунок цільових фондів</v>
      </c>
      <c r="E199" s="60">
        <v>0</v>
      </c>
      <c r="F199" s="60"/>
      <c r="G199" s="60"/>
      <c r="H199" s="60"/>
      <c r="I199" s="60"/>
      <c r="J199" s="60"/>
      <c r="K199" s="148"/>
      <c r="L199" s="60">
        <f>M199+P199</f>
        <v>5409613.87</v>
      </c>
      <c r="M199" s="60">
        <v>1918792</v>
      </c>
      <c r="N199" s="60"/>
      <c r="O199" s="60"/>
      <c r="P199" s="60">
        <v>3490821.87</v>
      </c>
      <c r="Q199" s="60">
        <f t="shared" si="57"/>
        <v>0</v>
      </c>
      <c r="R199" s="60"/>
      <c r="S199" s="60"/>
      <c r="T199" s="60"/>
      <c r="U199" s="60"/>
      <c r="V199" s="148">
        <f t="shared" si="55"/>
        <v>0</v>
      </c>
      <c r="W199" s="60">
        <f t="shared" si="51"/>
        <v>0</v>
      </c>
      <c r="X199" s="271"/>
    </row>
    <row r="200" spans="1:24" s="3" customFormat="1" ht="24.75" customHeight="1">
      <c r="A200" s="58" t="s">
        <v>326</v>
      </c>
      <c r="B200" s="58" t="str">
        <f>'дод. 3'!A186</f>
        <v>9770</v>
      </c>
      <c r="C200" s="58" t="str">
        <f>'дод. 3'!B186</f>
        <v>0180</v>
      </c>
      <c r="D200" s="73" t="str">
        <f>'дод. 3'!C186</f>
        <v>Інші субвенції з місцевого бюджету </v>
      </c>
      <c r="E200" s="60">
        <v>760000</v>
      </c>
      <c r="F200" s="60"/>
      <c r="G200" s="60"/>
      <c r="H200" s="60"/>
      <c r="I200" s="60"/>
      <c r="J200" s="60"/>
      <c r="K200" s="148">
        <f t="shared" si="50"/>
        <v>0</v>
      </c>
      <c r="L200" s="60">
        <f>M200+P200</f>
        <v>1220000</v>
      </c>
      <c r="M200" s="60"/>
      <c r="N200" s="60"/>
      <c r="O200" s="60"/>
      <c r="P200" s="60">
        <v>1220000</v>
      </c>
      <c r="Q200" s="60">
        <f t="shared" si="57"/>
        <v>0</v>
      </c>
      <c r="R200" s="60"/>
      <c r="S200" s="60"/>
      <c r="T200" s="60"/>
      <c r="U200" s="60"/>
      <c r="V200" s="148">
        <f t="shared" si="55"/>
        <v>0</v>
      </c>
      <c r="W200" s="60">
        <f t="shared" si="51"/>
        <v>0</v>
      </c>
      <c r="X200" s="271"/>
    </row>
    <row r="201" spans="1:24" s="76" customFormat="1" ht="28.5" customHeight="1">
      <c r="A201" s="74" t="s">
        <v>52</v>
      </c>
      <c r="B201" s="33"/>
      <c r="C201" s="33"/>
      <c r="D201" s="32" t="s">
        <v>66</v>
      </c>
      <c r="E201" s="40">
        <f>E202</f>
        <v>5054000</v>
      </c>
      <c r="F201" s="40">
        <f aca="true" t="shared" si="74" ref="F201:U201">F202</f>
        <v>3515000</v>
      </c>
      <c r="G201" s="40">
        <f t="shared" si="74"/>
        <v>81850</v>
      </c>
      <c r="H201" s="40">
        <f t="shared" si="74"/>
        <v>2037860.82</v>
      </c>
      <c r="I201" s="40">
        <f t="shared" si="74"/>
        <v>1590249.84</v>
      </c>
      <c r="J201" s="40">
        <f t="shared" si="74"/>
        <v>39928.55</v>
      </c>
      <c r="K201" s="146">
        <f t="shared" si="50"/>
        <v>40.32174159081915</v>
      </c>
      <c r="L201" s="40">
        <f t="shared" si="74"/>
        <v>10000</v>
      </c>
      <c r="M201" s="40">
        <f t="shared" si="74"/>
        <v>0</v>
      </c>
      <c r="N201" s="40">
        <f t="shared" si="74"/>
        <v>0</v>
      </c>
      <c r="O201" s="40">
        <f t="shared" si="74"/>
        <v>0</v>
      </c>
      <c r="P201" s="40">
        <f t="shared" si="74"/>
        <v>10000</v>
      </c>
      <c r="Q201" s="40">
        <f t="shared" si="74"/>
        <v>0</v>
      </c>
      <c r="R201" s="40">
        <f t="shared" si="74"/>
        <v>0</v>
      </c>
      <c r="S201" s="40">
        <f t="shared" si="74"/>
        <v>0</v>
      </c>
      <c r="T201" s="40">
        <f t="shared" si="74"/>
        <v>0</v>
      </c>
      <c r="U201" s="40">
        <f t="shared" si="74"/>
        <v>0</v>
      </c>
      <c r="V201" s="146">
        <f t="shared" si="55"/>
        <v>0</v>
      </c>
      <c r="W201" s="40">
        <f t="shared" si="51"/>
        <v>2037860.82</v>
      </c>
      <c r="X201" s="271"/>
    </row>
    <row r="202" spans="1:24" s="79" customFormat="1" ht="33" customHeight="1">
      <c r="A202" s="77" t="s">
        <v>179</v>
      </c>
      <c r="B202" s="91"/>
      <c r="C202" s="91"/>
      <c r="D202" s="90" t="s">
        <v>66</v>
      </c>
      <c r="E202" s="57">
        <f>E203+E204</f>
        <v>5054000</v>
      </c>
      <c r="F202" s="57">
        <f aca="true" t="shared" si="75" ref="F202:U202">F203+F204</f>
        <v>3515000</v>
      </c>
      <c r="G202" s="57">
        <f t="shared" si="75"/>
        <v>81850</v>
      </c>
      <c r="H202" s="57">
        <f t="shared" si="75"/>
        <v>2037860.82</v>
      </c>
      <c r="I202" s="57">
        <f t="shared" si="75"/>
        <v>1590249.84</v>
      </c>
      <c r="J202" s="57">
        <f t="shared" si="75"/>
        <v>39928.55</v>
      </c>
      <c r="K202" s="147">
        <f t="shared" si="50"/>
        <v>40.32174159081915</v>
      </c>
      <c r="L202" s="57">
        <f t="shared" si="75"/>
        <v>10000</v>
      </c>
      <c r="M202" s="57">
        <f t="shared" si="75"/>
        <v>0</v>
      </c>
      <c r="N202" s="57">
        <f t="shared" si="75"/>
        <v>0</v>
      </c>
      <c r="O202" s="57">
        <f t="shared" si="75"/>
        <v>0</v>
      </c>
      <c r="P202" s="57">
        <f t="shared" si="75"/>
        <v>10000</v>
      </c>
      <c r="Q202" s="57">
        <f t="shared" si="75"/>
        <v>0</v>
      </c>
      <c r="R202" s="57">
        <f t="shared" si="75"/>
        <v>0</v>
      </c>
      <c r="S202" s="57">
        <f t="shared" si="75"/>
        <v>0</v>
      </c>
      <c r="T202" s="57">
        <f t="shared" si="75"/>
        <v>0</v>
      </c>
      <c r="U202" s="57">
        <f t="shared" si="75"/>
        <v>0</v>
      </c>
      <c r="V202" s="147">
        <f t="shared" si="55"/>
        <v>0</v>
      </c>
      <c r="W202" s="57">
        <f t="shared" si="51"/>
        <v>2037860.82</v>
      </c>
      <c r="X202" s="271"/>
    </row>
    <row r="203" spans="1:24" s="3" customFormat="1" ht="45">
      <c r="A203" s="58" t="s">
        <v>0</v>
      </c>
      <c r="B203" s="58" t="str">
        <f>'дод. 3'!A16</f>
        <v>0160</v>
      </c>
      <c r="C203" s="58" t="str">
        <f>'дод. 3'!B16</f>
        <v>0111</v>
      </c>
      <c r="D203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03" s="60">
        <v>4514000</v>
      </c>
      <c r="F203" s="60">
        <v>3515000</v>
      </c>
      <c r="G203" s="60">
        <v>81850</v>
      </c>
      <c r="H203" s="60">
        <v>2037860.82</v>
      </c>
      <c r="I203" s="60">
        <v>1590249.84</v>
      </c>
      <c r="J203" s="60">
        <v>39928.55</v>
      </c>
      <c r="K203" s="148">
        <f t="shared" si="50"/>
        <v>45.14534381922907</v>
      </c>
      <c r="L203" s="60">
        <f>M203+P203</f>
        <v>10000</v>
      </c>
      <c r="M203" s="60"/>
      <c r="N203" s="60"/>
      <c r="O203" s="60"/>
      <c r="P203" s="60">
        <v>10000</v>
      </c>
      <c r="Q203" s="60">
        <f t="shared" si="57"/>
        <v>0</v>
      </c>
      <c r="R203" s="60"/>
      <c r="S203" s="60"/>
      <c r="T203" s="60"/>
      <c r="U203" s="60"/>
      <c r="V203" s="148">
        <f t="shared" si="55"/>
        <v>0</v>
      </c>
      <c r="W203" s="60">
        <f t="shared" si="51"/>
        <v>2037860.82</v>
      </c>
      <c r="X203" s="271"/>
    </row>
    <row r="204" spans="1:24" s="3" customFormat="1" ht="30">
      <c r="A204" s="58" t="s">
        <v>398</v>
      </c>
      <c r="B204" s="58" t="str">
        <f>'дод. 3'!A128</f>
        <v>6090</v>
      </c>
      <c r="C204" s="58" t="str">
        <f>'дод. 3'!B128</f>
        <v>0640</v>
      </c>
      <c r="D204" s="72" t="str">
        <f>'дод. 3'!C128</f>
        <v>Інша діяльність у сфері житлово-комунального господарства</v>
      </c>
      <c r="E204" s="60">
        <v>540000</v>
      </c>
      <c r="F204" s="60"/>
      <c r="G204" s="60"/>
      <c r="H204" s="60"/>
      <c r="I204" s="60"/>
      <c r="J204" s="60"/>
      <c r="K204" s="148">
        <f t="shared" si="50"/>
        <v>0</v>
      </c>
      <c r="L204" s="60">
        <f>M204+P204</f>
        <v>0</v>
      </c>
      <c r="M204" s="60"/>
      <c r="N204" s="60"/>
      <c r="O204" s="60"/>
      <c r="P204" s="60"/>
      <c r="Q204" s="60">
        <f t="shared" si="57"/>
        <v>0</v>
      </c>
      <c r="R204" s="60"/>
      <c r="S204" s="60"/>
      <c r="T204" s="60"/>
      <c r="U204" s="60"/>
      <c r="V204" s="148"/>
      <c r="W204" s="60">
        <f t="shared" si="51"/>
        <v>0</v>
      </c>
      <c r="X204" s="271"/>
    </row>
    <row r="205" spans="1:24" s="76" customFormat="1" ht="44.25" customHeight="1">
      <c r="A205" s="74" t="s">
        <v>54</v>
      </c>
      <c r="B205" s="33"/>
      <c r="C205" s="33"/>
      <c r="D205" s="32" t="s">
        <v>65</v>
      </c>
      <c r="E205" s="40">
        <f>E206</f>
        <v>96614067.35</v>
      </c>
      <c r="F205" s="40">
        <f aca="true" t="shared" si="76" ref="F205:U205">F206</f>
        <v>0</v>
      </c>
      <c r="G205" s="40">
        <f t="shared" si="76"/>
        <v>0</v>
      </c>
      <c r="H205" s="40">
        <f t="shared" si="76"/>
        <v>41437804</v>
      </c>
      <c r="I205" s="40">
        <f t="shared" si="76"/>
        <v>0</v>
      </c>
      <c r="J205" s="40">
        <f t="shared" si="76"/>
        <v>0</v>
      </c>
      <c r="K205" s="146">
        <f t="shared" si="50"/>
        <v>42.89003158296285</v>
      </c>
      <c r="L205" s="40">
        <f t="shared" si="76"/>
        <v>224887501.95</v>
      </c>
      <c r="M205" s="40">
        <f t="shared" si="76"/>
        <v>14150000</v>
      </c>
      <c r="N205" s="40">
        <f t="shared" si="76"/>
        <v>1725540</v>
      </c>
      <c r="O205" s="40">
        <f t="shared" si="76"/>
        <v>46200</v>
      </c>
      <c r="P205" s="40">
        <f t="shared" si="76"/>
        <v>210737501.95</v>
      </c>
      <c r="Q205" s="40">
        <f t="shared" si="76"/>
        <v>73567071.15</v>
      </c>
      <c r="R205" s="40">
        <f t="shared" si="76"/>
        <v>6855334.65</v>
      </c>
      <c r="S205" s="40">
        <f t="shared" si="76"/>
        <v>1545145.01</v>
      </c>
      <c r="T205" s="40">
        <f t="shared" si="76"/>
        <v>44714.91</v>
      </c>
      <c r="U205" s="40">
        <f t="shared" si="76"/>
        <v>66711736.5</v>
      </c>
      <c r="V205" s="146">
        <f t="shared" si="55"/>
        <v>32.71283219925509</v>
      </c>
      <c r="W205" s="40">
        <f t="shared" si="51"/>
        <v>115004875.15</v>
      </c>
      <c r="X205" s="271">
        <v>16</v>
      </c>
    </row>
    <row r="206" spans="1:24" s="79" customFormat="1" ht="38.25" customHeight="1">
      <c r="A206" s="77" t="s">
        <v>55</v>
      </c>
      <c r="B206" s="91"/>
      <c r="C206" s="91"/>
      <c r="D206" s="90" t="s">
        <v>65</v>
      </c>
      <c r="E206" s="57">
        <f>E207+E208+E209+E212+E213+E217+E218+E225+E219+E221+E223+E226</f>
        <v>96614067.35</v>
      </c>
      <c r="F206" s="57">
        <f aca="true" t="shared" si="77" ref="F206:L206">F207+F208+F209+F212+F213+F217+F218+F225+F219+F221+F223+F226</f>
        <v>0</v>
      </c>
      <c r="G206" s="57">
        <f t="shared" si="77"/>
        <v>0</v>
      </c>
      <c r="H206" s="57">
        <f t="shared" si="77"/>
        <v>41437804</v>
      </c>
      <c r="I206" s="57">
        <f t="shared" si="77"/>
        <v>0</v>
      </c>
      <c r="J206" s="57">
        <f t="shared" si="77"/>
        <v>0</v>
      </c>
      <c r="K206" s="147">
        <f t="shared" si="50"/>
        <v>42.89003158296285</v>
      </c>
      <c r="L206" s="57">
        <f t="shared" si="77"/>
        <v>224887501.95</v>
      </c>
      <c r="M206" s="57">
        <f aca="true" t="shared" si="78" ref="M206:U206">M207+M208+M209+M212+M213+M217+M218+M225+M219+M221+M223+M226</f>
        <v>14150000</v>
      </c>
      <c r="N206" s="57">
        <f t="shared" si="78"/>
        <v>1725540</v>
      </c>
      <c r="O206" s="57">
        <f t="shared" si="78"/>
        <v>46200</v>
      </c>
      <c r="P206" s="57">
        <f t="shared" si="78"/>
        <v>210737501.95</v>
      </c>
      <c r="Q206" s="57">
        <f t="shared" si="78"/>
        <v>73567071.15</v>
      </c>
      <c r="R206" s="57">
        <f t="shared" si="78"/>
        <v>6855334.65</v>
      </c>
      <c r="S206" s="57">
        <f t="shared" si="78"/>
        <v>1545145.01</v>
      </c>
      <c r="T206" s="57">
        <f t="shared" si="78"/>
        <v>44714.91</v>
      </c>
      <c r="U206" s="57">
        <f t="shared" si="78"/>
        <v>66711736.5</v>
      </c>
      <c r="V206" s="147">
        <f t="shared" si="55"/>
        <v>32.71283219925509</v>
      </c>
      <c r="W206" s="57">
        <f t="shared" si="51"/>
        <v>115004875.15</v>
      </c>
      <c r="X206" s="271"/>
    </row>
    <row r="207" spans="1:24" s="3" customFormat="1" ht="45">
      <c r="A207" s="58" t="s">
        <v>221</v>
      </c>
      <c r="B207" s="58" t="str">
        <f>'дод. 3'!A16</f>
        <v>0160</v>
      </c>
      <c r="C207" s="58" t="str">
        <f>'дод. 3'!B16</f>
        <v>0111</v>
      </c>
      <c r="D207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07" s="60">
        <v>0</v>
      </c>
      <c r="F207" s="60"/>
      <c r="G207" s="60"/>
      <c r="H207" s="60"/>
      <c r="I207" s="60"/>
      <c r="J207" s="60"/>
      <c r="K207" s="148"/>
      <c r="L207" s="60">
        <f>M207+P207</f>
        <v>2600000</v>
      </c>
      <c r="M207" s="60">
        <v>2250000</v>
      </c>
      <c r="N207" s="60">
        <v>1725540</v>
      </c>
      <c r="O207" s="60">
        <v>46200</v>
      </c>
      <c r="P207" s="60">
        <v>350000</v>
      </c>
      <c r="Q207" s="60">
        <f t="shared" si="57"/>
        <v>2326308.15</v>
      </c>
      <c r="R207" s="60">
        <v>2008660.65</v>
      </c>
      <c r="S207" s="60">
        <v>1545145.01</v>
      </c>
      <c r="T207" s="60">
        <v>44714.91</v>
      </c>
      <c r="U207" s="60">
        <v>317647.5</v>
      </c>
      <c r="V207" s="148">
        <f t="shared" si="55"/>
        <v>89.47339038461539</v>
      </c>
      <c r="W207" s="60">
        <f t="shared" si="51"/>
        <v>2326308.15</v>
      </c>
      <c r="X207" s="271"/>
    </row>
    <row r="208" spans="1:24" s="3" customFormat="1" ht="22.5" customHeight="1">
      <c r="A208" s="58" t="s">
        <v>327</v>
      </c>
      <c r="B208" s="58" t="str">
        <f>'дод. 3'!A122</f>
        <v>6030</v>
      </c>
      <c r="C208" s="58" t="str">
        <f>'дод. 3'!B122</f>
        <v>0620</v>
      </c>
      <c r="D208" s="73" t="str">
        <f>'дод. 3'!C122</f>
        <v>Організація благоустрою населених пунктів</v>
      </c>
      <c r="E208" s="60">
        <v>96000000</v>
      </c>
      <c r="F208" s="60"/>
      <c r="G208" s="60"/>
      <c r="H208" s="60">
        <v>41352828</v>
      </c>
      <c r="I208" s="60"/>
      <c r="J208" s="60"/>
      <c r="K208" s="148">
        <f aca="true" t="shared" si="79" ref="K208:K261">H208/E208*100</f>
        <v>43.0758625</v>
      </c>
      <c r="L208" s="60">
        <f>M208+P208</f>
        <v>87015500</v>
      </c>
      <c r="M208" s="60"/>
      <c r="N208" s="60"/>
      <c r="O208" s="60"/>
      <c r="P208" s="60">
        <v>87015500</v>
      </c>
      <c r="Q208" s="60">
        <f t="shared" si="57"/>
        <v>30006652</v>
      </c>
      <c r="R208" s="60"/>
      <c r="S208" s="60"/>
      <c r="T208" s="60"/>
      <c r="U208" s="60">
        <v>30006652</v>
      </c>
      <c r="V208" s="148">
        <f aca="true" t="shared" si="80" ref="V208:V261">Q208/L208*100</f>
        <v>34.484260850078435</v>
      </c>
      <c r="W208" s="60">
        <f aca="true" t="shared" si="81" ref="W208:W261">H208+Q208</f>
        <v>71359480</v>
      </c>
      <c r="X208" s="271"/>
    </row>
    <row r="209" spans="1:24" s="3" customFormat="1" ht="24" customHeight="1">
      <c r="A209" s="64" t="s">
        <v>328</v>
      </c>
      <c r="B209" s="64" t="str">
        <f>'дод. 3'!A125</f>
        <v>6080</v>
      </c>
      <c r="C209" s="64">
        <f>'дод. 3'!B125</f>
        <v>0</v>
      </c>
      <c r="D209" s="95" t="str">
        <f>'дод. 3'!C125</f>
        <v>Реалізація державних та місцевих житлових програм </v>
      </c>
      <c r="E209" s="60">
        <f aca="true" t="shared" si="82" ref="E209:J209">E211+E210</f>
        <v>84912.35</v>
      </c>
      <c r="F209" s="60">
        <f t="shared" si="82"/>
        <v>0</v>
      </c>
      <c r="G209" s="60">
        <f t="shared" si="82"/>
        <v>0</v>
      </c>
      <c r="H209" s="60">
        <f t="shared" si="82"/>
        <v>42452</v>
      </c>
      <c r="I209" s="60">
        <f t="shared" si="82"/>
        <v>0</v>
      </c>
      <c r="J209" s="60">
        <f t="shared" si="82"/>
        <v>0</v>
      </c>
      <c r="K209" s="148">
        <f t="shared" si="79"/>
        <v>49.99508316516973</v>
      </c>
      <c r="L209" s="60">
        <f aca="true" t="shared" si="83" ref="L209:U209">L211+L210</f>
        <v>557740.69</v>
      </c>
      <c r="M209" s="60">
        <f t="shared" si="83"/>
        <v>0</v>
      </c>
      <c r="N209" s="60">
        <f t="shared" si="83"/>
        <v>0</v>
      </c>
      <c r="O209" s="60">
        <f t="shared" si="83"/>
        <v>0</v>
      </c>
      <c r="P209" s="60">
        <f t="shared" si="83"/>
        <v>557740.69</v>
      </c>
      <c r="Q209" s="60">
        <f t="shared" si="83"/>
        <v>500000</v>
      </c>
      <c r="R209" s="60">
        <f t="shared" si="83"/>
        <v>0</v>
      </c>
      <c r="S209" s="60">
        <f t="shared" si="83"/>
        <v>0</v>
      </c>
      <c r="T209" s="60">
        <f t="shared" si="83"/>
        <v>0</v>
      </c>
      <c r="U209" s="60">
        <f t="shared" si="83"/>
        <v>500000</v>
      </c>
      <c r="V209" s="148">
        <f t="shared" si="80"/>
        <v>89.64739510040052</v>
      </c>
      <c r="W209" s="60">
        <f t="shared" si="81"/>
        <v>542452</v>
      </c>
      <c r="X209" s="271"/>
    </row>
    <row r="210" spans="1:24" s="81" customFormat="1" ht="33" customHeight="1">
      <c r="A210" s="82" t="s">
        <v>631</v>
      </c>
      <c r="B210" s="82" t="s">
        <v>632</v>
      </c>
      <c r="C210" s="82" t="s">
        <v>109</v>
      </c>
      <c r="D210" s="62" t="s">
        <v>633</v>
      </c>
      <c r="E210" s="63"/>
      <c r="F210" s="63"/>
      <c r="G210" s="63"/>
      <c r="H210" s="63"/>
      <c r="I210" s="63"/>
      <c r="J210" s="63"/>
      <c r="K210" s="149"/>
      <c r="L210" s="63">
        <f>P210+M210</f>
        <v>500000</v>
      </c>
      <c r="M210" s="63"/>
      <c r="N210" s="63"/>
      <c r="O210" s="63"/>
      <c r="P210" s="63">
        <v>500000</v>
      </c>
      <c r="Q210" s="63">
        <f t="shared" si="57"/>
        <v>500000</v>
      </c>
      <c r="R210" s="63"/>
      <c r="S210" s="63"/>
      <c r="T210" s="63"/>
      <c r="U210" s="63">
        <v>500000</v>
      </c>
      <c r="V210" s="149">
        <f t="shared" si="80"/>
        <v>100</v>
      </c>
      <c r="W210" s="63">
        <f t="shared" si="81"/>
        <v>500000</v>
      </c>
      <c r="X210" s="271"/>
    </row>
    <row r="211" spans="1:24" s="81" customFormat="1" ht="64.5" customHeight="1">
      <c r="A211" s="61" t="s">
        <v>329</v>
      </c>
      <c r="B211" s="61" t="str">
        <f>'дод. 3'!A127</f>
        <v>6084</v>
      </c>
      <c r="C211" s="61" t="str">
        <f>'дод. 3'!B127</f>
        <v>0610</v>
      </c>
      <c r="D211" s="70" t="str">
        <f>'дод. 3'!C127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11" s="63">
        <v>84912.35</v>
      </c>
      <c r="F211" s="63"/>
      <c r="G211" s="63"/>
      <c r="H211" s="63">
        <v>42452</v>
      </c>
      <c r="I211" s="63"/>
      <c r="J211" s="63"/>
      <c r="K211" s="149">
        <f t="shared" si="79"/>
        <v>49.99508316516973</v>
      </c>
      <c r="L211" s="63">
        <f>M211+P211</f>
        <v>57740.69</v>
      </c>
      <c r="M211" s="63"/>
      <c r="N211" s="63"/>
      <c r="O211" s="63"/>
      <c r="P211" s="63">
        <v>57740.69</v>
      </c>
      <c r="Q211" s="63">
        <f t="shared" si="57"/>
        <v>0</v>
      </c>
      <c r="R211" s="63"/>
      <c r="S211" s="63"/>
      <c r="T211" s="63"/>
      <c r="U211" s="63"/>
      <c r="V211" s="149">
        <f t="shared" si="80"/>
        <v>0</v>
      </c>
      <c r="W211" s="63">
        <f t="shared" si="81"/>
        <v>42452</v>
      </c>
      <c r="X211" s="271"/>
    </row>
    <row r="212" spans="1:24" s="3" customFormat="1" ht="36" customHeight="1">
      <c r="A212" s="58" t="s">
        <v>421</v>
      </c>
      <c r="B212" s="58" t="str">
        <f>'дод. 3'!A133</f>
        <v>7310</v>
      </c>
      <c r="C212" s="58" t="str">
        <f>'дод. 3'!B133</f>
        <v>0443</v>
      </c>
      <c r="D212" s="72" t="str">
        <f>'дод. 3'!C133</f>
        <v>Будівництво об'єктів житлово-комунального господарства</v>
      </c>
      <c r="E212" s="60">
        <v>0</v>
      </c>
      <c r="F212" s="60"/>
      <c r="G212" s="60"/>
      <c r="H212" s="60"/>
      <c r="I212" s="60"/>
      <c r="J212" s="60"/>
      <c r="K212" s="148"/>
      <c r="L212" s="60">
        <f>M212+P212</f>
        <v>9601000</v>
      </c>
      <c r="M212" s="60"/>
      <c r="N212" s="60"/>
      <c r="O212" s="60"/>
      <c r="P212" s="60">
        <v>9601000</v>
      </c>
      <c r="Q212" s="60">
        <f t="shared" si="57"/>
        <v>1405277</v>
      </c>
      <c r="R212" s="60"/>
      <c r="S212" s="60"/>
      <c r="T212" s="60"/>
      <c r="U212" s="60">
        <v>1405277</v>
      </c>
      <c r="V212" s="148">
        <f t="shared" si="80"/>
        <v>14.63677741901885</v>
      </c>
      <c r="W212" s="60">
        <f t="shared" si="81"/>
        <v>1405277</v>
      </c>
      <c r="X212" s="271"/>
    </row>
    <row r="213" spans="1:24" s="3" customFormat="1" ht="36" customHeight="1">
      <c r="A213" s="58" t="s">
        <v>422</v>
      </c>
      <c r="B213" s="58" t="str">
        <f>'дод. 3'!A134</f>
        <v>7320</v>
      </c>
      <c r="C213" s="58">
        <f>'дод. 3'!B134</f>
        <v>0</v>
      </c>
      <c r="D213" s="72" t="str">
        <f>'дод. 3'!C134</f>
        <v>Будівництво об'єктів соціально-культурного призначення</v>
      </c>
      <c r="E213" s="60">
        <f>E214+E215+E216</f>
        <v>0</v>
      </c>
      <c r="F213" s="60">
        <f aca="true" t="shared" si="84" ref="F213:U213">F214+F215+F216</f>
        <v>0</v>
      </c>
      <c r="G213" s="60">
        <f t="shared" si="84"/>
        <v>0</v>
      </c>
      <c r="H213" s="60">
        <f t="shared" si="84"/>
        <v>0</v>
      </c>
      <c r="I213" s="60">
        <f t="shared" si="84"/>
        <v>0</v>
      </c>
      <c r="J213" s="60">
        <f t="shared" si="84"/>
        <v>0</v>
      </c>
      <c r="K213" s="148"/>
      <c r="L213" s="60">
        <f t="shared" si="84"/>
        <v>19231755</v>
      </c>
      <c r="M213" s="60">
        <f t="shared" si="84"/>
        <v>0</v>
      </c>
      <c r="N213" s="60">
        <f t="shared" si="84"/>
        <v>0</v>
      </c>
      <c r="O213" s="60">
        <f t="shared" si="84"/>
        <v>0</v>
      </c>
      <c r="P213" s="60">
        <f t="shared" si="84"/>
        <v>19231755</v>
      </c>
      <c r="Q213" s="60">
        <f t="shared" si="84"/>
        <v>8381851</v>
      </c>
      <c r="R213" s="60">
        <f t="shared" si="84"/>
        <v>0</v>
      </c>
      <c r="S213" s="60">
        <f t="shared" si="84"/>
        <v>0</v>
      </c>
      <c r="T213" s="60">
        <f t="shared" si="84"/>
        <v>0</v>
      </c>
      <c r="U213" s="60">
        <f t="shared" si="84"/>
        <v>8381851</v>
      </c>
      <c r="V213" s="148">
        <f t="shared" si="80"/>
        <v>43.58339111537143</v>
      </c>
      <c r="W213" s="60">
        <f t="shared" si="81"/>
        <v>8381851</v>
      </c>
      <c r="X213" s="271"/>
    </row>
    <row r="214" spans="1:24" s="81" customFormat="1" ht="25.5" customHeight="1">
      <c r="A214" s="61" t="s">
        <v>424</v>
      </c>
      <c r="B214" s="61" t="str">
        <f>'дод. 3'!A135</f>
        <v>7321</v>
      </c>
      <c r="C214" s="61" t="str">
        <f>'дод. 3'!B135</f>
        <v>0443</v>
      </c>
      <c r="D214" s="70" t="str">
        <f>'дод. 3'!C135</f>
        <v>Будівництво освітніх установ та закладів</v>
      </c>
      <c r="E214" s="63">
        <v>0</v>
      </c>
      <c r="F214" s="63"/>
      <c r="G214" s="63"/>
      <c r="H214" s="63"/>
      <c r="I214" s="63"/>
      <c r="J214" s="63"/>
      <c r="K214" s="149"/>
      <c r="L214" s="63">
        <f>M214+P214</f>
        <v>6110755</v>
      </c>
      <c r="M214" s="63"/>
      <c r="N214" s="63"/>
      <c r="O214" s="63"/>
      <c r="P214" s="63">
        <v>6110755</v>
      </c>
      <c r="Q214" s="63">
        <f t="shared" si="57"/>
        <v>3143296</v>
      </c>
      <c r="R214" s="63"/>
      <c r="S214" s="63"/>
      <c r="T214" s="63"/>
      <c r="U214" s="63">
        <v>3143296</v>
      </c>
      <c r="V214" s="149">
        <f t="shared" si="80"/>
        <v>51.43875020353459</v>
      </c>
      <c r="W214" s="63">
        <f t="shared" si="81"/>
        <v>3143296</v>
      </c>
      <c r="X214" s="271"/>
    </row>
    <row r="215" spans="1:24" s="81" customFormat="1" ht="25.5" customHeight="1">
      <c r="A215" s="61" t="s">
        <v>426</v>
      </c>
      <c r="B215" s="61" t="str">
        <f>'дод. 3'!A136</f>
        <v>7322</v>
      </c>
      <c r="C215" s="61" t="str">
        <f>'дод. 3'!B136</f>
        <v>0443</v>
      </c>
      <c r="D215" s="70" t="str">
        <f>'дод. 3'!C136</f>
        <v>Будівництво медичних установ та закладів</v>
      </c>
      <c r="E215" s="63">
        <v>0</v>
      </c>
      <c r="F215" s="63"/>
      <c r="G215" s="63"/>
      <c r="H215" s="63"/>
      <c r="I215" s="63"/>
      <c r="J215" s="63"/>
      <c r="K215" s="149"/>
      <c r="L215" s="63">
        <f>M215+P215</f>
        <v>5560000</v>
      </c>
      <c r="M215" s="63"/>
      <c r="N215" s="63"/>
      <c r="O215" s="63"/>
      <c r="P215" s="63">
        <v>5560000</v>
      </c>
      <c r="Q215" s="63">
        <f t="shared" si="57"/>
        <v>2239753</v>
      </c>
      <c r="R215" s="63"/>
      <c r="S215" s="63"/>
      <c r="T215" s="63"/>
      <c r="U215" s="63">
        <v>2239753</v>
      </c>
      <c r="V215" s="149">
        <f t="shared" si="80"/>
        <v>40.283327338129496</v>
      </c>
      <c r="W215" s="63">
        <f t="shared" si="81"/>
        <v>2239753</v>
      </c>
      <c r="X215" s="271"/>
    </row>
    <row r="216" spans="1:24" s="81" customFormat="1" ht="36" customHeight="1">
      <c r="A216" s="61" t="s">
        <v>428</v>
      </c>
      <c r="B216" s="61" t="str">
        <f>'дод. 3'!A137</f>
        <v>7325</v>
      </c>
      <c r="C216" s="61" t="str">
        <f>'дод. 3'!B137</f>
        <v>0443</v>
      </c>
      <c r="D216" s="70" t="str">
        <f>'дод. 3'!C137</f>
        <v>Будівництво споруд, установ та закладів фізичної культури і спорту</v>
      </c>
      <c r="E216" s="63">
        <v>0</v>
      </c>
      <c r="F216" s="63"/>
      <c r="G216" s="63"/>
      <c r="H216" s="63"/>
      <c r="I216" s="63"/>
      <c r="J216" s="63"/>
      <c r="K216" s="149"/>
      <c r="L216" s="63">
        <f>M216+P216</f>
        <v>7561000</v>
      </c>
      <c r="M216" s="63"/>
      <c r="N216" s="63"/>
      <c r="O216" s="63"/>
      <c r="P216" s="63">
        <v>7561000</v>
      </c>
      <c r="Q216" s="63">
        <f t="shared" si="57"/>
        <v>2998802</v>
      </c>
      <c r="R216" s="63"/>
      <c r="S216" s="63"/>
      <c r="T216" s="63"/>
      <c r="U216" s="63">
        <v>2998802</v>
      </c>
      <c r="V216" s="149">
        <f t="shared" si="80"/>
        <v>39.66144689855839</v>
      </c>
      <c r="W216" s="63">
        <f t="shared" si="81"/>
        <v>2998802</v>
      </c>
      <c r="X216" s="271"/>
    </row>
    <row r="217" spans="1:24" s="3" customFormat="1" ht="36" customHeight="1">
      <c r="A217" s="58" t="s">
        <v>430</v>
      </c>
      <c r="B217" s="58" t="str">
        <f>'дод. 3'!A138</f>
        <v>7330</v>
      </c>
      <c r="C217" s="58" t="str">
        <f>'дод. 3'!B138</f>
        <v>0443</v>
      </c>
      <c r="D217" s="72" t="str">
        <f>'дод. 3'!C138</f>
        <v>Будівництво інших об'єктів соціальної та виробничої інфраструктури комунальної власності</v>
      </c>
      <c r="E217" s="60">
        <v>0</v>
      </c>
      <c r="F217" s="60"/>
      <c r="G217" s="60"/>
      <c r="H217" s="60"/>
      <c r="I217" s="60"/>
      <c r="J217" s="60"/>
      <c r="K217" s="148"/>
      <c r="L217" s="60">
        <f>M217+P217</f>
        <v>42625486</v>
      </c>
      <c r="M217" s="60"/>
      <c r="N217" s="60"/>
      <c r="O217" s="60"/>
      <c r="P217" s="60">
        <v>42625486</v>
      </c>
      <c r="Q217" s="60">
        <f t="shared" si="57"/>
        <v>15854433</v>
      </c>
      <c r="R217" s="60"/>
      <c r="S217" s="60"/>
      <c r="T217" s="60"/>
      <c r="U217" s="60">
        <v>15854433</v>
      </c>
      <c r="V217" s="148">
        <f t="shared" si="80"/>
        <v>37.19472664780878</v>
      </c>
      <c r="W217" s="60">
        <f t="shared" si="81"/>
        <v>15854433</v>
      </c>
      <c r="X217" s="271"/>
    </row>
    <row r="218" spans="1:24" s="3" customFormat="1" ht="36" customHeight="1">
      <c r="A218" s="58" t="s">
        <v>580</v>
      </c>
      <c r="B218" s="58" t="str">
        <f>'дод. 3'!A139</f>
        <v>7340</v>
      </c>
      <c r="C218" s="58" t="str">
        <f>'дод. 3'!B139</f>
        <v>0443</v>
      </c>
      <c r="D218" s="72" t="str">
        <f>'дод. 3'!C139</f>
        <v>Проектування, реставрація та охорона пам'яток архітектури</v>
      </c>
      <c r="E218" s="60">
        <v>0</v>
      </c>
      <c r="F218" s="60"/>
      <c r="G218" s="60"/>
      <c r="H218" s="60"/>
      <c r="I218" s="60"/>
      <c r="J218" s="60"/>
      <c r="K218" s="148"/>
      <c r="L218" s="60">
        <f>M218+P218</f>
        <v>1000000</v>
      </c>
      <c r="M218" s="60"/>
      <c r="N218" s="60"/>
      <c r="O218" s="60"/>
      <c r="P218" s="60">
        <v>1000000</v>
      </c>
      <c r="Q218" s="60">
        <f t="shared" si="57"/>
        <v>489115</v>
      </c>
      <c r="R218" s="60"/>
      <c r="S218" s="60"/>
      <c r="T218" s="60"/>
      <c r="U218" s="60">
        <v>489115</v>
      </c>
      <c r="V218" s="148">
        <f t="shared" si="80"/>
        <v>48.911500000000004</v>
      </c>
      <c r="W218" s="60">
        <f t="shared" si="81"/>
        <v>489115</v>
      </c>
      <c r="X218" s="271"/>
    </row>
    <row r="219" spans="1:24" s="3" customFormat="1" ht="17.25" customHeight="1">
      <c r="A219" s="58" t="s">
        <v>634</v>
      </c>
      <c r="B219" s="58" t="s">
        <v>586</v>
      </c>
      <c r="C219" s="58"/>
      <c r="D219" s="59" t="s">
        <v>588</v>
      </c>
      <c r="E219" s="60">
        <f aca="true" t="shared" si="85" ref="E219:J219">E220</f>
        <v>0</v>
      </c>
      <c r="F219" s="60">
        <f t="shared" si="85"/>
        <v>0</v>
      </c>
      <c r="G219" s="60">
        <f t="shared" si="85"/>
        <v>0</v>
      </c>
      <c r="H219" s="60">
        <f t="shared" si="85"/>
        <v>0</v>
      </c>
      <c r="I219" s="60">
        <f t="shared" si="85"/>
        <v>0</v>
      </c>
      <c r="J219" s="60">
        <f t="shared" si="85"/>
        <v>0</v>
      </c>
      <c r="K219" s="148"/>
      <c r="L219" s="60">
        <f aca="true" t="shared" si="86" ref="L219:U219">L220</f>
        <v>324393</v>
      </c>
      <c r="M219" s="60">
        <f t="shared" si="86"/>
        <v>0</v>
      </c>
      <c r="N219" s="60">
        <f t="shared" si="86"/>
        <v>0</v>
      </c>
      <c r="O219" s="60">
        <f t="shared" si="86"/>
        <v>0</v>
      </c>
      <c r="P219" s="60">
        <f t="shared" si="86"/>
        <v>324393</v>
      </c>
      <c r="Q219" s="60">
        <f t="shared" si="86"/>
        <v>0</v>
      </c>
      <c r="R219" s="60">
        <f t="shared" si="86"/>
        <v>0</v>
      </c>
      <c r="S219" s="60">
        <f t="shared" si="86"/>
        <v>0</v>
      </c>
      <c r="T219" s="60">
        <f t="shared" si="86"/>
        <v>0</v>
      </c>
      <c r="U219" s="60">
        <f t="shared" si="86"/>
        <v>0</v>
      </c>
      <c r="V219" s="148">
        <f t="shared" si="80"/>
        <v>0</v>
      </c>
      <c r="W219" s="60">
        <f t="shared" si="81"/>
        <v>0</v>
      </c>
      <c r="X219" s="271"/>
    </row>
    <row r="220" spans="1:24" s="81" customFormat="1" ht="53.25" customHeight="1">
      <c r="A220" s="61" t="s">
        <v>635</v>
      </c>
      <c r="B220" s="61" t="s">
        <v>613</v>
      </c>
      <c r="C220" s="82" t="s">
        <v>126</v>
      </c>
      <c r="D220" s="62" t="s">
        <v>610</v>
      </c>
      <c r="E220" s="63"/>
      <c r="F220" s="63"/>
      <c r="G220" s="63"/>
      <c r="H220" s="63"/>
      <c r="I220" s="63"/>
      <c r="J220" s="63"/>
      <c r="K220" s="149"/>
      <c r="L220" s="63">
        <f>M220+P220</f>
        <v>324393</v>
      </c>
      <c r="M220" s="63"/>
      <c r="N220" s="63"/>
      <c r="O220" s="63"/>
      <c r="P220" s="63">
        <v>324393</v>
      </c>
      <c r="Q220" s="63"/>
      <c r="R220" s="63"/>
      <c r="S220" s="63"/>
      <c r="T220" s="63"/>
      <c r="U220" s="63"/>
      <c r="V220" s="149">
        <f t="shared" si="80"/>
        <v>0</v>
      </c>
      <c r="W220" s="63">
        <f t="shared" si="81"/>
        <v>0</v>
      </c>
      <c r="X220" s="271"/>
    </row>
    <row r="221" spans="1:24" s="3" customFormat="1" ht="35.25" customHeight="1">
      <c r="A221" s="58" t="s">
        <v>636</v>
      </c>
      <c r="B221" s="64" t="s">
        <v>638</v>
      </c>
      <c r="C221" s="64"/>
      <c r="D221" s="59" t="s">
        <v>639</v>
      </c>
      <c r="E221" s="60">
        <f aca="true" t="shared" si="87" ref="E221:U221">E222</f>
        <v>0</v>
      </c>
      <c r="F221" s="60">
        <f t="shared" si="87"/>
        <v>0</v>
      </c>
      <c r="G221" s="60">
        <f t="shared" si="87"/>
        <v>0</v>
      </c>
      <c r="H221" s="60">
        <f t="shared" si="87"/>
        <v>0</v>
      </c>
      <c r="I221" s="60">
        <f t="shared" si="87"/>
        <v>0</v>
      </c>
      <c r="J221" s="60">
        <f t="shared" si="87"/>
        <v>0</v>
      </c>
      <c r="K221" s="148"/>
      <c r="L221" s="60">
        <f t="shared" si="87"/>
        <v>73389.14</v>
      </c>
      <c r="M221" s="60">
        <f t="shared" si="87"/>
        <v>0</v>
      </c>
      <c r="N221" s="60">
        <f t="shared" si="87"/>
        <v>0</v>
      </c>
      <c r="O221" s="60">
        <f t="shared" si="87"/>
        <v>0</v>
      </c>
      <c r="P221" s="60">
        <f t="shared" si="87"/>
        <v>73389.14</v>
      </c>
      <c r="Q221" s="60">
        <f t="shared" si="87"/>
        <v>0</v>
      </c>
      <c r="R221" s="60">
        <f t="shared" si="87"/>
        <v>0</v>
      </c>
      <c r="S221" s="60">
        <f t="shared" si="87"/>
        <v>0</v>
      </c>
      <c r="T221" s="60">
        <f t="shared" si="87"/>
        <v>0</v>
      </c>
      <c r="U221" s="60">
        <f t="shared" si="87"/>
        <v>0</v>
      </c>
      <c r="V221" s="148">
        <f t="shared" si="80"/>
        <v>0</v>
      </c>
      <c r="W221" s="60">
        <f t="shared" si="81"/>
        <v>0</v>
      </c>
      <c r="X221" s="271"/>
    </row>
    <row r="222" spans="1:24" s="81" customFormat="1" ht="35.25" customHeight="1">
      <c r="A222" s="61" t="s">
        <v>637</v>
      </c>
      <c r="B222" s="82" t="s">
        <v>640</v>
      </c>
      <c r="C222" s="82" t="s">
        <v>488</v>
      </c>
      <c r="D222" s="62" t="s">
        <v>641</v>
      </c>
      <c r="E222" s="63"/>
      <c r="F222" s="63"/>
      <c r="G222" s="63"/>
      <c r="H222" s="63"/>
      <c r="I222" s="63"/>
      <c r="J222" s="63"/>
      <c r="K222" s="149"/>
      <c r="L222" s="63">
        <f>M222+P222</f>
        <v>73389.14</v>
      </c>
      <c r="M222" s="63"/>
      <c r="N222" s="63"/>
      <c r="O222" s="63"/>
      <c r="P222" s="63">
        <v>73389.14</v>
      </c>
      <c r="Q222" s="63"/>
      <c r="R222" s="63"/>
      <c r="S222" s="63"/>
      <c r="T222" s="63"/>
      <c r="U222" s="63"/>
      <c r="V222" s="149">
        <f t="shared" si="80"/>
        <v>0</v>
      </c>
      <c r="W222" s="63">
        <f t="shared" si="81"/>
        <v>0</v>
      </c>
      <c r="X222" s="271"/>
    </row>
    <row r="223" spans="1:24" s="84" customFormat="1" ht="35.25" customHeight="1">
      <c r="A223" s="58" t="s">
        <v>642</v>
      </c>
      <c r="B223" s="64" t="s">
        <v>645</v>
      </c>
      <c r="C223" s="64"/>
      <c r="D223" s="59" t="s">
        <v>644</v>
      </c>
      <c r="E223" s="60">
        <f>E224</f>
        <v>0</v>
      </c>
      <c r="F223" s="60">
        <f aca="true" t="shared" si="88" ref="F223:U223">F224</f>
        <v>0</v>
      </c>
      <c r="G223" s="60">
        <f t="shared" si="88"/>
        <v>0</v>
      </c>
      <c r="H223" s="60">
        <f t="shared" si="88"/>
        <v>0</v>
      </c>
      <c r="I223" s="60">
        <f t="shared" si="88"/>
        <v>0</v>
      </c>
      <c r="J223" s="60">
        <f t="shared" si="88"/>
        <v>0</v>
      </c>
      <c r="K223" s="148"/>
      <c r="L223" s="60">
        <f t="shared" si="88"/>
        <v>41900000</v>
      </c>
      <c r="M223" s="60">
        <f t="shared" si="88"/>
        <v>11900000</v>
      </c>
      <c r="N223" s="60">
        <f t="shared" si="88"/>
        <v>0</v>
      </c>
      <c r="O223" s="60">
        <f t="shared" si="88"/>
        <v>0</v>
      </c>
      <c r="P223" s="60">
        <f t="shared" si="88"/>
        <v>30000000</v>
      </c>
      <c r="Q223" s="60">
        <f t="shared" si="88"/>
        <v>4846674</v>
      </c>
      <c r="R223" s="60">
        <f t="shared" si="88"/>
        <v>4846674</v>
      </c>
      <c r="S223" s="60">
        <f t="shared" si="88"/>
        <v>0</v>
      </c>
      <c r="T223" s="60">
        <f t="shared" si="88"/>
        <v>0</v>
      </c>
      <c r="U223" s="60">
        <f t="shared" si="88"/>
        <v>0</v>
      </c>
      <c r="V223" s="148">
        <f t="shared" si="80"/>
        <v>11.567241050119332</v>
      </c>
      <c r="W223" s="60">
        <f t="shared" si="81"/>
        <v>4846674</v>
      </c>
      <c r="X223" s="271"/>
    </row>
    <row r="224" spans="1:24" s="81" customFormat="1" ht="48.75" customHeight="1">
      <c r="A224" s="61" t="s">
        <v>643</v>
      </c>
      <c r="B224" s="82" t="s">
        <v>646</v>
      </c>
      <c r="C224" s="82" t="s">
        <v>488</v>
      </c>
      <c r="D224" s="62" t="s">
        <v>647</v>
      </c>
      <c r="E224" s="63"/>
      <c r="F224" s="63"/>
      <c r="G224" s="63"/>
      <c r="H224" s="63"/>
      <c r="I224" s="63"/>
      <c r="J224" s="63"/>
      <c r="K224" s="149"/>
      <c r="L224" s="63">
        <f>M224+P224</f>
        <v>41900000</v>
      </c>
      <c r="M224" s="63">
        <v>11900000</v>
      </c>
      <c r="N224" s="63"/>
      <c r="O224" s="63"/>
      <c r="P224" s="63">
        <v>30000000</v>
      </c>
      <c r="Q224" s="63">
        <f>R224+U224</f>
        <v>4846674</v>
      </c>
      <c r="R224" s="63">
        <v>4846674</v>
      </c>
      <c r="S224" s="63"/>
      <c r="T224" s="63"/>
      <c r="U224" s="63"/>
      <c r="V224" s="149">
        <f t="shared" si="80"/>
        <v>11.567241050119332</v>
      </c>
      <c r="W224" s="63">
        <f t="shared" si="81"/>
        <v>4846674</v>
      </c>
      <c r="X224" s="271"/>
    </row>
    <row r="225" spans="1:24" s="3" customFormat="1" ht="28.5" customHeight="1">
      <c r="A225" s="58" t="s">
        <v>234</v>
      </c>
      <c r="B225" s="58" t="str">
        <f>'дод. 3'!A159</f>
        <v>7640</v>
      </c>
      <c r="C225" s="58" t="str">
        <f>'дод. 3'!B159</f>
        <v>0470</v>
      </c>
      <c r="D225" s="73" t="str">
        <f>'дод. 3'!C159</f>
        <v>Заходи з енергозбереження</v>
      </c>
      <c r="E225" s="60">
        <v>529155</v>
      </c>
      <c r="F225" s="60"/>
      <c r="G225" s="60"/>
      <c r="H225" s="60">
        <v>42524</v>
      </c>
      <c r="I225" s="60"/>
      <c r="J225" s="60"/>
      <c r="K225" s="148">
        <f t="shared" si="79"/>
        <v>8.036208672317185</v>
      </c>
      <c r="L225" s="60">
        <f>M225+P225</f>
        <v>19086155</v>
      </c>
      <c r="M225" s="60"/>
      <c r="N225" s="60"/>
      <c r="O225" s="60"/>
      <c r="P225" s="60">
        <v>19086155</v>
      </c>
      <c r="Q225" s="60">
        <f t="shared" si="57"/>
        <v>9756761</v>
      </c>
      <c r="R225" s="60"/>
      <c r="S225" s="60"/>
      <c r="T225" s="60"/>
      <c r="U225" s="60">
        <v>9756761</v>
      </c>
      <c r="V225" s="148">
        <f t="shared" si="80"/>
        <v>51.119573324223765</v>
      </c>
      <c r="W225" s="60">
        <f t="shared" si="81"/>
        <v>9799285</v>
      </c>
      <c r="X225" s="271"/>
    </row>
    <row r="226" spans="1:24" s="3" customFormat="1" ht="28.5" customHeight="1">
      <c r="A226" s="58" t="s">
        <v>648</v>
      </c>
      <c r="B226" s="58" t="s">
        <v>13</v>
      </c>
      <c r="C226" s="64"/>
      <c r="D226" s="59" t="s">
        <v>407</v>
      </c>
      <c r="E226" s="60">
        <f>E227</f>
        <v>0</v>
      </c>
      <c r="F226" s="60">
        <f aca="true" t="shared" si="89" ref="F226:U226">F227</f>
        <v>0</v>
      </c>
      <c r="G226" s="60">
        <f t="shared" si="89"/>
        <v>0</v>
      </c>
      <c r="H226" s="60">
        <f t="shared" si="89"/>
        <v>0</v>
      </c>
      <c r="I226" s="60">
        <f t="shared" si="89"/>
        <v>0</v>
      </c>
      <c r="J226" s="60">
        <f t="shared" si="89"/>
        <v>0</v>
      </c>
      <c r="K226" s="148"/>
      <c r="L226" s="60">
        <f t="shared" si="89"/>
        <v>872083.12</v>
      </c>
      <c r="M226" s="60">
        <f t="shared" si="89"/>
        <v>0</v>
      </c>
      <c r="N226" s="60">
        <f t="shared" si="89"/>
        <v>0</v>
      </c>
      <c r="O226" s="60">
        <f t="shared" si="89"/>
        <v>0</v>
      </c>
      <c r="P226" s="60">
        <f t="shared" si="89"/>
        <v>872083.12</v>
      </c>
      <c r="Q226" s="60">
        <f t="shared" si="89"/>
        <v>0</v>
      </c>
      <c r="R226" s="60">
        <f t="shared" si="89"/>
        <v>0</v>
      </c>
      <c r="S226" s="60">
        <f t="shared" si="89"/>
        <v>0</v>
      </c>
      <c r="T226" s="60">
        <f t="shared" si="89"/>
        <v>0</v>
      </c>
      <c r="U226" s="60">
        <f t="shared" si="89"/>
        <v>0</v>
      </c>
      <c r="V226" s="148">
        <f t="shared" si="80"/>
        <v>0</v>
      </c>
      <c r="W226" s="60">
        <f t="shared" si="81"/>
        <v>0</v>
      </c>
      <c r="X226" s="271"/>
    </row>
    <row r="227" spans="1:24" s="81" customFormat="1" ht="132" customHeight="1">
      <c r="A227" s="61" t="s">
        <v>649</v>
      </c>
      <c r="B227" s="61" t="s">
        <v>461</v>
      </c>
      <c r="C227" s="82" t="s">
        <v>126</v>
      </c>
      <c r="D227" s="62" t="s">
        <v>494</v>
      </c>
      <c r="E227" s="63"/>
      <c r="F227" s="63"/>
      <c r="G227" s="63"/>
      <c r="H227" s="63"/>
      <c r="I227" s="63"/>
      <c r="J227" s="63"/>
      <c r="K227" s="149"/>
      <c r="L227" s="63">
        <f>M227+P227</f>
        <v>872083.12</v>
      </c>
      <c r="M227" s="63"/>
      <c r="N227" s="63"/>
      <c r="O227" s="63"/>
      <c r="P227" s="63">
        <v>872083.12</v>
      </c>
      <c r="Q227" s="63"/>
      <c r="R227" s="63"/>
      <c r="S227" s="63"/>
      <c r="T227" s="63"/>
      <c r="U227" s="63"/>
      <c r="V227" s="149">
        <f t="shared" si="80"/>
        <v>0</v>
      </c>
      <c r="W227" s="63">
        <f t="shared" si="81"/>
        <v>0</v>
      </c>
      <c r="X227" s="271"/>
    </row>
    <row r="228" spans="1:24" s="79" customFormat="1" ht="28.5">
      <c r="A228" s="74" t="s">
        <v>330</v>
      </c>
      <c r="B228" s="33"/>
      <c r="C228" s="33"/>
      <c r="D228" s="32" t="s">
        <v>72</v>
      </c>
      <c r="E228" s="40">
        <f>E229</f>
        <v>6329600</v>
      </c>
      <c r="F228" s="40">
        <f aca="true" t="shared" si="90" ref="F228:U228">F229</f>
        <v>4858230</v>
      </c>
      <c r="G228" s="40">
        <f t="shared" si="90"/>
        <v>81200</v>
      </c>
      <c r="H228" s="40">
        <f t="shared" si="90"/>
        <v>3141616.68</v>
      </c>
      <c r="I228" s="40">
        <f t="shared" si="90"/>
        <v>2441639.6</v>
      </c>
      <c r="J228" s="40">
        <f t="shared" si="90"/>
        <v>49923.2</v>
      </c>
      <c r="K228" s="146">
        <f t="shared" si="79"/>
        <v>49.63373167340748</v>
      </c>
      <c r="L228" s="40">
        <f t="shared" si="90"/>
        <v>1263974.04</v>
      </c>
      <c r="M228" s="40">
        <f t="shared" si="90"/>
        <v>1123974.04</v>
      </c>
      <c r="N228" s="40">
        <f t="shared" si="90"/>
        <v>0</v>
      </c>
      <c r="O228" s="40">
        <f t="shared" si="90"/>
        <v>0</v>
      </c>
      <c r="P228" s="40">
        <f t="shared" si="90"/>
        <v>140000</v>
      </c>
      <c r="Q228" s="40">
        <f t="shared" si="90"/>
        <v>294275.35</v>
      </c>
      <c r="R228" s="40">
        <f t="shared" si="90"/>
        <v>294275.35</v>
      </c>
      <c r="S228" s="40">
        <f t="shared" si="90"/>
        <v>0</v>
      </c>
      <c r="T228" s="40">
        <f t="shared" si="90"/>
        <v>0</v>
      </c>
      <c r="U228" s="40">
        <f t="shared" si="90"/>
        <v>0</v>
      </c>
      <c r="V228" s="146">
        <f t="shared" si="80"/>
        <v>23.28175584998565</v>
      </c>
      <c r="W228" s="40">
        <f t="shared" si="81"/>
        <v>3435892.0300000003</v>
      </c>
      <c r="X228" s="271"/>
    </row>
    <row r="229" spans="1:24" s="79" customFormat="1" ht="30">
      <c r="A229" s="77" t="s">
        <v>331</v>
      </c>
      <c r="B229" s="91"/>
      <c r="C229" s="91"/>
      <c r="D229" s="90" t="s">
        <v>72</v>
      </c>
      <c r="E229" s="57">
        <f>E230+E231+E233+E232</f>
        <v>6329600</v>
      </c>
      <c r="F229" s="57">
        <f aca="true" t="shared" si="91" ref="F229:U229">F230+F231+F233+F232</f>
        <v>4858230</v>
      </c>
      <c r="G229" s="57">
        <f t="shared" si="91"/>
        <v>81200</v>
      </c>
      <c r="H229" s="57">
        <f t="shared" si="91"/>
        <v>3141616.68</v>
      </c>
      <c r="I229" s="57">
        <f t="shared" si="91"/>
        <v>2441639.6</v>
      </c>
      <c r="J229" s="57">
        <f t="shared" si="91"/>
        <v>49923.2</v>
      </c>
      <c r="K229" s="147">
        <f t="shared" si="79"/>
        <v>49.63373167340748</v>
      </c>
      <c r="L229" s="57">
        <f t="shared" si="91"/>
        <v>1263974.04</v>
      </c>
      <c r="M229" s="57">
        <f t="shared" si="91"/>
        <v>1123974.04</v>
      </c>
      <c r="N229" s="57">
        <f t="shared" si="91"/>
        <v>0</v>
      </c>
      <c r="O229" s="57">
        <f t="shared" si="91"/>
        <v>0</v>
      </c>
      <c r="P229" s="57">
        <f t="shared" si="91"/>
        <v>140000</v>
      </c>
      <c r="Q229" s="57">
        <f t="shared" si="91"/>
        <v>294275.35</v>
      </c>
      <c r="R229" s="57">
        <f t="shared" si="91"/>
        <v>294275.35</v>
      </c>
      <c r="S229" s="57">
        <f t="shared" si="91"/>
        <v>0</v>
      </c>
      <c r="T229" s="57">
        <f t="shared" si="91"/>
        <v>0</v>
      </c>
      <c r="U229" s="57">
        <f t="shared" si="91"/>
        <v>0</v>
      </c>
      <c r="V229" s="147">
        <f t="shared" si="80"/>
        <v>23.28175584998565</v>
      </c>
      <c r="W229" s="57">
        <f t="shared" si="81"/>
        <v>3435892.0300000003</v>
      </c>
      <c r="X229" s="271"/>
    </row>
    <row r="230" spans="1:24" s="3" customFormat="1" ht="45">
      <c r="A230" s="58" t="s">
        <v>332</v>
      </c>
      <c r="B230" s="58" t="str">
        <f>'дод. 3'!A16</f>
        <v>0160</v>
      </c>
      <c r="C230" s="58" t="str">
        <f>'дод. 3'!B16</f>
        <v>0111</v>
      </c>
      <c r="D230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30" s="60">
        <v>6179600</v>
      </c>
      <c r="F230" s="60">
        <v>4858230</v>
      </c>
      <c r="G230" s="60">
        <v>81200</v>
      </c>
      <c r="H230" s="60">
        <v>3105298.68</v>
      </c>
      <c r="I230" s="60">
        <v>2441639.6</v>
      </c>
      <c r="J230" s="60">
        <v>49923.2</v>
      </c>
      <c r="K230" s="148">
        <f t="shared" si="79"/>
        <v>50.25080393552981</v>
      </c>
      <c r="L230" s="60">
        <f>M230+P230</f>
        <v>0</v>
      </c>
      <c r="M230" s="60"/>
      <c r="N230" s="60"/>
      <c r="O230" s="60"/>
      <c r="P230" s="60">
        <v>0</v>
      </c>
      <c r="Q230" s="60">
        <f t="shared" si="57"/>
        <v>0</v>
      </c>
      <c r="R230" s="60"/>
      <c r="S230" s="60"/>
      <c r="T230" s="60"/>
      <c r="U230" s="60"/>
      <c r="V230" s="148" t="e">
        <f t="shared" si="80"/>
        <v>#DIV/0!</v>
      </c>
      <c r="W230" s="60">
        <f t="shared" si="81"/>
        <v>3105298.68</v>
      </c>
      <c r="X230" s="271"/>
    </row>
    <row r="231" spans="1:24" s="3" customFormat="1" ht="32.25" customHeight="1">
      <c r="A231" s="58" t="s">
        <v>484</v>
      </c>
      <c r="B231" s="103" t="str">
        <f>'дод. 3'!A128</f>
        <v>6090</v>
      </c>
      <c r="C231" s="103" t="str">
        <f>'дод. 3'!B128</f>
        <v>0640</v>
      </c>
      <c r="D231" s="72" t="str">
        <f>'дод. 3'!C128</f>
        <v>Інша діяльність у сфері житлово-комунального господарства</v>
      </c>
      <c r="E231" s="60">
        <v>150000</v>
      </c>
      <c r="F231" s="60"/>
      <c r="G231" s="60"/>
      <c r="H231" s="60">
        <v>36318</v>
      </c>
      <c r="I231" s="60"/>
      <c r="J231" s="60"/>
      <c r="K231" s="148">
        <f t="shared" si="79"/>
        <v>24.212</v>
      </c>
      <c r="L231" s="60">
        <f>M231+P231</f>
        <v>0</v>
      </c>
      <c r="M231" s="60"/>
      <c r="N231" s="60"/>
      <c r="O231" s="60"/>
      <c r="P231" s="60"/>
      <c r="Q231" s="60">
        <f aca="true" t="shared" si="92" ref="Q231:Q260">R231+U231</f>
        <v>0</v>
      </c>
      <c r="R231" s="60"/>
      <c r="S231" s="60"/>
      <c r="T231" s="60"/>
      <c r="U231" s="60"/>
      <c r="V231" s="148" t="e">
        <f t="shared" si="80"/>
        <v>#DIV/0!</v>
      </c>
      <c r="W231" s="60">
        <f t="shared" si="81"/>
        <v>36318</v>
      </c>
      <c r="X231" s="271"/>
    </row>
    <row r="232" spans="1:24" s="3" customFormat="1" ht="40.5" customHeight="1">
      <c r="A232" s="58" t="s">
        <v>628</v>
      </c>
      <c r="B232" s="64" t="s">
        <v>629</v>
      </c>
      <c r="C232" s="64" t="s">
        <v>166</v>
      </c>
      <c r="D232" s="59" t="s">
        <v>630</v>
      </c>
      <c r="E232" s="60"/>
      <c r="F232" s="60"/>
      <c r="G232" s="60"/>
      <c r="H232" s="60"/>
      <c r="I232" s="60"/>
      <c r="J232" s="60"/>
      <c r="K232" s="148"/>
      <c r="L232" s="60">
        <f>M232+P232</f>
        <v>140000</v>
      </c>
      <c r="M232" s="60"/>
      <c r="N232" s="60"/>
      <c r="O232" s="60"/>
      <c r="P232" s="60">
        <v>140000</v>
      </c>
      <c r="Q232" s="60">
        <f t="shared" si="92"/>
        <v>0</v>
      </c>
      <c r="R232" s="60"/>
      <c r="S232" s="60"/>
      <c r="T232" s="60"/>
      <c r="U232" s="60"/>
      <c r="V232" s="148">
        <f t="shared" si="80"/>
        <v>0</v>
      </c>
      <c r="W232" s="60">
        <f t="shared" si="81"/>
        <v>0</v>
      </c>
      <c r="X232" s="271"/>
    </row>
    <row r="233" spans="1:24" s="3" customFormat="1" ht="18.75" customHeight="1">
      <c r="A233" s="64" t="s">
        <v>333</v>
      </c>
      <c r="B233" s="64" t="str">
        <f>'дод. 3'!A164</f>
        <v>7690</v>
      </c>
      <c r="C233" s="64">
        <f>'дод. 3'!B164</f>
        <v>0</v>
      </c>
      <c r="D233" s="95" t="str">
        <f>'дод. 3'!C164</f>
        <v>Інша економічна діяльність</v>
      </c>
      <c r="E233" s="60">
        <f>E234</f>
        <v>0</v>
      </c>
      <c r="F233" s="60">
        <f aca="true" t="shared" si="93" ref="F233:U233">F234</f>
        <v>0</v>
      </c>
      <c r="G233" s="60">
        <f t="shared" si="93"/>
        <v>0</v>
      </c>
      <c r="H233" s="60">
        <f t="shared" si="93"/>
        <v>0</v>
      </c>
      <c r="I233" s="60">
        <f t="shared" si="93"/>
        <v>0</v>
      </c>
      <c r="J233" s="60">
        <f t="shared" si="93"/>
        <v>0</v>
      </c>
      <c r="K233" s="148"/>
      <c r="L233" s="60">
        <f t="shared" si="93"/>
        <v>1123974.04</v>
      </c>
      <c r="M233" s="60">
        <f t="shared" si="93"/>
        <v>1123974.04</v>
      </c>
      <c r="N233" s="60">
        <f t="shared" si="93"/>
        <v>0</v>
      </c>
      <c r="O233" s="60">
        <f t="shared" si="93"/>
        <v>0</v>
      </c>
      <c r="P233" s="60">
        <f t="shared" si="93"/>
        <v>0</v>
      </c>
      <c r="Q233" s="60">
        <f t="shared" si="93"/>
        <v>294275.35</v>
      </c>
      <c r="R233" s="60">
        <f t="shared" si="93"/>
        <v>294275.35</v>
      </c>
      <c r="S233" s="60">
        <f t="shared" si="93"/>
        <v>0</v>
      </c>
      <c r="T233" s="60">
        <f t="shared" si="93"/>
        <v>0</v>
      </c>
      <c r="U233" s="60">
        <f t="shared" si="93"/>
        <v>0</v>
      </c>
      <c r="V233" s="148">
        <f t="shared" si="80"/>
        <v>26.181685655302147</v>
      </c>
      <c r="W233" s="60">
        <f t="shared" si="81"/>
        <v>294275.35</v>
      </c>
      <c r="X233" s="271"/>
    </row>
    <row r="234" spans="1:24" s="81" customFormat="1" ht="124.5" customHeight="1">
      <c r="A234" s="82" t="s">
        <v>464</v>
      </c>
      <c r="B234" s="104" t="str">
        <f>'дод. 3'!A165</f>
        <v>7691</v>
      </c>
      <c r="C234" s="104" t="str">
        <f>'дод. 3'!B165</f>
        <v>0490</v>
      </c>
      <c r="D234" s="62" t="s">
        <v>494</v>
      </c>
      <c r="E234" s="63">
        <v>0</v>
      </c>
      <c r="F234" s="63"/>
      <c r="G234" s="63"/>
      <c r="H234" s="63"/>
      <c r="I234" s="63"/>
      <c r="J234" s="63"/>
      <c r="K234" s="149"/>
      <c r="L234" s="63">
        <f>M234+P234</f>
        <v>1123974.04</v>
      </c>
      <c r="M234" s="63">
        <v>1123974.04</v>
      </c>
      <c r="N234" s="63"/>
      <c r="O234" s="63"/>
      <c r="P234" s="63"/>
      <c r="Q234" s="63">
        <f t="shared" si="92"/>
        <v>294275.35</v>
      </c>
      <c r="R234" s="63">
        <v>294275.35</v>
      </c>
      <c r="S234" s="63"/>
      <c r="T234" s="63"/>
      <c r="U234" s="63"/>
      <c r="V234" s="149">
        <f t="shared" si="80"/>
        <v>26.181685655302147</v>
      </c>
      <c r="W234" s="63">
        <f t="shared" si="81"/>
        <v>294275.35</v>
      </c>
      <c r="X234" s="271"/>
    </row>
    <row r="235" spans="1:24" s="79" customFormat="1" ht="28.5" customHeight="1">
      <c r="A235" s="74" t="s">
        <v>336</v>
      </c>
      <c r="B235" s="33"/>
      <c r="C235" s="33"/>
      <c r="D235" s="32" t="s">
        <v>75</v>
      </c>
      <c r="E235" s="40">
        <f>E236</f>
        <v>3656700</v>
      </c>
      <c r="F235" s="40">
        <f aca="true" t="shared" si="94" ref="F235:U236">F236</f>
        <v>2745200</v>
      </c>
      <c r="G235" s="40">
        <f t="shared" si="94"/>
        <v>36300</v>
      </c>
      <c r="H235" s="40">
        <f t="shared" si="94"/>
        <v>1845249.01</v>
      </c>
      <c r="I235" s="40">
        <f t="shared" si="94"/>
        <v>1419196.06</v>
      </c>
      <c r="J235" s="40">
        <f t="shared" si="94"/>
        <v>22395.02</v>
      </c>
      <c r="K235" s="146">
        <f t="shared" si="79"/>
        <v>50.46213826674324</v>
      </c>
      <c r="L235" s="40">
        <f t="shared" si="94"/>
        <v>40000</v>
      </c>
      <c r="M235" s="40">
        <f t="shared" si="94"/>
        <v>0</v>
      </c>
      <c r="N235" s="40">
        <f t="shared" si="94"/>
        <v>0</v>
      </c>
      <c r="O235" s="40">
        <f t="shared" si="94"/>
        <v>0</v>
      </c>
      <c r="P235" s="40">
        <f t="shared" si="94"/>
        <v>40000</v>
      </c>
      <c r="Q235" s="40">
        <f t="shared" si="94"/>
        <v>35340</v>
      </c>
      <c r="R235" s="40">
        <f t="shared" si="94"/>
        <v>0</v>
      </c>
      <c r="S235" s="40">
        <f t="shared" si="94"/>
        <v>0</v>
      </c>
      <c r="T235" s="40">
        <f t="shared" si="94"/>
        <v>0</v>
      </c>
      <c r="U235" s="40">
        <f t="shared" si="94"/>
        <v>35340</v>
      </c>
      <c r="V235" s="146">
        <f t="shared" si="80"/>
        <v>88.35</v>
      </c>
      <c r="W235" s="40">
        <f t="shared" si="81"/>
        <v>1880589.01</v>
      </c>
      <c r="X235" s="271"/>
    </row>
    <row r="236" spans="1:24" s="79" customFormat="1" ht="31.5" customHeight="1">
      <c r="A236" s="77" t="s">
        <v>334</v>
      </c>
      <c r="B236" s="91"/>
      <c r="C236" s="91"/>
      <c r="D236" s="90" t="s">
        <v>75</v>
      </c>
      <c r="E236" s="57">
        <f>E237</f>
        <v>3656700</v>
      </c>
      <c r="F236" s="57">
        <f t="shared" si="94"/>
        <v>2745200</v>
      </c>
      <c r="G236" s="57">
        <f t="shared" si="94"/>
        <v>36300</v>
      </c>
      <c r="H236" s="57">
        <f t="shared" si="94"/>
        <v>1845249.01</v>
      </c>
      <c r="I236" s="57">
        <f t="shared" si="94"/>
        <v>1419196.06</v>
      </c>
      <c r="J236" s="57">
        <f t="shared" si="94"/>
        <v>22395.02</v>
      </c>
      <c r="K236" s="147">
        <f t="shared" si="79"/>
        <v>50.46213826674324</v>
      </c>
      <c r="L236" s="57">
        <f t="shared" si="94"/>
        <v>40000</v>
      </c>
      <c r="M236" s="57">
        <f t="shared" si="94"/>
        <v>0</v>
      </c>
      <c r="N236" s="57">
        <f t="shared" si="94"/>
        <v>0</v>
      </c>
      <c r="O236" s="57">
        <f t="shared" si="94"/>
        <v>0</v>
      </c>
      <c r="P236" s="57">
        <f t="shared" si="94"/>
        <v>40000</v>
      </c>
      <c r="Q236" s="57">
        <f t="shared" si="94"/>
        <v>35340</v>
      </c>
      <c r="R236" s="57">
        <f t="shared" si="94"/>
        <v>0</v>
      </c>
      <c r="S236" s="57">
        <f t="shared" si="94"/>
        <v>0</v>
      </c>
      <c r="T236" s="57">
        <f t="shared" si="94"/>
        <v>0</v>
      </c>
      <c r="U236" s="57">
        <f t="shared" si="94"/>
        <v>35340</v>
      </c>
      <c r="V236" s="147">
        <f t="shared" si="80"/>
        <v>88.35</v>
      </c>
      <c r="W236" s="57">
        <f t="shared" si="81"/>
        <v>1880589.01</v>
      </c>
      <c r="X236" s="271"/>
    </row>
    <row r="237" spans="1:24" s="81" customFormat="1" ht="47.25" customHeight="1">
      <c r="A237" s="58" t="s">
        <v>335</v>
      </c>
      <c r="B237" s="58" t="str">
        <f>'дод. 3'!A16</f>
        <v>0160</v>
      </c>
      <c r="C237" s="58" t="str">
        <f>'дод. 3'!B16</f>
        <v>0111</v>
      </c>
      <c r="D237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37" s="60">
        <v>3656700</v>
      </c>
      <c r="F237" s="60">
        <v>2745200</v>
      </c>
      <c r="G237" s="60">
        <v>36300</v>
      </c>
      <c r="H237" s="60">
        <v>1845249.01</v>
      </c>
      <c r="I237" s="60">
        <v>1419196.06</v>
      </c>
      <c r="J237" s="60">
        <v>22395.02</v>
      </c>
      <c r="K237" s="148">
        <f t="shared" si="79"/>
        <v>50.46213826674324</v>
      </c>
      <c r="L237" s="60">
        <f>M237+P237</f>
        <v>40000</v>
      </c>
      <c r="M237" s="60"/>
      <c r="N237" s="60"/>
      <c r="O237" s="60"/>
      <c r="P237" s="60">
        <v>40000</v>
      </c>
      <c r="Q237" s="60">
        <f t="shared" si="92"/>
        <v>35340</v>
      </c>
      <c r="R237" s="60"/>
      <c r="S237" s="60"/>
      <c r="T237" s="60"/>
      <c r="U237" s="60">
        <v>35340</v>
      </c>
      <c r="V237" s="148">
        <f t="shared" si="80"/>
        <v>88.35</v>
      </c>
      <c r="W237" s="60">
        <f t="shared" si="81"/>
        <v>1880589.01</v>
      </c>
      <c r="X237" s="271"/>
    </row>
    <row r="238" spans="1:24" s="76" customFormat="1" ht="28.5">
      <c r="A238" s="74" t="s">
        <v>337</v>
      </c>
      <c r="B238" s="33"/>
      <c r="C238" s="33"/>
      <c r="D238" s="32" t="s">
        <v>71</v>
      </c>
      <c r="E238" s="40">
        <f>E239</f>
        <v>17567206</v>
      </c>
      <c r="F238" s="40">
        <f aca="true" t="shared" si="95" ref="F238:U238">F239</f>
        <v>11700000</v>
      </c>
      <c r="G238" s="40">
        <f t="shared" si="95"/>
        <v>328583.65</v>
      </c>
      <c r="H238" s="40">
        <f t="shared" si="95"/>
        <v>6935799.33</v>
      </c>
      <c r="I238" s="40">
        <f t="shared" si="95"/>
        <v>5169162.81</v>
      </c>
      <c r="J238" s="40">
        <f t="shared" si="95"/>
        <v>171850.09</v>
      </c>
      <c r="K238" s="146">
        <f t="shared" si="79"/>
        <v>39.481516468811265</v>
      </c>
      <c r="L238" s="40">
        <f t="shared" si="95"/>
        <v>287843.33</v>
      </c>
      <c r="M238" s="40">
        <f t="shared" si="95"/>
        <v>14343.33</v>
      </c>
      <c r="N238" s="40">
        <f t="shared" si="95"/>
        <v>0</v>
      </c>
      <c r="O238" s="40">
        <f t="shared" si="95"/>
        <v>0</v>
      </c>
      <c r="P238" s="40">
        <f t="shared" si="95"/>
        <v>273500</v>
      </c>
      <c r="Q238" s="40">
        <f t="shared" si="95"/>
        <v>24500</v>
      </c>
      <c r="R238" s="40">
        <f t="shared" si="95"/>
        <v>24500</v>
      </c>
      <c r="S238" s="40">
        <f t="shared" si="95"/>
        <v>0</v>
      </c>
      <c r="T238" s="40">
        <f t="shared" si="95"/>
        <v>0</v>
      </c>
      <c r="U238" s="40">
        <f t="shared" si="95"/>
        <v>0</v>
      </c>
      <c r="V238" s="146">
        <f t="shared" si="80"/>
        <v>8.511574681963275</v>
      </c>
      <c r="W238" s="40">
        <f t="shared" si="81"/>
        <v>6960299.33</v>
      </c>
      <c r="X238" s="271"/>
    </row>
    <row r="239" spans="1:24" s="79" customFormat="1" ht="30.75" customHeight="1">
      <c r="A239" s="77" t="s">
        <v>338</v>
      </c>
      <c r="B239" s="91"/>
      <c r="C239" s="91"/>
      <c r="D239" s="90" t="s">
        <v>71</v>
      </c>
      <c r="E239" s="57">
        <f>E240+E241+E242+E243+E244+E245+E247</f>
        <v>17567206</v>
      </c>
      <c r="F239" s="57">
        <f aca="true" t="shared" si="96" ref="F239:U239">F240+F241+F242+F243+F244+F245+F247</f>
        <v>11700000</v>
      </c>
      <c r="G239" s="57">
        <f t="shared" si="96"/>
        <v>328583.65</v>
      </c>
      <c r="H239" s="57">
        <f t="shared" si="96"/>
        <v>6935799.33</v>
      </c>
      <c r="I239" s="57">
        <f t="shared" si="96"/>
        <v>5169162.81</v>
      </c>
      <c r="J239" s="57">
        <f t="shared" si="96"/>
        <v>171850.09</v>
      </c>
      <c r="K239" s="147">
        <f t="shared" si="79"/>
        <v>39.481516468811265</v>
      </c>
      <c r="L239" s="57">
        <f t="shared" si="96"/>
        <v>287843.33</v>
      </c>
      <c r="M239" s="57">
        <f t="shared" si="96"/>
        <v>14343.33</v>
      </c>
      <c r="N239" s="57">
        <f t="shared" si="96"/>
        <v>0</v>
      </c>
      <c r="O239" s="57">
        <f t="shared" si="96"/>
        <v>0</v>
      </c>
      <c r="P239" s="57">
        <f t="shared" si="96"/>
        <v>273500</v>
      </c>
      <c r="Q239" s="57">
        <f t="shared" si="96"/>
        <v>24500</v>
      </c>
      <c r="R239" s="57">
        <f t="shared" si="96"/>
        <v>24500</v>
      </c>
      <c r="S239" s="57">
        <f t="shared" si="96"/>
        <v>0</v>
      </c>
      <c r="T239" s="57">
        <f t="shared" si="96"/>
        <v>0</v>
      </c>
      <c r="U239" s="57">
        <f t="shared" si="96"/>
        <v>0</v>
      </c>
      <c r="V239" s="147">
        <f t="shared" si="80"/>
        <v>8.511574681963275</v>
      </c>
      <c r="W239" s="57">
        <f t="shared" si="81"/>
        <v>6960299.33</v>
      </c>
      <c r="X239" s="271"/>
    </row>
    <row r="240" spans="1:24" s="76" customFormat="1" ht="51.75" customHeight="1">
      <c r="A240" s="58" t="s">
        <v>339</v>
      </c>
      <c r="B240" s="58" t="str">
        <f>'дод. 3'!A16</f>
        <v>0160</v>
      </c>
      <c r="C240" s="58" t="str">
        <f>'дод. 3'!B16</f>
        <v>0111</v>
      </c>
      <c r="D240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40" s="60">
        <v>15013300</v>
      </c>
      <c r="F240" s="60">
        <v>11700000</v>
      </c>
      <c r="G240" s="60">
        <v>250267</v>
      </c>
      <c r="H240" s="60">
        <v>6669625.76</v>
      </c>
      <c r="I240" s="60">
        <v>5169162.81</v>
      </c>
      <c r="J240" s="60">
        <v>93533.44</v>
      </c>
      <c r="K240" s="148">
        <f t="shared" si="79"/>
        <v>44.42478176017264</v>
      </c>
      <c r="L240" s="60">
        <f>M240+P240</f>
        <v>19500</v>
      </c>
      <c r="M240" s="60"/>
      <c r="N240" s="60"/>
      <c r="O240" s="60"/>
      <c r="P240" s="60">
        <v>19500</v>
      </c>
      <c r="Q240" s="60">
        <f t="shared" si="92"/>
        <v>0</v>
      </c>
      <c r="R240" s="60"/>
      <c r="S240" s="60"/>
      <c r="T240" s="60"/>
      <c r="U240" s="60"/>
      <c r="V240" s="148">
        <f t="shared" si="80"/>
        <v>0</v>
      </c>
      <c r="W240" s="60">
        <f t="shared" si="81"/>
        <v>6669625.76</v>
      </c>
      <c r="X240" s="271"/>
    </row>
    <row r="241" spans="1:24" s="97" customFormat="1" ht="24" customHeight="1">
      <c r="A241" s="58" t="s">
        <v>340</v>
      </c>
      <c r="B241" s="58" t="str">
        <f>'дод. 3'!A131</f>
        <v>7130</v>
      </c>
      <c r="C241" s="58" t="str">
        <f>'дод. 3'!B131</f>
        <v>0421</v>
      </c>
      <c r="D241" s="73" t="str">
        <f>'дод. 3'!C131</f>
        <v>Здійснення  заходів із землеустрою</v>
      </c>
      <c r="E241" s="60">
        <v>650000</v>
      </c>
      <c r="F241" s="211"/>
      <c r="G241" s="211"/>
      <c r="H241" s="211"/>
      <c r="I241" s="211"/>
      <c r="J241" s="211"/>
      <c r="K241" s="148">
        <f t="shared" si="79"/>
        <v>0</v>
      </c>
      <c r="L241" s="60">
        <f>M241+P241</f>
        <v>14343.33</v>
      </c>
      <c r="M241" s="211">
        <v>14343.33</v>
      </c>
      <c r="N241" s="211"/>
      <c r="O241" s="211"/>
      <c r="P241" s="211"/>
      <c r="Q241" s="60">
        <f t="shared" si="92"/>
        <v>0</v>
      </c>
      <c r="R241" s="60"/>
      <c r="S241" s="60"/>
      <c r="T241" s="60"/>
      <c r="U241" s="211"/>
      <c r="V241" s="148">
        <f t="shared" si="80"/>
        <v>0</v>
      </c>
      <c r="W241" s="60">
        <f t="shared" si="81"/>
        <v>0</v>
      </c>
      <c r="X241" s="271"/>
    </row>
    <row r="242" spans="1:24" s="3" customFormat="1" ht="30">
      <c r="A242" s="64" t="s">
        <v>341</v>
      </c>
      <c r="B242" s="64" t="str">
        <f>'дод. 3'!A158</f>
        <v>7610</v>
      </c>
      <c r="C242" s="64" t="str">
        <f>'дод. 3'!B158</f>
        <v>0411</v>
      </c>
      <c r="D242" s="71" t="str">
        <f>'дод. 3'!C158</f>
        <v>Сприяння розвитку малого та середнього підприємництва</v>
      </c>
      <c r="E242" s="60">
        <v>1152000</v>
      </c>
      <c r="F242" s="60"/>
      <c r="G242" s="60"/>
      <c r="H242" s="60">
        <v>20875</v>
      </c>
      <c r="I242" s="60"/>
      <c r="J242" s="60"/>
      <c r="K242" s="148">
        <f t="shared" si="79"/>
        <v>1.8120659722222223</v>
      </c>
      <c r="L242" s="60">
        <f>M242+P242</f>
        <v>0</v>
      </c>
      <c r="M242" s="60"/>
      <c r="N242" s="60"/>
      <c r="O242" s="60"/>
      <c r="P242" s="60"/>
      <c r="Q242" s="60">
        <f t="shared" si="92"/>
        <v>0</v>
      </c>
      <c r="R242" s="60"/>
      <c r="S242" s="60"/>
      <c r="T242" s="60"/>
      <c r="U242" s="60"/>
      <c r="V242" s="148"/>
      <c r="W242" s="60">
        <f t="shared" si="81"/>
        <v>20875</v>
      </c>
      <c r="X242" s="271"/>
    </row>
    <row r="243" spans="1:24" s="84" customFormat="1" ht="37.5" customHeight="1">
      <c r="A243" s="64" t="s">
        <v>410</v>
      </c>
      <c r="B243" s="64" t="str">
        <f>'дод. 3'!A160</f>
        <v>7650</v>
      </c>
      <c r="C243" s="64" t="str">
        <f>'дод. 3'!B160</f>
        <v>0490</v>
      </c>
      <c r="D243" s="71" t="str">
        <f>'дод. 3'!C160</f>
        <v>Проведення експертної  грошової  оцінки  земельної ділянки чи права на неї</v>
      </c>
      <c r="E243" s="60">
        <v>0</v>
      </c>
      <c r="F243" s="60"/>
      <c r="G243" s="60"/>
      <c r="H243" s="60"/>
      <c r="I243" s="60"/>
      <c r="J243" s="60"/>
      <c r="K243" s="148"/>
      <c r="L243" s="60">
        <f>M243+P243</f>
        <v>50000</v>
      </c>
      <c r="M243" s="60"/>
      <c r="N243" s="60"/>
      <c r="O243" s="60"/>
      <c r="P243" s="60">
        <v>50000</v>
      </c>
      <c r="Q243" s="60">
        <f t="shared" si="92"/>
        <v>24500</v>
      </c>
      <c r="R243" s="60">
        <v>24500</v>
      </c>
      <c r="S243" s="60"/>
      <c r="T243" s="60"/>
      <c r="U243" s="60"/>
      <c r="V243" s="148">
        <f t="shared" si="80"/>
        <v>49</v>
      </c>
      <c r="W243" s="60">
        <f t="shared" si="81"/>
        <v>24500</v>
      </c>
      <c r="X243" s="270">
        <v>17</v>
      </c>
    </row>
    <row r="244" spans="1:24" s="84" customFormat="1" ht="60">
      <c r="A244" s="64" t="s">
        <v>412</v>
      </c>
      <c r="B244" s="64" t="str">
        <f>'дод. 3'!A161</f>
        <v>7660</v>
      </c>
      <c r="C244" s="64" t="str">
        <f>'дод. 3'!B161</f>
        <v>0490</v>
      </c>
      <c r="D244" s="71" t="str">
        <f>'дод. 3'!C161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44" s="60">
        <v>0</v>
      </c>
      <c r="F244" s="60"/>
      <c r="G244" s="60"/>
      <c r="H244" s="60"/>
      <c r="I244" s="60"/>
      <c r="J244" s="60"/>
      <c r="K244" s="148"/>
      <c r="L244" s="60">
        <f>M244+P244</f>
        <v>25000</v>
      </c>
      <c r="M244" s="60"/>
      <c r="N244" s="60"/>
      <c r="O244" s="60"/>
      <c r="P244" s="60">
        <v>25000</v>
      </c>
      <c r="Q244" s="60">
        <f t="shared" si="92"/>
        <v>0</v>
      </c>
      <c r="R244" s="60"/>
      <c r="S244" s="60"/>
      <c r="T244" s="60"/>
      <c r="U244" s="60"/>
      <c r="V244" s="148">
        <f t="shared" si="80"/>
        <v>0</v>
      </c>
      <c r="W244" s="60">
        <f t="shared" si="81"/>
        <v>0</v>
      </c>
      <c r="X244" s="270"/>
    </row>
    <row r="245" spans="1:24" s="3" customFormat="1" ht="22.5" customHeight="1">
      <c r="A245" s="64" t="s">
        <v>405</v>
      </c>
      <c r="B245" s="64" t="str">
        <f>'дод. 3'!A164</f>
        <v>7690</v>
      </c>
      <c r="C245" s="64">
        <f>'дод. 3'!B164</f>
        <v>0</v>
      </c>
      <c r="D245" s="71" t="str">
        <f>'дод. 3'!C164</f>
        <v>Інша економічна діяльність</v>
      </c>
      <c r="E245" s="60">
        <f>E246</f>
        <v>731906</v>
      </c>
      <c r="F245" s="60">
        <f aca="true" t="shared" si="97" ref="F245:U245">F246</f>
        <v>0</v>
      </c>
      <c r="G245" s="60">
        <f t="shared" si="97"/>
        <v>78316.65</v>
      </c>
      <c r="H245" s="60">
        <f t="shared" si="97"/>
        <v>245298.57</v>
      </c>
      <c r="I245" s="60">
        <f t="shared" si="97"/>
        <v>0</v>
      </c>
      <c r="J245" s="60">
        <f t="shared" si="97"/>
        <v>78316.65</v>
      </c>
      <c r="K245" s="148">
        <f t="shared" si="79"/>
        <v>33.515037450164364</v>
      </c>
      <c r="L245" s="60">
        <f t="shared" si="97"/>
        <v>0</v>
      </c>
      <c r="M245" s="60">
        <f t="shared" si="97"/>
        <v>0</v>
      </c>
      <c r="N245" s="60">
        <f t="shared" si="97"/>
        <v>0</v>
      </c>
      <c r="O245" s="60">
        <f t="shared" si="97"/>
        <v>0</v>
      </c>
      <c r="P245" s="60">
        <f t="shared" si="97"/>
        <v>0</v>
      </c>
      <c r="Q245" s="60">
        <f t="shared" si="97"/>
        <v>0</v>
      </c>
      <c r="R245" s="60">
        <f t="shared" si="97"/>
        <v>0</v>
      </c>
      <c r="S245" s="60">
        <f t="shared" si="97"/>
        <v>0</v>
      </c>
      <c r="T245" s="60">
        <f t="shared" si="97"/>
        <v>0</v>
      </c>
      <c r="U245" s="60">
        <f t="shared" si="97"/>
        <v>0</v>
      </c>
      <c r="V245" s="148"/>
      <c r="W245" s="60">
        <f t="shared" si="81"/>
        <v>245298.57</v>
      </c>
      <c r="X245" s="270"/>
    </row>
    <row r="246" spans="1:24" s="81" customFormat="1" ht="23.25" customHeight="1">
      <c r="A246" s="82" t="s">
        <v>406</v>
      </c>
      <c r="B246" s="82" t="str">
        <f>'дод. 3'!A166</f>
        <v>7693</v>
      </c>
      <c r="C246" s="82" t="str">
        <f>'дод. 3'!B166</f>
        <v>0490</v>
      </c>
      <c r="D246" s="83" t="str">
        <f>'дод. 3'!C166</f>
        <v>Інші заходи, пов'язані з економічною діяльністю</v>
      </c>
      <c r="E246" s="63">
        <v>731906</v>
      </c>
      <c r="F246" s="63"/>
      <c r="G246" s="63">
        <v>78316.65</v>
      </c>
      <c r="H246" s="63">
        <v>245298.57</v>
      </c>
      <c r="I246" s="63"/>
      <c r="J246" s="63">
        <v>78316.65</v>
      </c>
      <c r="K246" s="149">
        <f t="shared" si="79"/>
        <v>33.515037450164364</v>
      </c>
      <c r="L246" s="63">
        <f>M246+P246</f>
        <v>0</v>
      </c>
      <c r="M246" s="63"/>
      <c r="N246" s="63"/>
      <c r="O246" s="63"/>
      <c r="P246" s="63"/>
      <c r="Q246" s="63">
        <f t="shared" si="92"/>
        <v>0</v>
      </c>
      <c r="R246" s="63"/>
      <c r="S246" s="63"/>
      <c r="T246" s="63"/>
      <c r="U246" s="63"/>
      <c r="V246" s="149"/>
      <c r="W246" s="63">
        <f t="shared" si="81"/>
        <v>245298.57</v>
      </c>
      <c r="X246" s="270"/>
    </row>
    <row r="247" spans="1:24" s="84" customFormat="1" ht="49.5" customHeight="1">
      <c r="A247" s="64" t="s">
        <v>627</v>
      </c>
      <c r="B247" s="64" t="s">
        <v>605</v>
      </c>
      <c r="C247" s="198" t="s">
        <v>78</v>
      </c>
      <c r="D247" s="197" t="s">
        <v>606</v>
      </c>
      <c r="E247" s="60">
        <v>20000</v>
      </c>
      <c r="F247" s="60"/>
      <c r="G247" s="60"/>
      <c r="H247" s="60"/>
      <c r="I247" s="60"/>
      <c r="J247" s="60"/>
      <c r="K247" s="148">
        <f t="shared" si="79"/>
        <v>0</v>
      </c>
      <c r="L247" s="60">
        <f>M247+P247</f>
        <v>179000</v>
      </c>
      <c r="M247" s="60"/>
      <c r="N247" s="60"/>
      <c r="O247" s="60"/>
      <c r="P247" s="60">
        <v>179000</v>
      </c>
      <c r="Q247" s="60"/>
      <c r="R247" s="60"/>
      <c r="S247" s="60"/>
      <c r="T247" s="60"/>
      <c r="U247" s="60"/>
      <c r="V247" s="148">
        <f t="shared" si="80"/>
        <v>0</v>
      </c>
      <c r="W247" s="60">
        <f t="shared" si="81"/>
        <v>0</v>
      </c>
      <c r="X247" s="270"/>
    </row>
    <row r="248" spans="1:24" s="76" customFormat="1" ht="28.5">
      <c r="A248" s="74" t="s">
        <v>347</v>
      </c>
      <c r="B248" s="33"/>
      <c r="C248" s="33"/>
      <c r="D248" s="32" t="s">
        <v>350</v>
      </c>
      <c r="E248" s="40">
        <f>E249</f>
        <v>232370</v>
      </c>
      <c r="F248" s="40">
        <f aca="true" t="shared" si="98" ref="F248:U249">F249</f>
        <v>190467</v>
      </c>
      <c r="G248" s="40">
        <f t="shared" si="98"/>
        <v>0</v>
      </c>
      <c r="H248" s="40">
        <f t="shared" si="98"/>
        <v>103432.1</v>
      </c>
      <c r="I248" s="40">
        <f t="shared" si="98"/>
        <v>84780.41</v>
      </c>
      <c r="J248" s="40">
        <f t="shared" si="98"/>
        <v>0</v>
      </c>
      <c r="K248" s="146">
        <f t="shared" si="79"/>
        <v>44.511813056762925</v>
      </c>
      <c r="L248" s="40">
        <f t="shared" si="98"/>
        <v>0</v>
      </c>
      <c r="M248" s="40">
        <f t="shared" si="98"/>
        <v>0</v>
      </c>
      <c r="N248" s="40">
        <f t="shared" si="98"/>
        <v>0</v>
      </c>
      <c r="O248" s="40">
        <f t="shared" si="98"/>
        <v>0</v>
      </c>
      <c r="P248" s="40">
        <f t="shared" si="98"/>
        <v>0</v>
      </c>
      <c r="Q248" s="40">
        <f t="shared" si="98"/>
        <v>0</v>
      </c>
      <c r="R248" s="40">
        <f t="shared" si="98"/>
        <v>0</v>
      </c>
      <c r="S248" s="40">
        <f t="shared" si="98"/>
        <v>0</v>
      </c>
      <c r="T248" s="40">
        <f t="shared" si="98"/>
        <v>0</v>
      </c>
      <c r="U248" s="40">
        <f t="shared" si="98"/>
        <v>0</v>
      </c>
      <c r="V248" s="146"/>
      <c r="W248" s="40">
        <f t="shared" si="81"/>
        <v>103432.1</v>
      </c>
      <c r="X248" s="270"/>
    </row>
    <row r="249" spans="1:24" s="79" customFormat="1" ht="36.75" customHeight="1">
      <c r="A249" s="77" t="s">
        <v>348</v>
      </c>
      <c r="B249" s="91"/>
      <c r="C249" s="91"/>
      <c r="D249" s="90" t="s">
        <v>350</v>
      </c>
      <c r="E249" s="57">
        <f>E250</f>
        <v>232370</v>
      </c>
      <c r="F249" s="57">
        <f t="shared" si="98"/>
        <v>190467</v>
      </c>
      <c r="G249" s="57">
        <f t="shared" si="98"/>
        <v>0</v>
      </c>
      <c r="H249" s="57">
        <f t="shared" si="98"/>
        <v>103432.1</v>
      </c>
      <c r="I249" s="57">
        <f t="shared" si="98"/>
        <v>84780.41</v>
      </c>
      <c r="J249" s="57">
        <f t="shared" si="98"/>
        <v>0</v>
      </c>
      <c r="K249" s="147">
        <f t="shared" si="79"/>
        <v>44.511813056762925</v>
      </c>
      <c r="L249" s="57">
        <f t="shared" si="98"/>
        <v>0</v>
      </c>
      <c r="M249" s="57">
        <f t="shared" si="98"/>
        <v>0</v>
      </c>
      <c r="N249" s="57">
        <f t="shared" si="98"/>
        <v>0</v>
      </c>
      <c r="O249" s="57">
        <f t="shared" si="98"/>
        <v>0</v>
      </c>
      <c r="P249" s="57">
        <f t="shared" si="98"/>
        <v>0</v>
      </c>
      <c r="Q249" s="57">
        <f t="shared" si="98"/>
        <v>0</v>
      </c>
      <c r="R249" s="57">
        <f t="shared" si="98"/>
        <v>0</v>
      </c>
      <c r="S249" s="57">
        <f t="shared" si="98"/>
        <v>0</v>
      </c>
      <c r="T249" s="57">
        <f t="shared" si="98"/>
        <v>0</v>
      </c>
      <c r="U249" s="57">
        <f t="shared" si="98"/>
        <v>0</v>
      </c>
      <c r="V249" s="147"/>
      <c r="W249" s="57">
        <f t="shared" si="81"/>
        <v>103432.1</v>
      </c>
      <c r="X249" s="270"/>
    </row>
    <row r="250" spans="1:24" s="3" customFormat="1" ht="45">
      <c r="A250" s="58" t="s">
        <v>349</v>
      </c>
      <c r="B250" s="58" t="str">
        <f>'дод. 3'!A16</f>
        <v>0160</v>
      </c>
      <c r="C250" s="58" t="str">
        <f>'дод. 3'!B16</f>
        <v>0111</v>
      </c>
      <c r="D250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50" s="60">
        <v>232370</v>
      </c>
      <c r="F250" s="60">
        <v>190467</v>
      </c>
      <c r="G250" s="60"/>
      <c r="H250" s="60">
        <v>103432.1</v>
      </c>
      <c r="I250" s="60">
        <v>84780.41</v>
      </c>
      <c r="J250" s="60"/>
      <c r="K250" s="148">
        <f t="shared" si="79"/>
        <v>44.511813056762925</v>
      </c>
      <c r="L250" s="60">
        <f>M250+P250</f>
        <v>0</v>
      </c>
      <c r="M250" s="60"/>
      <c r="N250" s="60"/>
      <c r="O250" s="60"/>
      <c r="P250" s="60"/>
      <c r="Q250" s="60">
        <f t="shared" si="92"/>
        <v>0</v>
      </c>
      <c r="R250" s="60"/>
      <c r="S250" s="60"/>
      <c r="T250" s="60"/>
      <c r="U250" s="60"/>
      <c r="V250" s="148"/>
      <c r="W250" s="60">
        <f t="shared" si="81"/>
        <v>103432.1</v>
      </c>
      <c r="X250" s="270"/>
    </row>
    <row r="251" spans="1:24" s="76" customFormat="1" ht="33" customHeight="1">
      <c r="A251" s="74" t="s">
        <v>342</v>
      </c>
      <c r="B251" s="33"/>
      <c r="C251" s="33"/>
      <c r="D251" s="32" t="s">
        <v>73</v>
      </c>
      <c r="E251" s="40">
        <f>E252</f>
        <v>107892750.97</v>
      </c>
      <c r="F251" s="40">
        <f aca="true" t="shared" si="99" ref="F251:U251">F252</f>
        <v>13148077</v>
      </c>
      <c r="G251" s="40">
        <f t="shared" si="99"/>
        <v>183655</v>
      </c>
      <c r="H251" s="40">
        <f t="shared" si="99"/>
        <v>52121207.05</v>
      </c>
      <c r="I251" s="40">
        <f t="shared" si="99"/>
        <v>6544349.77</v>
      </c>
      <c r="J251" s="40">
        <f t="shared" si="99"/>
        <v>106393.4</v>
      </c>
      <c r="K251" s="146">
        <f t="shared" si="79"/>
        <v>48.30834933895837</v>
      </c>
      <c r="L251" s="40">
        <f t="shared" si="99"/>
        <v>4633800</v>
      </c>
      <c r="M251" s="40">
        <f t="shared" si="99"/>
        <v>4020000</v>
      </c>
      <c r="N251" s="40">
        <f t="shared" si="99"/>
        <v>0</v>
      </c>
      <c r="O251" s="40">
        <f t="shared" si="99"/>
        <v>0</v>
      </c>
      <c r="P251" s="40">
        <f t="shared" si="99"/>
        <v>613800</v>
      </c>
      <c r="Q251" s="40">
        <f t="shared" si="99"/>
        <v>50140</v>
      </c>
      <c r="R251" s="40">
        <f t="shared" si="99"/>
        <v>0</v>
      </c>
      <c r="S251" s="40">
        <f t="shared" si="99"/>
        <v>0</v>
      </c>
      <c r="T251" s="40">
        <f t="shared" si="99"/>
        <v>0</v>
      </c>
      <c r="U251" s="40">
        <f t="shared" si="99"/>
        <v>50140</v>
      </c>
      <c r="V251" s="146">
        <f t="shared" si="80"/>
        <v>1.0820492899995684</v>
      </c>
      <c r="W251" s="40">
        <f t="shared" si="81"/>
        <v>52171347.05</v>
      </c>
      <c r="X251" s="270"/>
    </row>
    <row r="252" spans="1:24" s="79" customFormat="1" ht="30.75" customHeight="1">
      <c r="A252" s="77" t="s">
        <v>343</v>
      </c>
      <c r="B252" s="91"/>
      <c r="C252" s="91"/>
      <c r="D252" s="90" t="s">
        <v>73</v>
      </c>
      <c r="E252" s="57">
        <f>E253+E254+E255+E256+E257+E258+E260+E259</f>
        <v>107892750.97</v>
      </c>
      <c r="F252" s="57">
        <f aca="true" t="shared" si="100" ref="F252:U252">F253+F254+F255+F256+F257+F258+F260+F259</f>
        <v>13148077</v>
      </c>
      <c r="G252" s="57">
        <f t="shared" si="100"/>
        <v>183655</v>
      </c>
      <c r="H252" s="57">
        <f t="shared" si="100"/>
        <v>52121207.05</v>
      </c>
      <c r="I252" s="57">
        <f t="shared" si="100"/>
        <v>6544349.77</v>
      </c>
      <c r="J252" s="57">
        <f t="shared" si="100"/>
        <v>106393.4</v>
      </c>
      <c r="K252" s="147">
        <f t="shared" si="79"/>
        <v>48.30834933895837</v>
      </c>
      <c r="L252" s="57">
        <f t="shared" si="100"/>
        <v>4633800</v>
      </c>
      <c r="M252" s="57">
        <f t="shared" si="100"/>
        <v>4020000</v>
      </c>
      <c r="N252" s="57">
        <f t="shared" si="100"/>
        <v>0</v>
      </c>
      <c r="O252" s="57">
        <f t="shared" si="100"/>
        <v>0</v>
      </c>
      <c r="P252" s="57">
        <f t="shared" si="100"/>
        <v>613800</v>
      </c>
      <c r="Q252" s="57">
        <f t="shared" si="100"/>
        <v>50140</v>
      </c>
      <c r="R252" s="57">
        <f t="shared" si="100"/>
        <v>0</v>
      </c>
      <c r="S252" s="57">
        <f t="shared" si="100"/>
        <v>0</v>
      </c>
      <c r="T252" s="57">
        <f t="shared" si="100"/>
        <v>0</v>
      </c>
      <c r="U252" s="57">
        <f t="shared" si="100"/>
        <v>50140</v>
      </c>
      <c r="V252" s="147">
        <f t="shared" si="80"/>
        <v>1.0820492899995684</v>
      </c>
      <c r="W252" s="57">
        <f t="shared" si="81"/>
        <v>52171347.05</v>
      </c>
      <c r="X252" s="270"/>
    </row>
    <row r="253" spans="1:24" s="3" customFormat="1" ht="45">
      <c r="A253" s="58" t="s">
        <v>344</v>
      </c>
      <c r="B253" s="58" t="str">
        <f>'дод. 3'!A16</f>
        <v>0160</v>
      </c>
      <c r="C253" s="58" t="str">
        <f>'дод. 3'!B16</f>
        <v>0111</v>
      </c>
      <c r="D253" s="59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53" s="60">
        <v>16851191</v>
      </c>
      <c r="F253" s="60">
        <v>13148077</v>
      </c>
      <c r="G253" s="60">
        <v>183655</v>
      </c>
      <c r="H253" s="60">
        <v>8347294.51</v>
      </c>
      <c r="I253" s="60">
        <v>6544349.77</v>
      </c>
      <c r="J253" s="60">
        <v>106393.4</v>
      </c>
      <c r="K253" s="148">
        <f t="shared" si="79"/>
        <v>49.53533854075952</v>
      </c>
      <c r="L253" s="60">
        <f>M253+P253</f>
        <v>61000</v>
      </c>
      <c r="M253" s="60"/>
      <c r="N253" s="60"/>
      <c r="O253" s="60"/>
      <c r="P253" s="60">
        <v>61000</v>
      </c>
      <c r="Q253" s="60">
        <f t="shared" si="92"/>
        <v>14899</v>
      </c>
      <c r="R253" s="60"/>
      <c r="S253" s="60"/>
      <c r="T253" s="60"/>
      <c r="U253" s="60">
        <v>14899</v>
      </c>
      <c r="V253" s="148">
        <f t="shared" si="80"/>
        <v>24.424590163934425</v>
      </c>
      <c r="W253" s="60">
        <f t="shared" si="81"/>
        <v>8362193.51</v>
      </c>
      <c r="X253" s="270"/>
    </row>
    <row r="254" spans="1:24" s="3" customFormat="1" ht="23.25" customHeight="1">
      <c r="A254" s="58" t="s">
        <v>397</v>
      </c>
      <c r="B254" s="58" t="str">
        <f>'дод. 3'!A159</f>
        <v>7640</v>
      </c>
      <c r="C254" s="58" t="str">
        <f>'дод. 3'!B159</f>
        <v>0470</v>
      </c>
      <c r="D254" s="72" t="str">
        <f>'дод. 3'!C159</f>
        <v>Заходи з енергозбереження</v>
      </c>
      <c r="E254" s="60">
        <v>75000</v>
      </c>
      <c r="F254" s="60"/>
      <c r="G254" s="60"/>
      <c r="H254" s="60">
        <v>15000</v>
      </c>
      <c r="I254" s="60"/>
      <c r="J254" s="60"/>
      <c r="K254" s="148">
        <f t="shared" si="79"/>
        <v>20</v>
      </c>
      <c r="L254" s="60">
        <f aca="true" t="shared" si="101" ref="L254:L260">M254+P254</f>
        <v>0</v>
      </c>
      <c r="M254" s="60"/>
      <c r="N254" s="60"/>
      <c r="O254" s="60"/>
      <c r="P254" s="60"/>
      <c r="Q254" s="60">
        <f t="shared" si="92"/>
        <v>0</v>
      </c>
      <c r="R254" s="60"/>
      <c r="S254" s="60"/>
      <c r="T254" s="60"/>
      <c r="U254" s="60"/>
      <c r="V254" s="148"/>
      <c r="W254" s="60">
        <f t="shared" si="81"/>
        <v>15000</v>
      </c>
      <c r="X254" s="270"/>
    </row>
    <row r="255" spans="1:24" s="3" customFormat="1" ht="27" customHeight="1">
      <c r="A255" s="58" t="s">
        <v>345</v>
      </c>
      <c r="B255" s="58" t="str">
        <f>'дод. 3'!A175</f>
        <v>8340</v>
      </c>
      <c r="C255" s="58" t="str">
        <f>'дод. 3'!B175</f>
        <v>0540</v>
      </c>
      <c r="D255" s="72" t="str">
        <f>'дод. 3'!C175</f>
        <v>Природоохоронні заходи за рахунок цільових фондів</v>
      </c>
      <c r="E255" s="60"/>
      <c r="F255" s="60"/>
      <c r="G255" s="60"/>
      <c r="H255" s="60"/>
      <c r="I255" s="60"/>
      <c r="J255" s="60"/>
      <c r="K255" s="148"/>
      <c r="L255" s="60">
        <f t="shared" si="101"/>
        <v>20000</v>
      </c>
      <c r="M255" s="60">
        <v>20000</v>
      </c>
      <c r="N255" s="60"/>
      <c r="O255" s="60"/>
      <c r="P255" s="60"/>
      <c r="Q255" s="60">
        <f t="shared" si="92"/>
        <v>0</v>
      </c>
      <c r="R255" s="60"/>
      <c r="S255" s="60"/>
      <c r="T255" s="60"/>
      <c r="U255" s="60"/>
      <c r="V255" s="148"/>
      <c r="W255" s="60">
        <f t="shared" si="81"/>
        <v>0</v>
      </c>
      <c r="X255" s="270"/>
    </row>
    <row r="256" spans="1:24" s="3" customFormat="1" ht="22.5" customHeight="1">
      <c r="A256" s="58" t="s">
        <v>346</v>
      </c>
      <c r="B256" s="58" t="str">
        <f>'дод. 3'!A178</f>
        <v>8600</v>
      </c>
      <c r="C256" s="58" t="str">
        <f>'дод. 3'!B178</f>
        <v>0170</v>
      </c>
      <c r="D256" s="72" t="str">
        <f>'дод. 3'!C178</f>
        <v>Обслуговування місцевого боргу</v>
      </c>
      <c r="E256" s="60">
        <v>177952.41</v>
      </c>
      <c r="F256" s="60"/>
      <c r="G256" s="60"/>
      <c r="H256" s="60">
        <v>98063.79</v>
      </c>
      <c r="I256" s="60"/>
      <c r="J256" s="60"/>
      <c r="K256" s="148">
        <f t="shared" si="79"/>
        <v>55.10675016989093</v>
      </c>
      <c r="L256" s="60">
        <f t="shared" si="101"/>
        <v>0</v>
      </c>
      <c r="M256" s="60"/>
      <c r="N256" s="60"/>
      <c r="O256" s="60"/>
      <c r="P256" s="60"/>
      <c r="Q256" s="60">
        <f t="shared" si="92"/>
        <v>0</v>
      </c>
      <c r="R256" s="60"/>
      <c r="S256" s="60"/>
      <c r="T256" s="60"/>
      <c r="U256" s="60"/>
      <c r="V256" s="148"/>
      <c r="W256" s="60">
        <f t="shared" si="81"/>
        <v>98063.79</v>
      </c>
      <c r="X256" s="270"/>
    </row>
    <row r="257" spans="1:24" s="3" customFormat="1" ht="21" customHeight="1">
      <c r="A257" s="58" t="s">
        <v>368</v>
      </c>
      <c r="B257" s="58" t="str">
        <f>'дод. 3'!A179</f>
        <v>8700</v>
      </c>
      <c r="C257" s="58" t="str">
        <f>'дод. 3'!B179</f>
        <v>0133</v>
      </c>
      <c r="D257" s="72" t="str">
        <f>'дод. 3'!C179</f>
        <v>Резервний фонд</v>
      </c>
      <c r="E257" s="60">
        <v>3472107.56</v>
      </c>
      <c r="F257" s="60"/>
      <c r="G257" s="60"/>
      <c r="H257" s="60"/>
      <c r="I257" s="60"/>
      <c r="J257" s="60"/>
      <c r="K257" s="148">
        <f t="shared" si="79"/>
        <v>0</v>
      </c>
      <c r="L257" s="60">
        <f t="shared" si="101"/>
        <v>0</v>
      </c>
      <c r="M257" s="60"/>
      <c r="N257" s="60"/>
      <c r="O257" s="60"/>
      <c r="P257" s="60"/>
      <c r="Q257" s="60">
        <f t="shared" si="92"/>
        <v>0</v>
      </c>
      <c r="R257" s="60"/>
      <c r="S257" s="60"/>
      <c r="T257" s="60"/>
      <c r="U257" s="60"/>
      <c r="V257" s="148"/>
      <c r="W257" s="60">
        <f t="shared" si="81"/>
        <v>0</v>
      </c>
      <c r="X257" s="270"/>
    </row>
    <row r="258" spans="1:24" s="3" customFormat="1" ht="21.75" customHeight="1">
      <c r="A258" s="58" t="s">
        <v>369</v>
      </c>
      <c r="B258" s="58" t="str">
        <f>'дод. 3'!A182</f>
        <v>9110</v>
      </c>
      <c r="C258" s="58" t="str">
        <f>'дод. 3'!B182</f>
        <v>0180</v>
      </c>
      <c r="D258" s="72" t="str">
        <f>'дод. 3'!C182</f>
        <v>Реверсна дотація</v>
      </c>
      <c r="E258" s="60">
        <v>87299600</v>
      </c>
      <c r="F258" s="60"/>
      <c r="G258" s="60"/>
      <c r="H258" s="60">
        <v>43649600</v>
      </c>
      <c r="I258" s="60"/>
      <c r="J258" s="60"/>
      <c r="K258" s="148">
        <f t="shared" si="79"/>
        <v>49.99977090387585</v>
      </c>
      <c r="L258" s="60">
        <f t="shared" si="101"/>
        <v>0</v>
      </c>
      <c r="M258" s="60"/>
      <c r="N258" s="60"/>
      <c r="O258" s="60"/>
      <c r="P258" s="60"/>
      <c r="Q258" s="60">
        <f t="shared" si="92"/>
        <v>0</v>
      </c>
      <c r="R258" s="60"/>
      <c r="S258" s="60"/>
      <c r="T258" s="60"/>
      <c r="U258" s="60"/>
      <c r="V258" s="148"/>
      <c r="W258" s="60">
        <f t="shared" si="81"/>
        <v>43649600</v>
      </c>
      <c r="X258" s="270"/>
    </row>
    <row r="259" spans="1:24" s="3" customFormat="1" ht="105.75" customHeight="1">
      <c r="A259" s="58" t="s">
        <v>624</v>
      </c>
      <c r="B259" s="64" t="s">
        <v>625</v>
      </c>
      <c r="C259" s="198" t="s">
        <v>78</v>
      </c>
      <c r="D259" s="201" t="s">
        <v>626</v>
      </c>
      <c r="E259" s="60"/>
      <c r="F259" s="60"/>
      <c r="G259" s="60"/>
      <c r="H259" s="60"/>
      <c r="I259" s="60"/>
      <c r="J259" s="60"/>
      <c r="K259" s="148"/>
      <c r="L259" s="60">
        <f t="shared" si="101"/>
        <v>4000000</v>
      </c>
      <c r="M259" s="60">
        <v>4000000</v>
      </c>
      <c r="N259" s="60"/>
      <c r="O259" s="60"/>
      <c r="P259" s="60"/>
      <c r="Q259" s="60"/>
      <c r="R259" s="60"/>
      <c r="S259" s="60"/>
      <c r="T259" s="60"/>
      <c r="U259" s="60"/>
      <c r="V259" s="148">
        <f t="shared" si="80"/>
        <v>0</v>
      </c>
      <c r="W259" s="60">
        <f t="shared" si="81"/>
        <v>0</v>
      </c>
      <c r="X259" s="270"/>
    </row>
    <row r="260" spans="1:24" s="3" customFormat="1" ht="21.75" customHeight="1">
      <c r="A260" s="58" t="s">
        <v>495</v>
      </c>
      <c r="B260" s="58" t="str">
        <f>'дод. 3'!A186</f>
        <v>9770</v>
      </c>
      <c r="C260" s="58" t="str">
        <f>'дод. 3'!B186</f>
        <v>0180</v>
      </c>
      <c r="D260" s="73" t="str">
        <f>'дод. 3'!C186</f>
        <v>Інші субвенції з місцевого бюджету </v>
      </c>
      <c r="E260" s="60">
        <v>16900</v>
      </c>
      <c r="F260" s="60"/>
      <c r="G260" s="60"/>
      <c r="H260" s="60">
        <v>11248.75</v>
      </c>
      <c r="I260" s="60"/>
      <c r="J260" s="60"/>
      <c r="K260" s="148">
        <f t="shared" si="79"/>
        <v>66.56065088757397</v>
      </c>
      <c r="L260" s="60">
        <f t="shared" si="101"/>
        <v>552800</v>
      </c>
      <c r="M260" s="60"/>
      <c r="N260" s="60"/>
      <c r="O260" s="60"/>
      <c r="P260" s="60">
        <v>552800</v>
      </c>
      <c r="Q260" s="60">
        <f t="shared" si="92"/>
        <v>35241</v>
      </c>
      <c r="R260" s="60"/>
      <c r="S260" s="60"/>
      <c r="T260" s="60"/>
      <c r="U260" s="60">
        <v>35241</v>
      </c>
      <c r="V260" s="148">
        <f t="shared" si="80"/>
        <v>6.375</v>
      </c>
      <c r="W260" s="60">
        <f t="shared" si="81"/>
        <v>46489.75</v>
      </c>
      <c r="X260" s="270"/>
    </row>
    <row r="261" spans="1:24" s="76" customFormat="1" ht="20.25" customHeight="1">
      <c r="A261" s="34"/>
      <c r="B261" s="33"/>
      <c r="C261" s="33"/>
      <c r="D261" s="32" t="s">
        <v>39</v>
      </c>
      <c r="E261" s="40">
        <f aca="true" t="shared" si="102" ref="E261:J261">E15+E64+E87+E107+E159+E164+E173+E201+E205+E228+E235+E238+E248+E251</f>
        <v>2904150133.2599998</v>
      </c>
      <c r="F261" s="40">
        <f t="shared" si="102"/>
        <v>670634786.1</v>
      </c>
      <c r="G261" s="40">
        <f t="shared" si="102"/>
        <v>96170501.65</v>
      </c>
      <c r="H261" s="40">
        <f t="shared" si="102"/>
        <v>1599921852.1799998</v>
      </c>
      <c r="I261" s="40">
        <f t="shared" si="102"/>
        <v>357029318.43</v>
      </c>
      <c r="J261" s="40">
        <f t="shared" si="102"/>
        <v>57024812.63</v>
      </c>
      <c r="K261" s="146">
        <f t="shared" si="79"/>
        <v>55.09087956083171</v>
      </c>
      <c r="L261" s="40">
        <f aca="true" t="shared" si="103" ref="L261:U261">L15+L64+L87+L107+L159+L164+L173+L201+L205+L228+L235+L238+L248+L251</f>
        <v>600675013.58</v>
      </c>
      <c r="M261" s="40">
        <f t="shared" si="103"/>
        <v>89333187.86</v>
      </c>
      <c r="N261" s="40">
        <f t="shared" si="103"/>
        <v>6315206</v>
      </c>
      <c r="O261" s="40">
        <f t="shared" si="103"/>
        <v>2472134</v>
      </c>
      <c r="P261" s="40">
        <f t="shared" si="103"/>
        <v>511341825.71999997</v>
      </c>
      <c r="Q261" s="40">
        <f t="shared" si="103"/>
        <v>204694799.69</v>
      </c>
      <c r="R261" s="40">
        <f>R15+R64+R87+R107+R159+R164+R173+R201+R205+R228+R235+R238+R248+R251</f>
        <v>46804913.4</v>
      </c>
      <c r="S261" s="40">
        <f t="shared" si="103"/>
        <v>4197426.3</v>
      </c>
      <c r="T261" s="40">
        <f t="shared" si="103"/>
        <v>1259904.5</v>
      </c>
      <c r="U261" s="40">
        <f t="shared" si="103"/>
        <v>157889886.29</v>
      </c>
      <c r="V261" s="146">
        <f t="shared" si="80"/>
        <v>34.07746203226048</v>
      </c>
      <c r="W261" s="40">
        <f t="shared" si="81"/>
        <v>1804616651.87</v>
      </c>
      <c r="X261" s="270"/>
    </row>
    <row r="262" spans="1:24" s="76" customFormat="1" ht="130.5" customHeight="1">
      <c r="A262" s="212"/>
      <c r="B262" s="213"/>
      <c r="C262" s="213"/>
      <c r="D262" s="214"/>
      <c r="E262" s="215"/>
      <c r="F262" s="215"/>
      <c r="G262" s="215"/>
      <c r="H262" s="215"/>
      <c r="I262" s="215"/>
      <c r="J262" s="215"/>
      <c r="K262" s="150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150"/>
      <c r="W262" s="215"/>
      <c r="X262" s="270"/>
    </row>
    <row r="263" spans="1:24" s="76" customFormat="1" ht="20.25" customHeight="1">
      <c r="A263" s="212"/>
      <c r="B263" s="165"/>
      <c r="C263" s="165"/>
      <c r="D263" s="165"/>
      <c r="E263" s="166"/>
      <c r="F263" s="167"/>
      <c r="G263" s="167"/>
      <c r="H263" s="167"/>
      <c r="I263" s="167"/>
      <c r="J263" s="167"/>
      <c r="K263" s="182"/>
      <c r="L263" s="167"/>
      <c r="M263" s="167"/>
      <c r="N263" s="167"/>
      <c r="O263" s="169"/>
      <c r="P263" s="169"/>
      <c r="Q263" s="169"/>
      <c r="R263" s="169"/>
      <c r="S263" s="169"/>
      <c r="T263" s="215"/>
      <c r="U263" s="215"/>
      <c r="V263" s="150"/>
      <c r="W263" s="215"/>
      <c r="X263" s="270"/>
    </row>
    <row r="264" spans="1:24" s="76" customFormat="1" ht="31.5" customHeight="1">
      <c r="A264" s="212"/>
      <c r="B264" s="248" t="s">
        <v>667</v>
      </c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131"/>
      <c r="O264" s="131"/>
      <c r="P264" s="123"/>
      <c r="Q264" s="123"/>
      <c r="R264" s="135"/>
      <c r="S264" s="249" t="s">
        <v>668</v>
      </c>
      <c r="T264" s="249"/>
      <c r="U264" s="123"/>
      <c r="V264" s="150"/>
      <c r="W264" s="215"/>
      <c r="X264" s="270"/>
    </row>
    <row r="265" spans="1:24" s="123" customFormat="1" ht="15" customHeight="1">
      <c r="A265" s="212"/>
      <c r="B265" s="170"/>
      <c r="C265" s="180"/>
      <c r="D265" s="180"/>
      <c r="E265" s="181"/>
      <c r="F265" s="167"/>
      <c r="G265" s="167"/>
      <c r="H265" s="167"/>
      <c r="I265" s="167"/>
      <c r="J265" s="168"/>
      <c r="K265" s="182"/>
      <c r="L265" s="182"/>
      <c r="M265" s="167"/>
      <c r="N265" s="167"/>
      <c r="O265" s="243"/>
      <c r="P265" s="243"/>
      <c r="Q265" s="243"/>
      <c r="R265" s="163"/>
      <c r="S265" s="163"/>
      <c r="T265" s="101"/>
      <c r="U265" s="101"/>
      <c r="V265" s="150"/>
      <c r="W265" s="101"/>
      <c r="X265" s="270"/>
    </row>
    <row r="266" spans="1:24" s="123" customFormat="1" ht="25.5" customHeight="1">
      <c r="A266" s="164"/>
      <c r="B266" s="184"/>
      <c r="C266" s="184"/>
      <c r="D266" s="216"/>
      <c r="E266" s="216"/>
      <c r="F266" s="216"/>
      <c r="G266" s="216"/>
      <c r="H266" s="216"/>
      <c r="I266" s="216"/>
      <c r="J266" s="217"/>
      <c r="K266" s="219"/>
      <c r="L266" s="219"/>
      <c r="M266" s="216"/>
      <c r="N266" s="216"/>
      <c r="O266" s="216"/>
      <c r="P266" s="216"/>
      <c r="Q266" s="133"/>
      <c r="R266" s="133"/>
      <c r="S266" s="133"/>
      <c r="T266" s="101"/>
      <c r="U266" s="101"/>
      <c r="V266" s="150"/>
      <c r="W266" s="101"/>
      <c r="X266" s="270"/>
    </row>
    <row r="267" spans="1:24" s="123" customFormat="1" ht="27.75" customHeight="1">
      <c r="A267" s="220"/>
      <c r="B267" s="171"/>
      <c r="C267" s="185"/>
      <c r="D267" s="186"/>
      <c r="E267" s="186"/>
      <c r="F267" s="184"/>
      <c r="G267" s="184"/>
      <c r="H267" s="187"/>
      <c r="I267" s="187"/>
      <c r="J267" s="188"/>
      <c r="K267" s="190"/>
      <c r="L267" s="190"/>
      <c r="M267" s="187"/>
      <c r="N267" s="187"/>
      <c r="O267" s="187"/>
      <c r="P267" s="187"/>
      <c r="Q267" s="191"/>
      <c r="R267" s="191"/>
      <c r="S267" s="191"/>
      <c r="T267" s="101"/>
      <c r="U267" s="101"/>
      <c r="V267" s="150"/>
      <c r="W267" s="101"/>
      <c r="X267" s="268">
        <f aca="true" t="shared" si="104" ref="X208:X270">H267+Q267-W267</f>
        <v>0</v>
      </c>
    </row>
    <row r="268" spans="1:24" s="142" customFormat="1" ht="27.75" customHeight="1">
      <c r="A268" s="221"/>
      <c r="B268" s="222"/>
      <c r="C268" s="222"/>
      <c r="D268" s="141" t="s">
        <v>663</v>
      </c>
      <c r="E268" s="223">
        <f>E261-'дод. 3'!D189</f>
        <v>0</v>
      </c>
      <c r="F268" s="223">
        <f>F261-'дод. 3'!E189</f>
        <v>0</v>
      </c>
      <c r="G268" s="223">
        <f>G261-'дод. 3'!F189</f>
        <v>0</v>
      </c>
      <c r="H268" s="223">
        <f>H261-'дод. 3'!G189</f>
        <v>0</v>
      </c>
      <c r="I268" s="223">
        <f>I261-'дод. 3'!H189</f>
        <v>0</v>
      </c>
      <c r="J268" s="223">
        <f>J261-'дод. 3'!I189</f>
        <v>0</v>
      </c>
      <c r="K268" s="223">
        <f>K261-'дод. 3'!J189</f>
        <v>0</v>
      </c>
      <c r="L268" s="223">
        <f>L261-'дод. 3'!K189</f>
        <v>0</v>
      </c>
      <c r="M268" s="223">
        <f>M261-'дод. 3'!L189</f>
        <v>0</v>
      </c>
      <c r="N268" s="223">
        <f>N261-'дод. 3'!M189</f>
        <v>0</v>
      </c>
      <c r="O268" s="223">
        <f>O261-'дод. 3'!N189</f>
        <v>0</v>
      </c>
      <c r="P268" s="223">
        <f>P261-'дод. 3'!O189</f>
        <v>0</v>
      </c>
      <c r="Q268" s="223">
        <f>Q261-'дод. 3'!P189</f>
        <v>0</v>
      </c>
      <c r="R268" s="223">
        <f>R261-'дод. 3'!Q189</f>
        <v>0</v>
      </c>
      <c r="S268" s="223">
        <f>S261-'дод. 3'!R189</f>
        <v>0</v>
      </c>
      <c r="T268" s="223">
        <f>T261-'дод. 3'!S189</f>
        <v>0</v>
      </c>
      <c r="U268" s="223">
        <f>U261-'дод. 3'!T189</f>
        <v>0</v>
      </c>
      <c r="V268" s="223">
        <f>V261-'дод. 3'!U189</f>
        <v>0</v>
      </c>
      <c r="W268" s="223">
        <f>W261-'дод. 3'!V189</f>
        <v>0</v>
      </c>
      <c r="X268" s="268">
        <f t="shared" si="104"/>
        <v>0</v>
      </c>
    </row>
    <row r="269" spans="1:24" s="144" customFormat="1" ht="27.75" customHeight="1">
      <c r="A269" s="140"/>
      <c r="B269" s="143"/>
      <c r="C269" s="143"/>
      <c r="D269" s="141" t="s">
        <v>599</v>
      </c>
      <c r="E269" s="141">
        <v>2904150133.26</v>
      </c>
      <c r="F269" s="141">
        <v>670634786.1</v>
      </c>
      <c r="G269" s="141">
        <v>96170501.65</v>
      </c>
      <c r="H269" s="141">
        <v>1599921852.18</v>
      </c>
      <c r="I269" s="141">
        <v>357029318.43</v>
      </c>
      <c r="J269" s="141">
        <v>57024812.63</v>
      </c>
      <c r="K269" s="151"/>
      <c r="L269" s="141">
        <v>600675013.58</v>
      </c>
      <c r="M269" s="141">
        <v>89605928.55</v>
      </c>
      <c r="N269" s="141">
        <v>6315206</v>
      </c>
      <c r="O269" s="141">
        <v>2472134</v>
      </c>
      <c r="P269" s="141">
        <f>511069085.03</f>
        <v>511069085.03</v>
      </c>
      <c r="Q269" s="141">
        <v>204694799.69</v>
      </c>
      <c r="R269" s="141">
        <v>46804913.4</v>
      </c>
      <c r="S269" s="141">
        <v>4197426.3</v>
      </c>
      <c r="T269" s="141">
        <v>1259904.5</v>
      </c>
      <c r="U269" s="144">
        <v>157889886.29</v>
      </c>
      <c r="V269" s="154"/>
      <c r="W269" s="144">
        <v>1804616651.87</v>
      </c>
      <c r="X269" s="268">
        <f t="shared" si="104"/>
        <v>0</v>
      </c>
    </row>
    <row r="270" spans="1:25" s="142" customFormat="1" ht="27.75" customHeight="1">
      <c r="A270" s="224"/>
      <c r="B270" s="225"/>
      <c r="C270" s="225"/>
      <c r="D270" s="226" t="s">
        <v>600</v>
      </c>
      <c r="E270" s="141">
        <f>E269-E261</f>
        <v>0</v>
      </c>
      <c r="F270" s="141">
        <f aca="true" t="shared" si="105" ref="F270:W270">F269-F261</f>
        <v>0</v>
      </c>
      <c r="G270" s="141">
        <f t="shared" si="105"/>
        <v>0</v>
      </c>
      <c r="H270" s="141">
        <f t="shared" si="105"/>
        <v>0</v>
      </c>
      <c r="I270" s="141">
        <f t="shared" si="105"/>
        <v>0</v>
      </c>
      <c r="J270" s="141">
        <f t="shared" si="105"/>
        <v>0</v>
      </c>
      <c r="K270" s="151"/>
      <c r="L270" s="141">
        <f t="shared" si="105"/>
        <v>0</v>
      </c>
      <c r="M270" s="141">
        <f t="shared" si="105"/>
        <v>272740.6899999976</v>
      </c>
      <c r="N270" s="141">
        <f t="shared" si="105"/>
        <v>0</v>
      </c>
      <c r="O270" s="141">
        <f t="shared" si="105"/>
        <v>0</v>
      </c>
      <c r="P270" s="141">
        <f t="shared" si="105"/>
        <v>-272740.6899999976</v>
      </c>
      <c r="Q270" s="141">
        <f t="shared" si="105"/>
        <v>0</v>
      </c>
      <c r="R270" s="141">
        <f t="shared" si="105"/>
        <v>0</v>
      </c>
      <c r="S270" s="141">
        <f t="shared" si="105"/>
        <v>0</v>
      </c>
      <c r="T270" s="141">
        <f t="shared" si="105"/>
        <v>0</v>
      </c>
      <c r="U270" s="141">
        <f t="shared" si="105"/>
        <v>0</v>
      </c>
      <c r="V270" s="151"/>
      <c r="W270" s="141">
        <f t="shared" si="105"/>
        <v>0</v>
      </c>
      <c r="X270" s="268">
        <f t="shared" si="104"/>
        <v>0</v>
      </c>
      <c r="Y270" s="139"/>
    </row>
    <row r="271" spans="1:25" s="76" customFormat="1" ht="27.75" customHeight="1">
      <c r="A271" s="212"/>
      <c r="B271" s="213"/>
      <c r="C271" s="213"/>
      <c r="D271" s="214"/>
      <c r="E271" s="215"/>
      <c r="F271" s="215"/>
      <c r="G271" s="215"/>
      <c r="H271" s="215"/>
      <c r="I271" s="215"/>
      <c r="J271" s="215"/>
      <c r="K271" s="150"/>
      <c r="L271" s="215"/>
      <c r="M271" s="215"/>
      <c r="N271" s="215"/>
      <c r="O271" s="215"/>
      <c r="P271" s="215"/>
      <c r="Q271" s="135"/>
      <c r="R271" s="215"/>
      <c r="S271" s="215"/>
      <c r="T271" s="215"/>
      <c r="U271" s="215"/>
      <c r="V271" s="150"/>
      <c r="W271" s="215"/>
      <c r="X271" s="272"/>
      <c r="Y271" s="66"/>
    </row>
    <row r="272" spans="1:24" s="3" customFormat="1" ht="20.25" customHeight="1">
      <c r="A272" s="227"/>
      <c r="B272" s="213"/>
      <c r="C272" s="213"/>
      <c r="D272" s="214"/>
      <c r="E272" s="215"/>
      <c r="F272" s="215"/>
      <c r="G272" s="215"/>
      <c r="H272" s="215"/>
      <c r="I272" s="215"/>
      <c r="J272" s="215"/>
      <c r="K272" s="150"/>
      <c r="L272" s="215"/>
      <c r="M272" s="215"/>
      <c r="N272" s="215"/>
      <c r="O272" s="215"/>
      <c r="P272" s="215">
        <f>P270+M270</f>
        <v>0</v>
      </c>
      <c r="Q272" s="135"/>
      <c r="R272" s="215"/>
      <c r="S272" s="215"/>
      <c r="T272" s="215"/>
      <c r="V272" s="155"/>
      <c r="X272" s="268"/>
    </row>
    <row r="273" spans="1:16" ht="22.5" customHeight="1">
      <c r="A273" s="228"/>
      <c r="B273" s="54"/>
      <c r="C273" s="54"/>
      <c r="D273" s="166"/>
      <c r="E273" s="229"/>
      <c r="F273" s="229"/>
      <c r="G273" s="229"/>
      <c r="H273" s="229"/>
      <c r="I273" s="229"/>
      <c r="J273" s="229"/>
      <c r="L273" s="229"/>
      <c r="M273" s="229"/>
      <c r="N273" s="229"/>
      <c r="O273" s="229"/>
      <c r="P273" s="229"/>
    </row>
    <row r="274" spans="1:24" s="98" customFormat="1" ht="22.5" customHeight="1">
      <c r="A274" s="228"/>
      <c r="B274" s="54"/>
      <c r="C274" s="54"/>
      <c r="D274" s="230"/>
      <c r="E274" s="229"/>
      <c r="F274" s="229"/>
      <c r="G274" s="229"/>
      <c r="H274" s="229"/>
      <c r="I274" s="229"/>
      <c r="J274" s="229"/>
      <c r="K274" s="145"/>
      <c r="L274" s="229"/>
      <c r="M274" s="229"/>
      <c r="N274" s="229"/>
      <c r="O274" s="229"/>
      <c r="P274" s="229"/>
      <c r="Q274" s="128"/>
      <c r="V274" s="156"/>
      <c r="X274" s="269"/>
    </row>
    <row r="275" spans="1:24" s="98" customFormat="1" ht="22.5" customHeight="1">
      <c r="A275" s="228"/>
      <c r="B275" s="54"/>
      <c r="C275" s="54"/>
      <c r="D275" s="230"/>
      <c r="E275" s="229"/>
      <c r="F275" s="229"/>
      <c r="G275" s="229"/>
      <c r="H275" s="229"/>
      <c r="I275" s="229"/>
      <c r="J275" s="229"/>
      <c r="K275" s="145"/>
      <c r="L275" s="229"/>
      <c r="M275" s="229"/>
      <c r="N275" s="229"/>
      <c r="O275" s="229"/>
      <c r="P275" s="229"/>
      <c r="Q275" s="128"/>
      <c r="S275" s="99"/>
      <c r="T275" s="99"/>
      <c r="V275" s="156"/>
      <c r="X275" s="269"/>
    </row>
    <row r="276" spans="1:24" s="98" customFormat="1" ht="22.5" customHeight="1">
      <c r="A276" s="228"/>
      <c r="B276" s="54"/>
      <c r="C276" s="54"/>
      <c r="D276" s="230"/>
      <c r="E276" s="229"/>
      <c r="F276" s="229"/>
      <c r="G276" s="229"/>
      <c r="H276" s="229"/>
      <c r="I276" s="229"/>
      <c r="J276" s="229"/>
      <c r="K276" s="145"/>
      <c r="L276" s="229"/>
      <c r="M276" s="229"/>
      <c r="N276" s="229"/>
      <c r="O276" s="229"/>
      <c r="P276" s="229"/>
      <c r="Q276" s="128"/>
      <c r="S276" s="99"/>
      <c r="T276" s="99"/>
      <c r="V276" s="156"/>
      <c r="X276" s="269"/>
    </row>
    <row r="277" spans="1:24" s="98" customFormat="1" ht="22.5" customHeight="1">
      <c r="A277" s="228"/>
      <c r="B277" s="54"/>
      <c r="C277" s="54"/>
      <c r="D277" s="230"/>
      <c r="E277" s="229"/>
      <c r="F277" s="229"/>
      <c r="G277" s="229"/>
      <c r="H277" s="229"/>
      <c r="I277" s="229"/>
      <c r="J277" s="229"/>
      <c r="K277" s="145"/>
      <c r="L277" s="229"/>
      <c r="M277" s="229"/>
      <c r="N277" s="229"/>
      <c r="O277" s="229"/>
      <c r="P277" s="229"/>
      <c r="Q277" s="128"/>
      <c r="S277" s="99"/>
      <c r="T277" s="99"/>
      <c r="V277" s="156"/>
      <c r="X277" s="269"/>
    </row>
    <row r="278" spans="1:24" s="98" customFormat="1" ht="22.5" customHeight="1">
      <c r="A278" s="228"/>
      <c r="B278" s="54"/>
      <c r="C278" s="54"/>
      <c r="D278" s="230"/>
      <c r="E278" s="229"/>
      <c r="F278" s="229"/>
      <c r="G278" s="229"/>
      <c r="H278" s="229"/>
      <c r="I278" s="229"/>
      <c r="J278" s="229"/>
      <c r="K278" s="145"/>
      <c r="L278" s="229"/>
      <c r="M278" s="229"/>
      <c r="N278" s="229"/>
      <c r="O278" s="229"/>
      <c r="P278" s="229"/>
      <c r="Q278" s="128"/>
      <c r="S278" s="99"/>
      <c r="T278" s="99"/>
      <c r="V278" s="156"/>
      <c r="X278" s="269"/>
    </row>
    <row r="279" spans="1:24" s="98" customFormat="1" ht="22.5" customHeight="1">
      <c r="A279" s="228"/>
      <c r="B279" s="54"/>
      <c r="C279" s="54"/>
      <c r="D279" s="230"/>
      <c r="E279" s="229"/>
      <c r="F279" s="229"/>
      <c r="G279" s="229"/>
      <c r="H279" s="229"/>
      <c r="I279" s="229"/>
      <c r="J279" s="229"/>
      <c r="K279" s="145"/>
      <c r="L279" s="229"/>
      <c r="M279" s="229"/>
      <c r="N279" s="229"/>
      <c r="O279" s="229"/>
      <c r="P279" s="54"/>
      <c r="Q279" s="128"/>
      <c r="S279" s="99"/>
      <c r="T279" s="99"/>
      <c r="V279" s="156"/>
      <c r="X279" s="269"/>
    </row>
    <row r="280" spans="1:24" s="98" customFormat="1" ht="35.25" customHeight="1">
      <c r="A280" s="228"/>
      <c r="B280" s="54"/>
      <c r="C280" s="54"/>
      <c r="D280" s="230"/>
      <c r="E280" s="229"/>
      <c r="F280" s="229"/>
      <c r="G280" s="229"/>
      <c r="H280" s="229"/>
      <c r="I280" s="229"/>
      <c r="J280" s="229"/>
      <c r="K280" s="145"/>
      <c r="L280" s="229"/>
      <c r="M280" s="229"/>
      <c r="N280" s="229"/>
      <c r="O280" s="229"/>
      <c r="P280" s="229"/>
      <c r="Q280" s="128"/>
      <c r="T280" s="99"/>
      <c r="V280" s="156"/>
      <c r="X280" s="269"/>
    </row>
    <row r="281" spans="1:24" s="98" customFormat="1" ht="22.5" customHeight="1">
      <c r="A281" s="228"/>
      <c r="B281" s="54"/>
      <c r="C281" s="54"/>
      <c r="D281" s="230"/>
      <c r="E281" s="229"/>
      <c r="F281" s="229"/>
      <c r="G281" s="229"/>
      <c r="H281" s="229"/>
      <c r="I281" s="229"/>
      <c r="J281" s="229"/>
      <c r="K281" s="145"/>
      <c r="L281" s="229"/>
      <c r="M281" s="229"/>
      <c r="N281" s="229"/>
      <c r="O281" s="229"/>
      <c r="P281" s="229"/>
      <c r="Q281" s="128"/>
      <c r="S281" s="99"/>
      <c r="T281" s="99"/>
      <c r="V281" s="156"/>
      <c r="X281" s="269"/>
    </row>
    <row r="282" spans="1:24" s="98" customFormat="1" ht="22.5" customHeight="1">
      <c r="A282" s="228"/>
      <c r="B282" s="54"/>
      <c r="C282" s="54"/>
      <c r="D282" s="230"/>
      <c r="E282" s="229"/>
      <c r="F282" s="229"/>
      <c r="G282" s="229"/>
      <c r="H282" s="229"/>
      <c r="I282" s="229"/>
      <c r="J282" s="229"/>
      <c r="K282" s="145"/>
      <c r="L282" s="229"/>
      <c r="M282" s="229"/>
      <c r="N282" s="229"/>
      <c r="O282" s="229"/>
      <c r="P282" s="229"/>
      <c r="Q282" s="128"/>
      <c r="S282" s="99"/>
      <c r="T282" s="99"/>
      <c r="V282" s="156"/>
      <c r="X282" s="269"/>
    </row>
    <row r="283" spans="1:24" s="98" customFormat="1" ht="22.5" customHeight="1">
      <c r="A283" s="228"/>
      <c r="B283" s="54"/>
      <c r="C283" s="54"/>
      <c r="D283" s="230"/>
      <c r="E283" s="229"/>
      <c r="F283" s="229"/>
      <c r="G283" s="229"/>
      <c r="H283" s="229"/>
      <c r="I283" s="229"/>
      <c r="J283" s="229"/>
      <c r="K283" s="145"/>
      <c r="L283" s="229"/>
      <c r="M283" s="229"/>
      <c r="N283" s="229"/>
      <c r="O283" s="229"/>
      <c r="P283" s="229"/>
      <c r="Q283" s="128"/>
      <c r="S283" s="99"/>
      <c r="T283" s="99"/>
      <c r="V283" s="156"/>
      <c r="X283" s="269"/>
    </row>
    <row r="284" spans="1:24" s="98" customFormat="1" ht="22.5" customHeight="1">
      <c r="A284" s="228"/>
      <c r="B284" s="54"/>
      <c r="C284" s="54"/>
      <c r="D284" s="230"/>
      <c r="E284" s="229"/>
      <c r="F284" s="229"/>
      <c r="G284" s="229"/>
      <c r="H284" s="229"/>
      <c r="I284" s="229"/>
      <c r="J284" s="229"/>
      <c r="K284" s="145"/>
      <c r="L284" s="229"/>
      <c r="M284" s="229"/>
      <c r="N284" s="229"/>
      <c r="O284" s="229"/>
      <c r="P284" s="229"/>
      <c r="Q284" s="128"/>
      <c r="V284" s="156"/>
      <c r="X284" s="269"/>
    </row>
    <row r="285" spans="1:24" s="28" customFormat="1" ht="24.75" customHeight="1">
      <c r="A285" s="231"/>
      <c r="B285" s="232"/>
      <c r="C285" s="232"/>
      <c r="D285" s="232"/>
      <c r="E285" s="229"/>
      <c r="F285" s="54"/>
      <c r="G285" s="54"/>
      <c r="H285" s="54"/>
      <c r="I285" s="54"/>
      <c r="J285" s="54"/>
      <c r="K285" s="145"/>
      <c r="L285" s="54"/>
      <c r="M285" s="54"/>
      <c r="N285" s="54"/>
      <c r="O285" s="54"/>
      <c r="P285" s="54"/>
      <c r="Q285" s="128"/>
      <c r="R285" s="98"/>
      <c r="S285" s="98"/>
      <c r="T285" s="98"/>
      <c r="U285" s="18"/>
      <c r="V285" s="152"/>
      <c r="W285" s="18"/>
      <c r="X285" s="267"/>
    </row>
    <row r="286" spans="1:24" s="28" customFormat="1" ht="24.75" customHeight="1">
      <c r="A286" s="231"/>
      <c r="B286" s="232"/>
      <c r="C286" s="232"/>
      <c r="D286" s="232"/>
      <c r="E286" s="229"/>
      <c r="F286" s="54"/>
      <c r="G286" s="54"/>
      <c r="H286" s="54"/>
      <c r="I286" s="54"/>
      <c r="J286" s="54"/>
      <c r="K286" s="145"/>
      <c r="L286" s="54"/>
      <c r="M286" s="54"/>
      <c r="N286" s="54"/>
      <c r="O286" s="54"/>
      <c r="P286" s="54"/>
      <c r="Q286" s="128"/>
      <c r="R286" s="98"/>
      <c r="S286" s="98"/>
      <c r="T286" s="98"/>
      <c r="U286" s="18"/>
      <c r="V286" s="152"/>
      <c r="W286" s="18"/>
      <c r="X286" s="267"/>
    </row>
    <row r="287" spans="1:24" s="28" customFormat="1" ht="24.75" customHeight="1">
      <c r="A287" s="231"/>
      <c r="B287" s="232"/>
      <c r="C287" s="232"/>
      <c r="D287" s="232"/>
      <c r="E287" s="229"/>
      <c r="F287" s="54"/>
      <c r="G287" s="54"/>
      <c r="H287" s="54"/>
      <c r="I287" s="54"/>
      <c r="J287" s="54"/>
      <c r="K287" s="145"/>
      <c r="L287" s="54"/>
      <c r="M287" s="54"/>
      <c r="N287" s="54"/>
      <c r="O287" s="54"/>
      <c r="P287" s="54"/>
      <c r="Q287" s="128"/>
      <c r="R287" s="98"/>
      <c r="S287" s="98"/>
      <c r="T287" s="98"/>
      <c r="U287" s="18"/>
      <c r="V287" s="152"/>
      <c r="W287" s="18"/>
      <c r="X287" s="267"/>
    </row>
    <row r="288" spans="1:24" s="28" customFormat="1" ht="24.75" customHeight="1">
      <c r="A288" s="231"/>
      <c r="B288" s="232"/>
      <c r="C288" s="232"/>
      <c r="D288" s="232"/>
      <c r="E288" s="229"/>
      <c r="F288" s="54"/>
      <c r="G288" s="54"/>
      <c r="H288" s="54"/>
      <c r="I288" s="54"/>
      <c r="J288" s="54"/>
      <c r="K288" s="145"/>
      <c r="L288" s="54"/>
      <c r="M288" s="54"/>
      <c r="N288" s="54"/>
      <c r="O288" s="54"/>
      <c r="P288" s="54"/>
      <c r="Q288" s="128"/>
      <c r="R288" s="98"/>
      <c r="S288" s="98"/>
      <c r="T288" s="98"/>
      <c r="U288" s="18"/>
      <c r="V288" s="152"/>
      <c r="W288" s="18"/>
      <c r="X288" s="267"/>
    </row>
    <row r="289" spans="1:24" s="28" customFormat="1" ht="15">
      <c r="A289" s="233"/>
      <c r="B289" s="234"/>
      <c r="C289" s="54"/>
      <c r="D289" s="235"/>
      <c r="E289" s="229"/>
      <c r="F289" s="54"/>
      <c r="G289" s="54"/>
      <c r="H289" s="54"/>
      <c r="I289" s="54"/>
      <c r="J289" s="54"/>
      <c r="K289" s="145"/>
      <c r="L289" s="54"/>
      <c r="M289" s="54"/>
      <c r="N289" s="54"/>
      <c r="O289" s="54"/>
      <c r="P289" s="54"/>
      <c r="Q289" s="128"/>
      <c r="R289" s="98"/>
      <c r="S289" s="98"/>
      <c r="T289" s="98"/>
      <c r="U289" s="18"/>
      <c r="V289" s="152"/>
      <c r="W289" s="18"/>
      <c r="X289" s="267"/>
    </row>
    <row r="290" spans="1:24" s="28" customFormat="1" ht="15">
      <c r="A290" s="236"/>
      <c r="B290" s="54"/>
      <c r="C290" s="54"/>
      <c r="D290" s="166"/>
      <c r="E290" s="229"/>
      <c r="F290" s="54"/>
      <c r="G290" s="54"/>
      <c r="H290" s="54"/>
      <c r="I290" s="54"/>
      <c r="J290" s="54"/>
      <c r="K290" s="145"/>
      <c r="L290" s="54"/>
      <c r="M290" s="54"/>
      <c r="N290" s="54"/>
      <c r="O290" s="54"/>
      <c r="P290" s="54"/>
      <c r="Q290" s="128"/>
      <c r="R290" s="98"/>
      <c r="S290" s="98"/>
      <c r="T290" s="98"/>
      <c r="U290" s="18"/>
      <c r="V290" s="152"/>
      <c r="W290" s="18"/>
      <c r="X290" s="267"/>
    </row>
    <row r="291" spans="1:24" s="28" customFormat="1" ht="15">
      <c r="A291" s="228"/>
      <c r="B291" s="237"/>
      <c r="C291" s="234"/>
      <c r="D291" s="100"/>
      <c r="E291" s="229"/>
      <c r="F291" s="54"/>
      <c r="G291" s="54"/>
      <c r="H291" s="54"/>
      <c r="I291" s="54"/>
      <c r="J291" s="54"/>
      <c r="K291" s="145"/>
      <c r="L291" s="54"/>
      <c r="M291" s="54"/>
      <c r="N291" s="54"/>
      <c r="O291" s="54"/>
      <c r="P291" s="54"/>
      <c r="Q291" s="128"/>
      <c r="R291" s="98"/>
      <c r="S291" s="98"/>
      <c r="T291" s="98"/>
      <c r="U291" s="18"/>
      <c r="V291" s="152"/>
      <c r="W291" s="18"/>
      <c r="X291" s="267"/>
    </row>
    <row r="292" spans="1:24" s="28" customFormat="1" ht="15">
      <c r="A292" s="237"/>
      <c r="B292" s="234"/>
      <c r="C292" s="234"/>
      <c r="D292" s="226"/>
      <c r="E292" s="54"/>
      <c r="F292" s="229"/>
      <c r="G292" s="229"/>
      <c r="H292" s="229"/>
      <c r="I292" s="229"/>
      <c r="J292" s="229"/>
      <c r="K292" s="145"/>
      <c r="L292" s="54"/>
      <c r="M292" s="54"/>
      <c r="N292" s="54"/>
      <c r="O292" s="54"/>
      <c r="P292" s="54"/>
      <c r="Q292" s="128"/>
      <c r="R292" s="98"/>
      <c r="S292" s="98"/>
      <c r="T292" s="98"/>
      <c r="U292" s="18"/>
      <c r="V292" s="152"/>
      <c r="W292" s="18"/>
      <c r="X292" s="267"/>
    </row>
    <row r="293" spans="1:24" s="28" customFormat="1" ht="15">
      <c r="A293" s="231"/>
      <c r="B293" s="238"/>
      <c r="C293" s="238"/>
      <c r="D293" s="100"/>
      <c r="E293" s="54"/>
      <c r="F293" s="54"/>
      <c r="G293" s="54"/>
      <c r="H293" s="54"/>
      <c r="I293" s="54"/>
      <c r="J293" s="54"/>
      <c r="K293" s="145"/>
      <c r="L293" s="54"/>
      <c r="M293" s="54"/>
      <c r="N293" s="54"/>
      <c r="O293" s="54"/>
      <c r="P293" s="54"/>
      <c r="Q293" s="128"/>
      <c r="R293" s="98"/>
      <c r="S293" s="98"/>
      <c r="T293" s="98"/>
      <c r="U293" s="18"/>
      <c r="V293" s="152"/>
      <c r="W293" s="18"/>
      <c r="X293" s="267"/>
    </row>
    <row r="294" spans="1:24" s="28" customFormat="1" ht="15">
      <c r="A294" s="231"/>
      <c r="B294" s="238"/>
      <c r="C294" s="238"/>
      <c r="D294" s="100"/>
      <c r="E294" s="54"/>
      <c r="F294" s="54"/>
      <c r="G294" s="54"/>
      <c r="H294" s="54"/>
      <c r="I294" s="54"/>
      <c r="J294" s="54"/>
      <c r="K294" s="145"/>
      <c r="L294" s="54"/>
      <c r="M294" s="54"/>
      <c r="N294" s="54"/>
      <c r="O294" s="54"/>
      <c r="P294" s="54"/>
      <c r="Q294" s="128"/>
      <c r="R294" s="98"/>
      <c r="S294" s="98"/>
      <c r="T294" s="98"/>
      <c r="U294" s="18"/>
      <c r="V294" s="152"/>
      <c r="W294" s="18"/>
      <c r="X294" s="267"/>
    </row>
    <row r="295" spans="1:24" s="28" customFormat="1" ht="15">
      <c r="A295" s="231"/>
      <c r="B295" s="238"/>
      <c r="C295" s="238"/>
      <c r="D295" s="100"/>
      <c r="E295" s="54"/>
      <c r="F295" s="54"/>
      <c r="G295" s="54"/>
      <c r="H295" s="54"/>
      <c r="I295" s="54"/>
      <c r="J295" s="54"/>
      <c r="K295" s="145"/>
      <c r="L295" s="54"/>
      <c r="M295" s="54"/>
      <c r="N295" s="54"/>
      <c r="O295" s="54"/>
      <c r="P295" s="54"/>
      <c r="Q295" s="128"/>
      <c r="R295" s="98"/>
      <c r="S295" s="98"/>
      <c r="T295" s="98"/>
      <c r="U295" s="18"/>
      <c r="V295" s="152"/>
      <c r="W295" s="18"/>
      <c r="X295" s="267"/>
    </row>
    <row r="296" spans="1:24" s="28" customFormat="1" ht="15">
      <c r="A296" s="231"/>
      <c r="B296" s="238"/>
      <c r="C296" s="238"/>
      <c r="D296" s="100"/>
      <c r="E296" s="54"/>
      <c r="F296" s="54"/>
      <c r="G296" s="54"/>
      <c r="H296" s="54"/>
      <c r="I296" s="54"/>
      <c r="J296" s="54"/>
      <c r="K296" s="145"/>
      <c r="L296" s="54"/>
      <c r="M296" s="54"/>
      <c r="N296" s="54"/>
      <c r="O296" s="54"/>
      <c r="P296" s="54"/>
      <c r="Q296" s="128"/>
      <c r="R296" s="98"/>
      <c r="S296" s="98"/>
      <c r="T296" s="98"/>
      <c r="U296" s="18"/>
      <c r="V296" s="152"/>
      <c r="W296" s="18"/>
      <c r="X296" s="267"/>
    </row>
    <row r="297" spans="1:24" s="28" customFormat="1" ht="15">
      <c r="A297" s="231"/>
      <c r="B297" s="238"/>
      <c r="C297" s="238"/>
      <c r="D297" s="100"/>
      <c r="E297" s="54"/>
      <c r="F297" s="54"/>
      <c r="G297" s="54"/>
      <c r="H297" s="54"/>
      <c r="I297" s="54"/>
      <c r="J297" s="54"/>
      <c r="K297" s="145"/>
      <c r="L297" s="54"/>
      <c r="M297" s="54"/>
      <c r="N297" s="54"/>
      <c r="O297" s="54"/>
      <c r="P297" s="54"/>
      <c r="Q297" s="128"/>
      <c r="R297" s="98"/>
      <c r="S297" s="98"/>
      <c r="T297" s="98"/>
      <c r="U297" s="18"/>
      <c r="V297" s="152"/>
      <c r="W297" s="18"/>
      <c r="X297" s="267"/>
    </row>
    <row r="298" spans="1:24" s="28" customFormat="1" ht="15">
      <c r="A298" s="231"/>
      <c r="B298" s="238"/>
      <c r="C298" s="238"/>
      <c r="D298" s="100"/>
      <c r="E298" s="54"/>
      <c r="F298" s="54"/>
      <c r="G298" s="54"/>
      <c r="H298" s="54"/>
      <c r="I298" s="54"/>
      <c r="J298" s="54"/>
      <c r="K298" s="145"/>
      <c r="L298" s="54"/>
      <c r="M298" s="54"/>
      <c r="N298" s="54"/>
      <c r="O298" s="54"/>
      <c r="P298" s="54"/>
      <c r="Q298" s="128"/>
      <c r="R298" s="98"/>
      <c r="S298" s="98"/>
      <c r="T298" s="98"/>
      <c r="U298" s="18"/>
      <c r="V298" s="152"/>
      <c r="W298" s="18"/>
      <c r="X298" s="267"/>
    </row>
    <row r="299" spans="1:24" s="28" customFormat="1" ht="26.25" customHeight="1">
      <c r="A299" s="231"/>
      <c r="B299" s="238"/>
      <c r="C299" s="238"/>
      <c r="D299" s="100"/>
      <c r="E299" s="54"/>
      <c r="F299" s="54"/>
      <c r="G299" s="54"/>
      <c r="H299" s="54"/>
      <c r="I299" s="54"/>
      <c r="J299" s="54"/>
      <c r="K299" s="145"/>
      <c r="L299" s="54"/>
      <c r="M299" s="54"/>
      <c r="N299" s="54"/>
      <c r="O299" s="54"/>
      <c r="P299" s="54"/>
      <c r="Q299" s="128"/>
      <c r="R299" s="98"/>
      <c r="S299" s="98"/>
      <c r="T299" s="98"/>
      <c r="U299" s="18"/>
      <c r="V299" s="152"/>
      <c r="W299" s="18"/>
      <c r="X299" s="267"/>
    </row>
    <row r="300" spans="1:24" s="28" customFormat="1" ht="26.25" customHeight="1">
      <c r="A300" s="52"/>
      <c r="B300" s="53"/>
      <c r="C300" s="53"/>
      <c r="D300" s="239"/>
      <c r="E300" s="54"/>
      <c r="F300" s="54"/>
      <c r="G300" s="54"/>
      <c r="H300" s="54"/>
      <c r="I300" s="54"/>
      <c r="J300" s="54"/>
      <c r="K300" s="145"/>
      <c r="L300" s="54"/>
      <c r="M300" s="54"/>
      <c r="N300" s="54"/>
      <c r="O300" s="54"/>
      <c r="P300" s="54"/>
      <c r="Q300" s="128"/>
      <c r="R300" s="98"/>
      <c r="S300" s="98"/>
      <c r="T300" s="98"/>
      <c r="U300" s="18"/>
      <c r="V300" s="152"/>
      <c r="W300" s="18"/>
      <c r="X300" s="267"/>
    </row>
    <row r="301" spans="1:24" s="28" customFormat="1" ht="26.25" customHeight="1">
      <c r="A301" s="52"/>
      <c r="B301" s="53"/>
      <c r="C301" s="53"/>
      <c r="D301" s="239"/>
      <c r="E301" s="54"/>
      <c r="F301" s="54"/>
      <c r="G301" s="54"/>
      <c r="H301" s="54"/>
      <c r="I301" s="54"/>
      <c r="J301" s="54"/>
      <c r="K301" s="145"/>
      <c r="L301" s="54"/>
      <c r="M301" s="54"/>
      <c r="N301" s="54"/>
      <c r="O301" s="54"/>
      <c r="P301" s="54"/>
      <c r="Q301" s="128"/>
      <c r="R301" s="98"/>
      <c r="S301" s="98"/>
      <c r="T301" s="98"/>
      <c r="U301" s="18"/>
      <c r="V301" s="152"/>
      <c r="W301" s="18"/>
      <c r="X301" s="267"/>
    </row>
    <row r="302" spans="1:24" s="28" customFormat="1" ht="26.25" customHeight="1">
      <c r="A302" s="52"/>
      <c r="B302" s="53"/>
      <c r="C302" s="53"/>
      <c r="D302" s="239"/>
      <c r="E302" s="54"/>
      <c r="F302" s="54"/>
      <c r="G302" s="54"/>
      <c r="H302" s="54"/>
      <c r="I302" s="54"/>
      <c r="J302" s="54"/>
      <c r="K302" s="145"/>
      <c r="L302" s="54"/>
      <c r="M302" s="54"/>
      <c r="N302" s="54"/>
      <c r="O302" s="54"/>
      <c r="P302" s="54"/>
      <c r="Q302" s="128"/>
      <c r="R302" s="98"/>
      <c r="S302" s="98"/>
      <c r="T302" s="98"/>
      <c r="U302" s="18"/>
      <c r="V302" s="152"/>
      <c r="W302" s="18"/>
      <c r="X302" s="267"/>
    </row>
    <row r="303" spans="1:24" s="28" customFormat="1" ht="26.25" customHeight="1">
      <c r="A303" s="52"/>
      <c r="B303" s="53"/>
      <c r="C303" s="53"/>
      <c r="D303" s="239"/>
      <c r="E303" s="54"/>
      <c r="F303" s="54"/>
      <c r="G303" s="54"/>
      <c r="H303" s="54"/>
      <c r="I303" s="54"/>
      <c r="J303" s="54"/>
      <c r="K303" s="145"/>
      <c r="L303" s="54"/>
      <c r="M303" s="54"/>
      <c r="N303" s="54"/>
      <c r="O303" s="54"/>
      <c r="P303" s="54"/>
      <c r="Q303" s="128"/>
      <c r="R303" s="98"/>
      <c r="S303" s="98"/>
      <c r="T303" s="98"/>
      <c r="U303" s="18"/>
      <c r="V303" s="152"/>
      <c r="W303" s="18"/>
      <c r="X303" s="267"/>
    </row>
    <row r="304" spans="1:24" s="28" customFormat="1" ht="15">
      <c r="A304" s="52"/>
      <c r="B304" s="53"/>
      <c r="C304" s="53"/>
      <c r="D304" s="239"/>
      <c r="E304" s="54"/>
      <c r="F304" s="54"/>
      <c r="G304" s="54"/>
      <c r="H304" s="54"/>
      <c r="I304" s="54"/>
      <c r="J304" s="54"/>
      <c r="K304" s="145"/>
      <c r="L304" s="54"/>
      <c r="M304" s="54"/>
      <c r="N304" s="54"/>
      <c r="O304" s="54"/>
      <c r="P304" s="54"/>
      <c r="Q304" s="128"/>
      <c r="R304" s="98"/>
      <c r="S304" s="98"/>
      <c r="T304" s="98"/>
      <c r="U304" s="18"/>
      <c r="V304" s="152"/>
      <c r="W304" s="18"/>
      <c r="X304" s="267"/>
    </row>
    <row r="305" spans="1:24" s="28" customFormat="1" ht="15">
      <c r="A305" s="52"/>
      <c r="B305" s="53"/>
      <c r="C305" s="53"/>
      <c r="D305" s="239"/>
      <c r="E305" s="54"/>
      <c r="F305" s="54"/>
      <c r="G305" s="54"/>
      <c r="H305" s="54"/>
      <c r="I305" s="54"/>
      <c r="J305" s="54"/>
      <c r="K305" s="145"/>
      <c r="L305" s="54"/>
      <c r="M305" s="54"/>
      <c r="N305" s="54"/>
      <c r="O305" s="54"/>
      <c r="P305" s="54"/>
      <c r="Q305" s="128"/>
      <c r="R305" s="98"/>
      <c r="S305" s="98"/>
      <c r="T305" s="98"/>
      <c r="U305" s="18"/>
      <c r="V305" s="152"/>
      <c r="W305" s="18"/>
      <c r="X305" s="267"/>
    </row>
    <row r="306" spans="1:24" s="28" customFormat="1" ht="15">
      <c r="A306" s="52"/>
      <c r="B306" s="53"/>
      <c r="C306" s="53"/>
      <c r="D306" s="239"/>
      <c r="E306" s="54"/>
      <c r="F306" s="54"/>
      <c r="G306" s="54"/>
      <c r="H306" s="54"/>
      <c r="I306" s="54"/>
      <c r="J306" s="54"/>
      <c r="K306" s="145"/>
      <c r="L306" s="54"/>
      <c r="M306" s="54"/>
      <c r="N306" s="54"/>
      <c r="O306" s="54"/>
      <c r="P306" s="54"/>
      <c r="Q306" s="128"/>
      <c r="R306" s="98"/>
      <c r="S306" s="98"/>
      <c r="T306" s="98"/>
      <c r="U306" s="18"/>
      <c r="V306" s="152"/>
      <c r="W306" s="18"/>
      <c r="X306" s="267"/>
    </row>
    <row r="307" spans="1:24" s="28" customFormat="1" ht="15">
      <c r="A307" s="52"/>
      <c r="B307" s="53"/>
      <c r="C307" s="53"/>
      <c r="D307" s="239"/>
      <c r="E307" s="54"/>
      <c r="F307" s="54"/>
      <c r="G307" s="54"/>
      <c r="H307" s="54"/>
      <c r="I307" s="54"/>
      <c r="J307" s="54"/>
      <c r="K307" s="145"/>
      <c r="L307" s="54"/>
      <c r="M307" s="54"/>
      <c r="N307" s="54"/>
      <c r="O307" s="54"/>
      <c r="P307" s="54"/>
      <c r="Q307" s="128"/>
      <c r="R307" s="98"/>
      <c r="S307" s="98"/>
      <c r="T307" s="98"/>
      <c r="U307" s="18"/>
      <c r="V307" s="152"/>
      <c r="W307" s="18"/>
      <c r="X307" s="267"/>
    </row>
    <row r="308" spans="1:24" s="28" customFormat="1" ht="15">
      <c r="A308" s="52"/>
      <c r="B308" s="53"/>
      <c r="C308" s="53"/>
      <c r="D308" s="239"/>
      <c r="E308" s="54"/>
      <c r="F308" s="54"/>
      <c r="G308" s="54"/>
      <c r="H308" s="54"/>
      <c r="I308" s="54"/>
      <c r="J308" s="54"/>
      <c r="K308" s="145"/>
      <c r="L308" s="54"/>
      <c r="M308" s="54"/>
      <c r="N308" s="54"/>
      <c r="O308" s="54"/>
      <c r="P308" s="54"/>
      <c r="Q308" s="128"/>
      <c r="R308" s="98"/>
      <c r="S308" s="98"/>
      <c r="T308" s="98"/>
      <c r="U308" s="18"/>
      <c r="V308" s="152"/>
      <c r="W308" s="18"/>
      <c r="X308" s="267"/>
    </row>
    <row r="309" spans="1:24" s="28" customFormat="1" ht="15">
      <c r="A309" s="52"/>
      <c r="B309" s="53"/>
      <c r="C309" s="53"/>
      <c r="D309" s="239"/>
      <c r="E309" s="54"/>
      <c r="F309" s="54"/>
      <c r="G309" s="54"/>
      <c r="H309" s="54"/>
      <c r="I309" s="54"/>
      <c r="J309" s="54"/>
      <c r="K309" s="145"/>
      <c r="L309" s="54"/>
      <c r="M309" s="54"/>
      <c r="N309" s="54"/>
      <c r="O309" s="54"/>
      <c r="P309" s="54"/>
      <c r="Q309" s="128"/>
      <c r="R309" s="98"/>
      <c r="S309" s="98"/>
      <c r="T309" s="98"/>
      <c r="U309" s="18"/>
      <c r="V309" s="152"/>
      <c r="W309" s="18"/>
      <c r="X309" s="267"/>
    </row>
    <row r="310" spans="1:24" s="28" customFormat="1" ht="15">
      <c r="A310" s="52"/>
      <c r="B310" s="53"/>
      <c r="C310" s="53"/>
      <c r="D310" s="239"/>
      <c r="E310" s="54"/>
      <c r="F310" s="54"/>
      <c r="G310" s="54"/>
      <c r="H310" s="54"/>
      <c r="I310" s="54"/>
      <c r="J310" s="54"/>
      <c r="K310" s="145"/>
      <c r="L310" s="54"/>
      <c r="M310" s="54"/>
      <c r="N310" s="54"/>
      <c r="O310" s="54"/>
      <c r="P310" s="54"/>
      <c r="Q310" s="128"/>
      <c r="R310" s="98"/>
      <c r="S310" s="98"/>
      <c r="T310" s="98"/>
      <c r="U310" s="18"/>
      <c r="V310" s="152"/>
      <c r="W310" s="18"/>
      <c r="X310" s="267"/>
    </row>
    <row r="311" spans="1:24" s="28" customFormat="1" ht="15">
      <c r="A311" s="52"/>
      <c r="B311" s="53"/>
      <c r="C311" s="53"/>
      <c r="D311" s="239"/>
      <c r="E311" s="54"/>
      <c r="F311" s="54"/>
      <c r="G311" s="54"/>
      <c r="H311" s="54"/>
      <c r="I311" s="54"/>
      <c r="J311" s="54"/>
      <c r="K311" s="145"/>
      <c r="L311" s="54"/>
      <c r="M311" s="54"/>
      <c r="N311" s="54"/>
      <c r="O311" s="54"/>
      <c r="P311" s="54"/>
      <c r="Q311" s="128"/>
      <c r="R311" s="98"/>
      <c r="S311" s="98"/>
      <c r="T311" s="98"/>
      <c r="U311" s="18"/>
      <c r="V311" s="152"/>
      <c r="W311" s="18"/>
      <c r="X311" s="267"/>
    </row>
    <row r="312" spans="1:24" s="28" customFormat="1" ht="15">
      <c r="A312" s="52"/>
      <c r="B312" s="53"/>
      <c r="C312" s="53"/>
      <c r="D312" s="239"/>
      <c r="E312" s="54"/>
      <c r="F312" s="54"/>
      <c r="G312" s="54"/>
      <c r="H312" s="54"/>
      <c r="I312" s="54"/>
      <c r="J312" s="54"/>
      <c r="K312" s="145"/>
      <c r="L312" s="54"/>
      <c r="M312" s="54"/>
      <c r="N312" s="54"/>
      <c r="O312" s="54"/>
      <c r="P312" s="54"/>
      <c r="Q312" s="128"/>
      <c r="R312" s="98"/>
      <c r="S312" s="98"/>
      <c r="T312" s="98"/>
      <c r="U312" s="18"/>
      <c r="V312" s="152"/>
      <c r="W312" s="18"/>
      <c r="X312" s="267"/>
    </row>
    <row r="313" spans="1:24" s="28" customFormat="1" ht="15">
      <c r="A313" s="52"/>
      <c r="B313" s="53"/>
      <c r="C313" s="53"/>
      <c r="D313" s="239"/>
      <c r="E313" s="54"/>
      <c r="F313" s="54"/>
      <c r="G313" s="54"/>
      <c r="H313" s="54"/>
      <c r="I313" s="54"/>
      <c r="J313" s="54"/>
      <c r="K313" s="145"/>
      <c r="L313" s="54"/>
      <c r="M313" s="54"/>
      <c r="N313" s="54"/>
      <c r="O313" s="54"/>
      <c r="P313" s="54"/>
      <c r="Q313" s="128"/>
      <c r="R313" s="98"/>
      <c r="S313" s="98"/>
      <c r="T313" s="98"/>
      <c r="U313" s="18"/>
      <c r="V313" s="152"/>
      <c r="W313" s="18"/>
      <c r="X313" s="267"/>
    </row>
    <row r="314" spans="1:24" s="28" customFormat="1" ht="15">
      <c r="A314" s="52"/>
      <c r="B314" s="53"/>
      <c r="C314" s="53"/>
      <c r="D314" s="239"/>
      <c r="E314" s="54"/>
      <c r="F314" s="54"/>
      <c r="G314" s="54"/>
      <c r="H314" s="54"/>
      <c r="I314" s="54"/>
      <c r="J314" s="54"/>
      <c r="K314" s="145"/>
      <c r="L314" s="54"/>
      <c r="M314" s="54"/>
      <c r="N314" s="54"/>
      <c r="O314" s="54"/>
      <c r="P314" s="54"/>
      <c r="Q314" s="128"/>
      <c r="R314" s="98"/>
      <c r="S314" s="98"/>
      <c r="T314" s="98"/>
      <c r="U314" s="18"/>
      <c r="V314" s="152"/>
      <c r="W314" s="18"/>
      <c r="X314" s="267"/>
    </row>
    <row r="315" spans="1:24" s="28" customFormat="1" ht="15">
      <c r="A315" s="52"/>
      <c r="B315" s="53"/>
      <c r="C315" s="53"/>
      <c r="D315" s="239"/>
      <c r="E315" s="54"/>
      <c r="F315" s="54"/>
      <c r="G315" s="54"/>
      <c r="H315" s="54"/>
      <c r="I315" s="54"/>
      <c r="J315" s="54"/>
      <c r="K315" s="145"/>
      <c r="L315" s="54"/>
      <c r="M315" s="54"/>
      <c r="N315" s="54"/>
      <c r="O315" s="54"/>
      <c r="P315" s="54"/>
      <c r="Q315" s="128"/>
      <c r="R315" s="98"/>
      <c r="S315" s="98"/>
      <c r="T315" s="98"/>
      <c r="U315" s="18"/>
      <c r="V315" s="152"/>
      <c r="W315" s="18"/>
      <c r="X315" s="267"/>
    </row>
    <row r="316" spans="1:24" s="28" customFormat="1" ht="15">
      <c r="A316" s="52"/>
      <c r="B316" s="53"/>
      <c r="C316" s="53"/>
      <c r="D316" s="239"/>
      <c r="E316" s="54"/>
      <c r="F316" s="54"/>
      <c r="G316" s="54"/>
      <c r="H316" s="54"/>
      <c r="I316" s="54"/>
      <c r="J316" s="54"/>
      <c r="K316" s="145"/>
      <c r="L316" s="54"/>
      <c r="M316" s="54"/>
      <c r="N316" s="54"/>
      <c r="O316" s="54"/>
      <c r="P316" s="54"/>
      <c r="Q316" s="128"/>
      <c r="R316" s="98"/>
      <c r="S316" s="98"/>
      <c r="T316" s="98"/>
      <c r="U316" s="18"/>
      <c r="V316" s="152"/>
      <c r="W316" s="18"/>
      <c r="X316" s="267"/>
    </row>
    <row r="317" spans="1:24" s="28" customFormat="1" ht="15">
      <c r="A317" s="52"/>
      <c r="B317" s="53"/>
      <c r="C317" s="53"/>
      <c r="D317" s="239"/>
      <c r="E317" s="54"/>
      <c r="F317" s="54"/>
      <c r="G317" s="54"/>
      <c r="H317" s="54"/>
      <c r="I317" s="54"/>
      <c r="J317" s="54"/>
      <c r="K317" s="145"/>
      <c r="L317" s="54"/>
      <c r="M317" s="54"/>
      <c r="N317" s="54"/>
      <c r="O317" s="54"/>
      <c r="P317" s="54"/>
      <c r="Q317" s="128"/>
      <c r="R317" s="98"/>
      <c r="S317" s="98"/>
      <c r="T317" s="98"/>
      <c r="U317" s="18"/>
      <c r="V317" s="152"/>
      <c r="W317" s="18"/>
      <c r="X317" s="267"/>
    </row>
    <row r="318" spans="1:24" s="28" customFormat="1" ht="15">
      <c r="A318" s="52"/>
      <c r="B318" s="53"/>
      <c r="C318" s="53"/>
      <c r="D318" s="239"/>
      <c r="E318" s="54"/>
      <c r="F318" s="54"/>
      <c r="G318" s="54"/>
      <c r="H318" s="54"/>
      <c r="I318" s="54"/>
      <c r="J318" s="54"/>
      <c r="K318" s="145"/>
      <c r="L318" s="54"/>
      <c r="M318" s="54"/>
      <c r="N318" s="54"/>
      <c r="O318" s="54"/>
      <c r="P318" s="54"/>
      <c r="Q318" s="128"/>
      <c r="R318" s="98"/>
      <c r="S318" s="98"/>
      <c r="T318" s="98"/>
      <c r="U318" s="18"/>
      <c r="V318" s="152"/>
      <c r="W318" s="18"/>
      <c r="X318" s="267"/>
    </row>
    <row r="319" spans="1:24" s="28" customFormat="1" ht="15">
      <c r="A319" s="52"/>
      <c r="B319" s="53"/>
      <c r="C319" s="53"/>
      <c r="D319" s="239"/>
      <c r="E319" s="54"/>
      <c r="F319" s="54"/>
      <c r="G319" s="54"/>
      <c r="H319" s="54"/>
      <c r="I319" s="54"/>
      <c r="J319" s="54"/>
      <c r="K319" s="145"/>
      <c r="L319" s="54"/>
      <c r="M319" s="54"/>
      <c r="N319" s="54"/>
      <c r="O319" s="54"/>
      <c r="P319" s="54"/>
      <c r="Q319" s="128"/>
      <c r="R319" s="98"/>
      <c r="S319" s="98"/>
      <c r="T319" s="98"/>
      <c r="U319" s="18"/>
      <c r="V319" s="152"/>
      <c r="W319" s="18"/>
      <c r="X319" s="267"/>
    </row>
    <row r="320" spans="1:24" s="28" customFormat="1" ht="15">
      <c r="A320" s="52"/>
      <c r="B320" s="53"/>
      <c r="C320" s="53"/>
      <c r="D320" s="239"/>
      <c r="E320" s="54"/>
      <c r="F320" s="54"/>
      <c r="G320" s="54"/>
      <c r="H320" s="54"/>
      <c r="I320" s="54"/>
      <c r="J320" s="54"/>
      <c r="K320" s="145"/>
      <c r="L320" s="54"/>
      <c r="M320" s="54"/>
      <c r="N320" s="54"/>
      <c r="O320" s="54"/>
      <c r="P320" s="54"/>
      <c r="Q320" s="128"/>
      <c r="R320" s="98"/>
      <c r="S320" s="98"/>
      <c r="T320" s="98"/>
      <c r="U320" s="18"/>
      <c r="V320" s="152"/>
      <c r="W320" s="18"/>
      <c r="X320" s="267"/>
    </row>
    <row r="321" spans="1:24" s="28" customFormat="1" ht="15">
      <c r="A321" s="52"/>
      <c r="B321" s="53"/>
      <c r="C321" s="53"/>
      <c r="D321" s="239"/>
      <c r="E321" s="54"/>
      <c r="F321" s="54"/>
      <c r="G321" s="54"/>
      <c r="H321" s="54"/>
      <c r="I321" s="54"/>
      <c r="J321" s="54"/>
      <c r="K321" s="145"/>
      <c r="L321" s="54"/>
      <c r="M321" s="54"/>
      <c r="N321" s="54"/>
      <c r="O321" s="54"/>
      <c r="P321" s="54"/>
      <c r="Q321" s="128"/>
      <c r="R321" s="98"/>
      <c r="S321" s="98"/>
      <c r="T321" s="98"/>
      <c r="U321" s="18"/>
      <c r="V321" s="152"/>
      <c r="W321" s="18"/>
      <c r="X321" s="267"/>
    </row>
    <row r="322" spans="1:24" s="28" customFormat="1" ht="15">
      <c r="A322" s="52"/>
      <c r="B322" s="53"/>
      <c r="C322" s="53"/>
      <c r="D322" s="239"/>
      <c r="E322" s="54"/>
      <c r="F322" s="54"/>
      <c r="G322" s="54"/>
      <c r="H322" s="54"/>
      <c r="I322" s="54"/>
      <c r="J322" s="54"/>
      <c r="K322" s="145"/>
      <c r="L322" s="54"/>
      <c r="M322" s="54"/>
      <c r="N322" s="54"/>
      <c r="O322" s="54"/>
      <c r="P322" s="54"/>
      <c r="Q322" s="128"/>
      <c r="R322" s="98"/>
      <c r="S322" s="98"/>
      <c r="T322" s="98"/>
      <c r="U322" s="18"/>
      <c r="V322" s="152"/>
      <c r="W322" s="18"/>
      <c r="X322" s="267"/>
    </row>
    <row r="323" spans="1:24" s="28" customFormat="1" ht="15">
      <c r="A323" s="52"/>
      <c r="B323" s="53"/>
      <c r="C323" s="53"/>
      <c r="D323" s="239"/>
      <c r="E323" s="54"/>
      <c r="F323" s="54"/>
      <c r="G323" s="54"/>
      <c r="H323" s="54"/>
      <c r="I323" s="54"/>
      <c r="J323" s="54"/>
      <c r="K323" s="145"/>
      <c r="L323" s="54"/>
      <c r="M323" s="54"/>
      <c r="N323" s="54"/>
      <c r="O323" s="54"/>
      <c r="P323" s="54"/>
      <c r="Q323" s="128"/>
      <c r="R323" s="98"/>
      <c r="S323" s="98"/>
      <c r="T323" s="98"/>
      <c r="U323" s="18"/>
      <c r="V323" s="152"/>
      <c r="W323" s="18"/>
      <c r="X323" s="267"/>
    </row>
    <row r="324" spans="1:24" s="28" customFormat="1" ht="15">
      <c r="A324" s="52"/>
      <c r="B324" s="53"/>
      <c r="C324" s="53"/>
      <c r="D324" s="239"/>
      <c r="E324" s="54"/>
      <c r="F324" s="54"/>
      <c r="G324" s="54"/>
      <c r="H324" s="54"/>
      <c r="I324" s="54"/>
      <c r="J324" s="54"/>
      <c r="K324" s="145"/>
      <c r="L324" s="54"/>
      <c r="M324" s="54"/>
      <c r="N324" s="54"/>
      <c r="O324" s="54"/>
      <c r="P324" s="54"/>
      <c r="Q324" s="128"/>
      <c r="R324" s="98"/>
      <c r="S324" s="98"/>
      <c r="T324" s="98"/>
      <c r="U324" s="18"/>
      <c r="V324" s="152"/>
      <c r="W324" s="18"/>
      <c r="X324" s="267"/>
    </row>
    <row r="325" spans="1:24" s="28" customFormat="1" ht="15">
      <c r="A325" s="52"/>
      <c r="B325" s="53"/>
      <c r="C325" s="53"/>
      <c r="D325" s="239"/>
      <c r="E325" s="54"/>
      <c r="F325" s="54"/>
      <c r="G325" s="54"/>
      <c r="H325" s="54"/>
      <c r="I325" s="54"/>
      <c r="J325" s="54"/>
      <c r="K325" s="145"/>
      <c r="L325" s="54"/>
      <c r="M325" s="54"/>
      <c r="N325" s="54"/>
      <c r="O325" s="54"/>
      <c r="P325" s="54"/>
      <c r="Q325" s="128"/>
      <c r="R325" s="98"/>
      <c r="S325" s="98"/>
      <c r="T325" s="98"/>
      <c r="U325" s="18"/>
      <c r="V325" s="152"/>
      <c r="W325" s="18"/>
      <c r="X325" s="267"/>
    </row>
    <row r="326" spans="1:24" s="28" customFormat="1" ht="15">
      <c r="A326" s="52"/>
      <c r="B326" s="53"/>
      <c r="C326" s="53"/>
      <c r="D326" s="239"/>
      <c r="E326" s="54"/>
      <c r="F326" s="54"/>
      <c r="G326" s="54"/>
      <c r="H326" s="54"/>
      <c r="I326" s="54"/>
      <c r="J326" s="54"/>
      <c r="K326" s="145"/>
      <c r="L326" s="54"/>
      <c r="M326" s="54"/>
      <c r="N326" s="54"/>
      <c r="O326" s="54"/>
      <c r="P326" s="54"/>
      <c r="Q326" s="128"/>
      <c r="R326" s="98"/>
      <c r="S326" s="98"/>
      <c r="T326" s="98"/>
      <c r="U326" s="18"/>
      <c r="V326" s="152"/>
      <c r="W326" s="18"/>
      <c r="X326" s="267"/>
    </row>
  </sheetData>
  <sheetProtection/>
  <mergeCells count="38">
    <mergeCell ref="Q3:U3"/>
    <mergeCell ref="B264:M264"/>
    <mergeCell ref="S264:T264"/>
    <mergeCell ref="X4:X49"/>
    <mergeCell ref="X50:X93"/>
    <mergeCell ref="X94:X131"/>
    <mergeCell ref="X243:X266"/>
    <mergeCell ref="X205:X242"/>
    <mergeCell ref="X161:X204"/>
    <mergeCell ref="X132:X160"/>
    <mergeCell ref="A11:A14"/>
    <mergeCell ref="D11:D14"/>
    <mergeCell ref="E13:E14"/>
    <mergeCell ref="Q13:Q14"/>
    <mergeCell ref="I13:J13"/>
    <mergeCell ref="H13:H14"/>
    <mergeCell ref="L11:U11"/>
    <mergeCell ref="L12:P12"/>
    <mergeCell ref="B11:B14"/>
    <mergeCell ref="C11:C14"/>
    <mergeCell ref="W11:W14"/>
    <mergeCell ref="R13:R14"/>
    <mergeCell ref="K11:K14"/>
    <mergeCell ref="Q12:U12"/>
    <mergeCell ref="N13:O13"/>
    <mergeCell ref="L13:L14"/>
    <mergeCell ref="M13:M14"/>
    <mergeCell ref="P13:P14"/>
    <mergeCell ref="S13:T13"/>
    <mergeCell ref="H12:J12"/>
    <mergeCell ref="F13:G13"/>
    <mergeCell ref="U13:U14"/>
    <mergeCell ref="V11:V14"/>
    <mergeCell ref="O265:Q265"/>
    <mergeCell ref="A8:V8"/>
    <mergeCell ref="A9:V9"/>
    <mergeCell ref="E11:J11"/>
    <mergeCell ref="E12:G12"/>
  </mergeCells>
  <printOptions horizontalCentered="1"/>
  <pageMargins left="0.2755905511811024" right="0.1968503937007874" top="0.3937007874015748" bottom="0.35433070866141736" header="0.2362204724409449" footer="0.1968503937007874"/>
  <pageSetup fitToHeight="100" fitToWidth="1" horizontalDpi="600" verticalDpi="600" orientation="landscape" paperSize="9" scale="33" r:id="rId1"/>
  <headerFooter alignWithMargins="0">
    <oddHeader>&amp;R&amp;18Продовження додатку 2</oddHeader>
  </headerFooter>
  <rowBreaks count="1" manualBreakCount="1">
    <brk id="2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5"/>
  <sheetViews>
    <sheetView showGridLines="0" showZeros="0" tabSelected="1" view="pageBreakPreview" zoomScale="25" zoomScaleNormal="55" zoomScaleSheetLayoutView="25" workbookViewId="0" topLeftCell="A162">
      <selection activeCell="W156" sqref="W156:W194"/>
    </sheetView>
  </sheetViews>
  <sheetFormatPr defaultColWidth="9.16015625" defaultRowHeight="12.75"/>
  <cols>
    <col min="1" max="1" width="21.83203125" style="4" customWidth="1"/>
    <col min="2" max="2" width="18.66015625" style="1" customWidth="1"/>
    <col min="3" max="3" width="70.16015625" style="37" customWidth="1"/>
    <col min="4" max="4" width="24.83203125" style="2" customWidth="1"/>
    <col min="5" max="6" width="21.5" style="2" customWidth="1"/>
    <col min="7" max="7" width="24.16015625" style="2" customWidth="1"/>
    <col min="8" max="9" width="21.5" style="2" customWidth="1"/>
    <col min="10" max="10" width="18.5" style="153" customWidth="1"/>
    <col min="11" max="11" width="21.5" style="2" customWidth="1"/>
    <col min="12" max="12" width="21.66015625" style="2" customWidth="1"/>
    <col min="13" max="13" width="18.83203125" style="2" customWidth="1"/>
    <col min="14" max="14" width="18.66015625" style="2" customWidth="1"/>
    <col min="15" max="15" width="23.16015625" style="2" customWidth="1"/>
    <col min="16" max="16" width="20.33203125" style="2" customWidth="1"/>
    <col min="17" max="17" width="21.83203125" style="128" customWidth="1"/>
    <col min="18" max="18" width="21.5" style="98" customWidth="1"/>
    <col min="19" max="19" width="23" style="98" customWidth="1"/>
    <col min="20" max="20" width="23.16015625" style="98" customWidth="1"/>
    <col min="21" max="21" width="17.5" style="156" customWidth="1"/>
    <col min="22" max="22" width="28.16015625" style="98" customWidth="1"/>
    <col min="23" max="23" width="11.16015625" style="275" customWidth="1"/>
    <col min="24" max="27" width="17.5" style="98" customWidth="1"/>
    <col min="28" max="28" width="20.83203125" style="98" customWidth="1"/>
    <col min="29" max="29" width="21.5" style="98" customWidth="1"/>
    <col min="30" max="30" width="17.5" style="98" customWidth="1"/>
    <col min="31" max="31" width="19.66015625" style="98" customWidth="1"/>
    <col min="32" max="36" width="17.5" style="98" customWidth="1"/>
    <col min="37" max="16384" width="9.16015625" style="2" customWidth="1"/>
  </cols>
  <sheetData>
    <row r="1" spans="1:23" ht="26.25" customHeight="1">
      <c r="A1" s="16"/>
      <c r="Q1" s="266" t="s">
        <v>669</v>
      </c>
      <c r="R1" s="266"/>
      <c r="S1" s="266"/>
      <c r="T1" s="266"/>
      <c r="U1" s="129"/>
      <c r="V1" s="129"/>
      <c r="W1" s="274">
        <v>18</v>
      </c>
    </row>
    <row r="2" spans="1:23" ht="29.25" customHeight="1">
      <c r="A2" s="16"/>
      <c r="Q2" s="266" t="s">
        <v>665</v>
      </c>
      <c r="R2" s="266"/>
      <c r="S2" s="266"/>
      <c r="T2" s="266"/>
      <c r="U2" s="129"/>
      <c r="V2" s="129"/>
      <c r="W2" s="274"/>
    </row>
    <row r="3" spans="1:23" ht="29.25" customHeight="1">
      <c r="A3" s="16"/>
      <c r="Q3" s="265" t="s">
        <v>670</v>
      </c>
      <c r="R3" s="265"/>
      <c r="S3" s="265"/>
      <c r="T3" s="265"/>
      <c r="U3" s="206"/>
      <c r="V3" s="206"/>
      <c r="W3" s="274"/>
    </row>
    <row r="4" spans="1:23" ht="29.25" customHeight="1">
      <c r="A4" s="16"/>
      <c r="Q4" s="206"/>
      <c r="R4" s="206"/>
      <c r="S4" s="206"/>
      <c r="T4" s="206"/>
      <c r="U4" s="206"/>
      <c r="V4" s="206"/>
      <c r="W4" s="274"/>
    </row>
    <row r="5" spans="1:23" ht="26.25">
      <c r="A5" s="16"/>
      <c r="Q5" s="129"/>
      <c r="R5" s="129"/>
      <c r="S5" s="129"/>
      <c r="T5" s="129"/>
      <c r="U5" s="129"/>
      <c r="V5" s="129"/>
      <c r="W5" s="274"/>
    </row>
    <row r="6" spans="1:23" ht="26.25">
      <c r="A6" s="16"/>
      <c r="N6" s="245"/>
      <c r="O6" s="245"/>
      <c r="P6" s="245"/>
      <c r="Q6" s="135"/>
      <c r="W6" s="274"/>
    </row>
    <row r="7" spans="1:23" ht="24.75" customHeight="1">
      <c r="A7" s="16"/>
      <c r="B7" s="5"/>
      <c r="C7" s="38"/>
      <c r="N7" s="245"/>
      <c r="O7" s="245"/>
      <c r="P7" s="245"/>
      <c r="Q7" s="135"/>
      <c r="W7" s="274"/>
    </row>
    <row r="8" spans="1:23" ht="22.5" customHeight="1">
      <c r="A8" s="259" t="s">
        <v>592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W8" s="274"/>
    </row>
    <row r="9" spans="1:23" ht="25.5" customHeight="1">
      <c r="A9" s="259" t="s">
        <v>602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W9" s="274"/>
    </row>
    <row r="10" spans="1:36" s="15" customFormat="1" ht="24" customHeight="1">
      <c r="A10" s="16"/>
      <c r="B10" s="23"/>
      <c r="C10" s="39"/>
      <c r="J10" s="157"/>
      <c r="Q10" s="135"/>
      <c r="R10" s="120"/>
      <c r="S10" s="120"/>
      <c r="T10" s="120"/>
      <c r="U10" s="162"/>
      <c r="V10" s="120"/>
      <c r="W10" s="274"/>
      <c r="X10" s="120"/>
      <c r="Y10" s="120"/>
      <c r="Z10" s="120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</row>
    <row r="11" spans="1:36" ht="21.75" customHeight="1">
      <c r="A11" s="258" t="s">
        <v>165</v>
      </c>
      <c r="B11" s="258" t="s">
        <v>80</v>
      </c>
      <c r="C11" s="258" t="s">
        <v>178</v>
      </c>
      <c r="D11" s="260" t="s">
        <v>594</v>
      </c>
      <c r="E11" s="260"/>
      <c r="F11" s="260"/>
      <c r="G11" s="260"/>
      <c r="H11" s="260"/>
      <c r="I11" s="260"/>
      <c r="J11" s="261" t="s">
        <v>597</v>
      </c>
      <c r="K11" s="260" t="s">
        <v>598</v>
      </c>
      <c r="L11" s="260"/>
      <c r="M11" s="260"/>
      <c r="N11" s="260"/>
      <c r="O11" s="260"/>
      <c r="P11" s="260"/>
      <c r="Q11" s="260"/>
      <c r="R11" s="260"/>
      <c r="S11" s="260"/>
      <c r="T11" s="260"/>
      <c r="U11" s="261" t="s">
        <v>597</v>
      </c>
      <c r="V11" s="258" t="s">
        <v>361</v>
      </c>
      <c r="W11" s="274"/>
      <c r="X11" s="120"/>
      <c r="Y11" s="120"/>
      <c r="Z11" s="120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</row>
    <row r="12" spans="1:36" ht="42.75" customHeight="1">
      <c r="A12" s="258"/>
      <c r="B12" s="258"/>
      <c r="C12" s="258"/>
      <c r="D12" s="258" t="s">
        <v>595</v>
      </c>
      <c r="E12" s="258"/>
      <c r="F12" s="258"/>
      <c r="G12" s="258" t="s">
        <v>596</v>
      </c>
      <c r="H12" s="258"/>
      <c r="I12" s="258"/>
      <c r="J12" s="261"/>
      <c r="K12" s="258" t="s">
        <v>595</v>
      </c>
      <c r="L12" s="258"/>
      <c r="M12" s="258"/>
      <c r="N12" s="258"/>
      <c r="O12" s="258"/>
      <c r="P12" s="258" t="s">
        <v>596</v>
      </c>
      <c r="Q12" s="258"/>
      <c r="R12" s="258"/>
      <c r="S12" s="258"/>
      <c r="T12" s="258"/>
      <c r="U12" s="261"/>
      <c r="V12" s="258"/>
      <c r="W12" s="274"/>
      <c r="X12" s="120"/>
      <c r="Y12" s="120"/>
      <c r="Z12" s="119"/>
      <c r="AA12" s="263"/>
      <c r="AB12" s="263"/>
      <c r="AC12" s="263"/>
      <c r="AD12" s="263"/>
      <c r="AE12" s="263"/>
      <c r="AF12" s="263"/>
      <c r="AG12" s="263"/>
      <c r="AH12" s="126"/>
      <c r="AI12" s="126"/>
      <c r="AJ12" s="126"/>
    </row>
    <row r="13" spans="1:36" ht="30" customHeight="1">
      <c r="A13" s="258"/>
      <c r="B13" s="258"/>
      <c r="C13" s="258"/>
      <c r="D13" s="258" t="s">
        <v>362</v>
      </c>
      <c r="E13" s="258" t="s">
        <v>364</v>
      </c>
      <c r="F13" s="258"/>
      <c r="G13" s="258" t="s">
        <v>362</v>
      </c>
      <c r="H13" s="258" t="s">
        <v>364</v>
      </c>
      <c r="I13" s="258"/>
      <c r="J13" s="261"/>
      <c r="K13" s="258" t="s">
        <v>362</v>
      </c>
      <c r="L13" s="257" t="s">
        <v>363</v>
      </c>
      <c r="M13" s="258" t="s">
        <v>364</v>
      </c>
      <c r="N13" s="258"/>
      <c r="O13" s="257" t="s">
        <v>365</v>
      </c>
      <c r="P13" s="258" t="s">
        <v>362</v>
      </c>
      <c r="Q13" s="257" t="s">
        <v>363</v>
      </c>
      <c r="R13" s="258" t="s">
        <v>364</v>
      </c>
      <c r="S13" s="258"/>
      <c r="T13" s="257" t="s">
        <v>365</v>
      </c>
      <c r="U13" s="261"/>
      <c r="V13" s="258"/>
      <c r="W13" s="274"/>
      <c r="X13" s="121"/>
      <c r="Y13" s="121"/>
      <c r="Z13" s="121"/>
      <c r="AA13" s="124"/>
      <c r="AB13" s="125"/>
      <c r="AC13" s="137"/>
      <c r="AD13" s="137"/>
      <c r="AE13" s="263"/>
      <c r="AF13" s="263"/>
      <c r="AG13" s="263"/>
      <c r="AH13" s="137"/>
      <c r="AI13" s="137"/>
      <c r="AJ13" s="125"/>
    </row>
    <row r="14" spans="1:36" ht="59.25" customHeight="1">
      <c r="A14" s="258"/>
      <c r="B14" s="258"/>
      <c r="C14" s="258"/>
      <c r="D14" s="258"/>
      <c r="E14" s="134" t="s">
        <v>366</v>
      </c>
      <c r="F14" s="134" t="s">
        <v>367</v>
      </c>
      <c r="G14" s="258"/>
      <c r="H14" s="134" t="s">
        <v>366</v>
      </c>
      <c r="I14" s="134" t="s">
        <v>367</v>
      </c>
      <c r="J14" s="261"/>
      <c r="K14" s="258"/>
      <c r="L14" s="257"/>
      <c r="M14" s="134" t="s">
        <v>366</v>
      </c>
      <c r="N14" s="134" t="s">
        <v>367</v>
      </c>
      <c r="O14" s="257"/>
      <c r="P14" s="258"/>
      <c r="Q14" s="257"/>
      <c r="R14" s="134" t="s">
        <v>366</v>
      </c>
      <c r="S14" s="134" t="s">
        <v>367</v>
      </c>
      <c r="T14" s="257"/>
      <c r="U14" s="261"/>
      <c r="V14" s="258"/>
      <c r="W14" s="274"/>
      <c r="X14" s="120"/>
      <c r="Y14" s="120"/>
      <c r="Z14" s="122"/>
      <c r="AA14" s="124"/>
      <c r="AB14" s="126"/>
      <c r="AC14" s="126"/>
      <c r="AD14" s="124"/>
      <c r="AE14" s="263"/>
      <c r="AF14" s="263"/>
      <c r="AG14" s="263"/>
      <c r="AH14" s="126"/>
      <c r="AI14" s="126"/>
      <c r="AJ14" s="138"/>
    </row>
    <row r="15" spans="1:36" s="21" customFormat="1" ht="27.75" customHeight="1">
      <c r="A15" s="22" t="s">
        <v>76</v>
      </c>
      <c r="B15" s="31"/>
      <c r="C15" s="35" t="s">
        <v>77</v>
      </c>
      <c r="D15" s="48">
        <f>D16+D17</f>
        <v>179614663</v>
      </c>
      <c r="E15" s="48">
        <f aca="true" t="shared" si="0" ref="E15:T15">E16+E17</f>
        <v>135306129</v>
      </c>
      <c r="F15" s="48">
        <f t="shared" si="0"/>
        <v>3676960</v>
      </c>
      <c r="G15" s="48">
        <f t="shared" si="0"/>
        <v>83723812.27000001</v>
      </c>
      <c r="H15" s="48">
        <f t="shared" si="0"/>
        <v>63222233.8</v>
      </c>
      <c r="I15" s="48">
        <f t="shared" si="0"/>
        <v>2011167.8099999996</v>
      </c>
      <c r="J15" s="158">
        <f>G15/D15*100</f>
        <v>46.61301637160882</v>
      </c>
      <c r="K15" s="48">
        <f t="shared" si="0"/>
        <v>6398014</v>
      </c>
      <c r="L15" s="48">
        <f t="shared" si="0"/>
        <v>2250000</v>
      </c>
      <c r="M15" s="48">
        <f t="shared" si="0"/>
        <v>1725540</v>
      </c>
      <c r="N15" s="48">
        <f t="shared" si="0"/>
        <v>46200</v>
      </c>
      <c r="O15" s="48">
        <f t="shared" si="0"/>
        <v>4148014</v>
      </c>
      <c r="P15" s="48">
        <f t="shared" si="0"/>
        <v>3111423.38</v>
      </c>
      <c r="Q15" s="48">
        <f t="shared" si="0"/>
        <v>2188501.44</v>
      </c>
      <c r="R15" s="48">
        <f t="shared" si="0"/>
        <v>1676981.72</v>
      </c>
      <c r="S15" s="48">
        <f t="shared" si="0"/>
        <v>44714.91</v>
      </c>
      <c r="T15" s="48">
        <f t="shared" si="0"/>
        <v>922921.94</v>
      </c>
      <c r="U15" s="158">
        <f>P15/K15*100</f>
        <v>48.631081144867764</v>
      </c>
      <c r="V15" s="48">
        <f>G15+P15</f>
        <v>86835235.65</v>
      </c>
      <c r="W15" s="274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ht="57.75" customHeight="1">
      <c r="A16" s="4" t="s">
        <v>180</v>
      </c>
      <c r="B16" s="4" t="s">
        <v>79</v>
      </c>
      <c r="C16" s="17" t="s">
        <v>181</v>
      </c>
      <c r="D16" s="44">
        <f>'дод 2'!E17+'дод 2'!E66+'дод 2'!E89+'дод 2'!E109+'дод 2'!E161+'дод 2'!E166+'дод 2'!E175+'дод 2'!E203+'дод 2'!E207+'дод 2'!E230+'дод 2'!E237+'дод 2'!E240+'дод 2'!E250+'дод 2'!E253</f>
        <v>179487163</v>
      </c>
      <c r="E16" s="44">
        <f>'дод 2'!F17+'дод 2'!F66+'дод 2'!F89+'дод 2'!F109+'дод 2'!F161+'дод 2'!F166+'дод 2'!F175+'дод 2'!F203+'дод 2'!F207+'дод 2'!F230+'дод 2'!F237+'дод 2'!F240+'дод 2'!F250+'дод 2'!F253</f>
        <v>135306129</v>
      </c>
      <c r="F16" s="44">
        <f>'дод 2'!G17+'дод 2'!G66+'дод 2'!G89+'дод 2'!G109+'дод 2'!G161+'дод 2'!G166+'дод 2'!G175+'дод 2'!G203+'дод 2'!G207+'дод 2'!G230+'дод 2'!G237+'дод 2'!G240+'дод 2'!G250+'дод 2'!G253</f>
        <v>3676960</v>
      </c>
      <c r="G16" s="44">
        <f>'дод 2'!H17+'дод 2'!H66+'дод 2'!H89+'дод 2'!H109+'дод 2'!H161+'дод 2'!H166+'дод 2'!H175+'дод 2'!H203+'дод 2'!H207+'дод 2'!H230+'дод 2'!H237+'дод 2'!H240+'дод 2'!H250+'дод 2'!H253</f>
        <v>83661861.17000002</v>
      </c>
      <c r="H16" s="44">
        <f>'дод 2'!I17+'дод 2'!I66+'дод 2'!I89+'дод 2'!I109+'дод 2'!I161+'дод 2'!I166+'дод 2'!I175+'дод 2'!I203+'дод 2'!I207+'дод 2'!I230+'дод 2'!I237+'дод 2'!I240+'дод 2'!I250+'дод 2'!I253</f>
        <v>63222233.8</v>
      </c>
      <c r="I16" s="44">
        <f>'дод 2'!J17+'дод 2'!J66+'дод 2'!J89+'дод 2'!J109+'дод 2'!J161+'дод 2'!J166+'дод 2'!J175+'дод 2'!J203+'дод 2'!J207+'дод 2'!J230+'дод 2'!J237+'дод 2'!J240+'дод 2'!J250+'дод 2'!J253</f>
        <v>2011167.8099999996</v>
      </c>
      <c r="J16" s="159">
        <f aca="true" t="shared" si="1" ref="J16:J79">G16/D16*100</f>
        <v>46.61161264775242</v>
      </c>
      <c r="K16" s="44">
        <f>'дод 2'!L17+'дод 2'!L66+'дод 2'!L89+'дод 2'!L109+'дод 2'!L161+'дод 2'!L166+'дод 2'!L175+'дод 2'!L203+'дод 2'!L207+'дод 2'!L230+'дод 2'!L237+'дод 2'!L240+'дод 2'!L250+'дод 2'!L253</f>
        <v>6398014</v>
      </c>
      <c r="L16" s="44">
        <f>'дод 2'!M17+'дод 2'!M66+'дод 2'!M89+'дод 2'!M109+'дод 2'!M161+'дод 2'!M166+'дод 2'!M175+'дод 2'!M203+'дод 2'!M207+'дод 2'!M230+'дод 2'!M237+'дод 2'!M240+'дод 2'!M250+'дод 2'!M253</f>
        <v>2250000</v>
      </c>
      <c r="M16" s="44">
        <f>'дод 2'!N17+'дод 2'!N66+'дод 2'!N89+'дод 2'!N109+'дод 2'!N161+'дод 2'!N166+'дод 2'!N175+'дод 2'!N203+'дод 2'!N207+'дод 2'!N230+'дод 2'!N237+'дод 2'!N240+'дод 2'!N250+'дод 2'!N253</f>
        <v>1725540</v>
      </c>
      <c r="N16" s="44">
        <f>'дод 2'!O17+'дод 2'!O66+'дод 2'!O89+'дод 2'!O109+'дод 2'!O161+'дод 2'!O166+'дод 2'!O175+'дод 2'!O203+'дод 2'!O207+'дод 2'!O230+'дод 2'!O237+'дод 2'!O240+'дод 2'!O250+'дод 2'!O253</f>
        <v>46200</v>
      </c>
      <c r="O16" s="44">
        <f>'дод 2'!P17+'дод 2'!P66+'дод 2'!P89+'дод 2'!P109+'дод 2'!P161+'дод 2'!P166+'дод 2'!P175+'дод 2'!P203+'дод 2'!P207+'дод 2'!P230+'дод 2'!P237+'дод 2'!P240+'дод 2'!P250+'дод 2'!P253</f>
        <v>4148014</v>
      </c>
      <c r="P16" s="44">
        <f>'дод 2'!Q17+'дод 2'!Q66+'дод 2'!Q89+'дод 2'!Q109+'дод 2'!Q161+'дод 2'!Q166+'дод 2'!Q175+'дод 2'!Q203+'дод 2'!Q207+'дод 2'!Q230+'дод 2'!Q237+'дод 2'!Q240+'дод 2'!Q250+'дод 2'!Q253</f>
        <v>3111423.38</v>
      </c>
      <c r="Q16" s="44">
        <f>'дод 2'!R17+'дод 2'!R66+'дод 2'!R89+'дод 2'!R109+'дод 2'!R161+'дод 2'!R166+'дод 2'!R175+'дод 2'!R203+'дод 2'!R207+'дод 2'!R230+'дод 2'!R237+'дод 2'!R240+'дод 2'!R250+'дод 2'!R253</f>
        <v>2188501.44</v>
      </c>
      <c r="R16" s="44">
        <f>'дод 2'!S17+'дод 2'!S66+'дод 2'!S89+'дод 2'!S109+'дод 2'!S161+'дод 2'!S166+'дод 2'!S175+'дод 2'!S203+'дод 2'!S207+'дод 2'!S230+'дод 2'!S237+'дод 2'!S240+'дод 2'!S250+'дод 2'!S253</f>
        <v>1676981.72</v>
      </c>
      <c r="S16" s="44">
        <f>'дод 2'!T17+'дод 2'!T66+'дод 2'!T89+'дод 2'!T109+'дод 2'!T161+'дод 2'!T166+'дод 2'!T175+'дод 2'!T203+'дод 2'!T207+'дод 2'!T230+'дод 2'!T237+'дод 2'!T240+'дод 2'!T250+'дод 2'!T253</f>
        <v>44714.91</v>
      </c>
      <c r="T16" s="44">
        <f>'дод 2'!U17+'дод 2'!U66+'дод 2'!U89+'дод 2'!U109+'дод 2'!U161+'дод 2'!U166+'дод 2'!U175+'дод 2'!U203+'дод 2'!U207+'дод 2'!U230+'дод 2'!U237+'дод 2'!U240+'дод 2'!U250+'дод 2'!U253</f>
        <v>922921.94</v>
      </c>
      <c r="U16" s="159">
        <f>P16/K16*100</f>
        <v>48.631081144867764</v>
      </c>
      <c r="V16" s="44">
        <f aca="true" t="shared" si="2" ref="V16:V79">G16+P16</f>
        <v>86773284.55000001</v>
      </c>
      <c r="W16" s="2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27" customHeight="1">
      <c r="A17" s="4" t="s">
        <v>78</v>
      </c>
      <c r="B17" s="4" t="s">
        <v>140</v>
      </c>
      <c r="C17" s="17" t="s">
        <v>380</v>
      </c>
      <c r="D17" s="44">
        <f>'дод 2'!E18</f>
        <v>127500</v>
      </c>
      <c r="E17" s="44">
        <f>'дод 2'!F18</f>
        <v>0</v>
      </c>
      <c r="F17" s="44">
        <f>'дод 2'!G18</f>
        <v>0</v>
      </c>
      <c r="G17" s="44">
        <f>'дод 2'!H18</f>
        <v>61951.1</v>
      </c>
      <c r="H17" s="44">
        <f>'дод 2'!I18</f>
        <v>0</v>
      </c>
      <c r="I17" s="44">
        <f>'дод 2'!J18</f>
        <v>0</v>
      </c>
      <c r="J17" s="159">
        <f t="shared" si="1"/>
        <v>48.589098039215685</v>
      </c>
      <c r="K17" s="44">
        <f>'дод 2'!L18</f>
        <v>0</v>
      </c>
      <c r="L17" s="44">
        <f>'дод 2'!M18</f>
        <v>0</v>
      </c>
      <c r="M17" s="44">
        <f>'дод 2'!N18</f>
        <v>0</v>
      </c>
      <c r="N17" s="44">
        <f>'дод 2'!O18</f>
        <v>0</v>
      </c>
      <c r="O17" s="44">
        <f>'дод 2'!P18</f>
        <v>0</v>
      </c>
      <c r="P17" s="44">
        <f>'дод 2'!Q18</f>
        <v>0</v>
      </c>
      <c r="Q17" s="44">
        <f>'дод 2'!R18</f>
        <v>0</v>
      </c>
      <c r="R17" s="44">
        <f>'дод 2'!S18</f>
        <v>0</v>
      </c>
      <c r="S17" s="44">
        <f>'дод 2'!T18</f>
        <v>0</v>
      </c>
      <c r="T17" s="44">
        <f>'дод 2'!U18</f>
        <v>0</v>
      </c>
      <c r="U17" s="159"/>
      <c r="V17" s="44">
        <f t="shared" si="2"/>
        <v>61951.1</v>
      </c>
      <c r="W17" s="2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s="21" customFormat="1" ht="24" customHeight="1">
      <c r="A18" s="22" t="s">
        <v>81</v>
      </c>
      <c r="B18" s="31"/>
      <c r="C18" s="35" t="s">
        <v>82</v>
      </c>
      <c r="D18" s="48">
        <f>D19+D20+D21+D22+D23+D24+D25+D26+D27</f>
        <v>767689370.25</v>
      </c>
      <c r="E18" s="48">
        <f aca="true" t="shared" si="3" ref="E18:T18">E19+E20+E21+E22+E23+E24+E25+E26+E27</f>
        <v>496892361</v>
      </c>
      <c r="F18" s="48">
        <f t="shared" si="3"/>
        <v>70210860</v>
      </c>
      <c r="G18" s="48">
        <f t="shared" si="3"/>
        <v>419452731.01</v>
      </c>
      <c r="H18" s="48">
        <f t="shared" si="3"/>
        <v>275234090.05</v>
      </c>
      <c r="I18" s="48">
        <f t="shared" si="3"/>
        <v>43740944.45999999</v>
      </c>
      <c r="J18" s="158">
        <f t="shared" si="1"/>
        <v>54.63834035808053</v>
      </c>
      <c r="K18" s="48">
        <f t="shared" si="3"/>
        <v>78070485.65</v>
      </c>
      <c r="L18" s="48">
        <f t="shared" si="3"/>
        <v>50066378</v>
      </c>
      <c r="M18" s="48">
        <f t="shared" si="3"/>
        <v>4398944</v>
      </c>
      <c r="N18" s="48">
        <f t="shared" si="3"/>
        <v>2371330</v>
      </c>
      <c r="O18" s="48">
        <f t="shared" si="3"/>
        <v>28004107.65</v>
      </c>
      <c r="P18" s="48">
        <f t="shared" si="3"/>
        <v>29199993.46999999</v>
      </c>
      <c r="Q18" s="48">
        <f t="shared" si="3"/>
        <v>21145940.659999996</v>
      </c>
      <c r="R18" s="48">
        <f t="shared" si="3"/>
        <v>2464228.25</v>
      </c>
      <c r="S18" s="48">
        <f t="shared" si="3"/>
        <v>1187651.24</v>
      </c>
      <c r="T18" s="48">
        <f t="shared" si="3"/>
        <v>8054052.809999999</v>
      </c>
      <c r="U18" s="158">
        <f>P18/K18*100</f>
        <v>37.402090209746234</v>
      </c>
      <c r="V18" s="48">
        <f t="shared" si="2"/>
        <v>448652724.47999996</v>
      </c>
      <c r="W18" s="274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 spans="1:36" ht="27" customHeight="1">
      <c r="A19" s="4" t="s">
        <v>83</v>
      </c>
      <c r="B19" s="4" t="s">
        <v>84</v>
      </c>
      <c r="C19" s="17" t="s">
        <v>222</v>
      </c>
      <c r="D19" s="44">
        <f>'дод 2'!E67</f>
        <v>190668766.35</v>
      </c>
      <c r="E19" s="44">
        <f>'дод 2'!F67</f>
        <v>119291300</v>
      </c>
      <c r="F19" s="44">
        <f>'дод 2'!G67</f>
        <v>22031690</v>
      </c>
      <c r="G19" s="44">
        <f>'дод 2'!H67</f>
        <v>98626746.01</v>
      </c>
      <c r="H19" s="44">
        <f>'дод 2'!I67</f>
        <v>61586236.48</v>
      </c>
      <c r="I19" s="44">
        <f>'дод 2'!J67</f>
        <v>13715626.01</v>
      </c>
      <c r="J19" s="159">
        <f t="shared" si="1"/>
        <v>51.72674470917612</v>
      </c>
      <c r="K19" s="44">
        <f>'дод 2'!L67</f>
        <v>20383896.65</v>
      </c>
      <c r="L19" s="44">
        <f>'дод 2'!M67</f>
        <v>16065511</v>
      </c>
      <c r="M19" s="44">
        <f>'дод 2'!N67</f>
        <v>0</v>
      </c>
      <c r="N19" s="44">
        <f>'дод 2'!O67</f>
        <v>0</v>
      </c>
      <c r="O19" s="44">
        <f>'дод 2'!P67</f>
        <v>4318385.65</v>
      </c>
      <c r="P19" s="44">
        <f>'дод 2'!Q67</f>
        <v>7185961.88</v>
      </c>
      <c r="Q19" s="44">
        <f>'дод 2'!R67</f>
        <v>6631318.28</v>
      </c>
      <c r="R19" s="44">
        <f>'дод 2'!S67</f>
        <v>0</v>
      </c>
      <c r="S19" s="44">
        <f>'дод 2'!T67</f>
        <v>0</v>
      </c>
      <c r="T19" s="44">
        <f>'дод 2'!U67</f>
        <v>554643.6</v>
      </c>
      <c r="U19" s="159">
        <f>P19/K19*100</f>
        <v>35.2531314467786</v>
      </c>
      <c r="V19" s="44">
        <f t="shared" si="2"/>
        <v>105812707.89</v>
      </c>
      <c r="W19" s="2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  <row r="20" spans="1:36" ht="71.25" customHeight="1">
      <c r="A20" s="4" t="s">
        <v>85</v>
      </c>
      <c r="B20" s="4" t="s">
        <v>86</v>
      </c>
      <c r="C20" s="17" t="s">
        <v>575</v>
      </c>
      <c r="D20" s="44">
        <f>'дод 2'!E68</f>
        <v>412339600.9</v>
      </c>
      <c r="E20" s="44">
        <f>'дод 2'!F68</f>
        <v>272601385</v>
      </c>
      <c r="F20" s="44">
        <f>'дод 2'!G68</f>
        <v>34867640</v>
      </c>
      <c r="G20" s="44">
        <f>'дод 2'!H68</f>
        <v>237206172.64</v>
      </c>
      <c r="H20" s="44">
        <f>'дод 2'!I68</f>
        <v>160060565.08</v>
      </c>
      <c r="I20" s="44">
        <f>'дод 2'!J68</f>
        <v>21710360.52</v>
      </c>
      <c r="J20" s="159">
        <f t="shared" si="1"/>
        <v>57.526895821371006</v>
      </c>
      <c r="K20" s="44">
        <f>'дод 2'!L68</f>
        <v>43190819</v>
      </c>
      <c r="L20" s="44">
        <f>'дод 2'!M68</f>
        <v>25377767</v>
      </c>
      <c r="M20" s="44">
        <f>'дод 2'!N68</f>
        <v>624000</v>
      </c>
      <c r="N20" s="44">
        <f>'дод 2'!O68</f>
        <v>36920</v>
      </c>
      <c r="O20" s="44">
        <f>'дод 2'!P68</f>
        <v>17813052</v>
      </c>
      <c r="P20" s="44">
        <f>'дод 2'!Q68</f>
        <v>16089339.469999999</v>
      </c>
      <c r="Q20" s="44">
        <f>'дод 2'!R68</f>
        <v>9039009.09</v>
      </c>
      <c r="R20" s="44">
        <f>'дод 2'!S68</f>
        <v>362380.22</v>
      </c>
      <c r="S20" s="44">
        <f>'дод 2'!T68</f>
        <v>2880.6</v>
      </c>
      <c r="T20" s="44">
        <f>'дод 2'!U68</f>
        <v>7050330.38</v>
      </c>
      <c r="U20" s="159">
        <f>P20/K20*100</f>
        <v>37.251758226673125</v>
      </c>
      <c r="V20" s="44">
        <f t="shared" si="2"/>
        <v>253295512.10999998</v>
      </c>
      <c r="W20" s="2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</row>
    <row r="21" spans="1:36" ht="42.75" customHeight="1">
      <c r="A21" s="4" t="s">
        <v>87</v>
      </c>
      <c r="B21" s="4" t="s">
        <v>86</v>
      </c>
      <c r="C21" s="17" t="s">
        <v>49</v>
      </c>
      <c r="D21" s="44">
        <f>'дод 2'!E69</f>
        <v>778340</v>
      </c>
      <c r="E21" s="44">
        <f>'дод 2'!F69</f>
        <v>637000</v>
      </c>
      <c r="F21" s="44">
        <f>'дод 2'!G69</f>
        <v>0</v>
      </c>
      <c r="G21" s="44">
        <f>'дод 2'!H69</f>
        <v>405445.47</v>
      </c>
      <c r="H21" s="44">
        <f>'дод 2'!I69</f>
        <v>331754.49</v>
      </c>
      <c r="I21" s="44">
        <f>'дод 2'!J69</f>
        <v>0</v>
      </c>
      <c r="J21" s="159">
        <f t="shared" si="1"/>
        <v>52.091048898938766</v>
      </c>
      <c r="K21" s="44">
        <f>'дод 2'!L69</f>
        <v>0</v>
      </c>
      <c r="L21" s="44">
        <f>'дод 2'!M69</f>
        <v>0</v>
      </c>
      <c r="M21" s="44">
        <f>'дод 2'!N69</f>
        <v>0</v>
      </c>
      <c r="N21" s="44">
        <f>'дод 2'!O69</f>
        <v>0</v>
      </c>
      <c r="O21" s="44">
        <f>'дод 2'!P69</f>
        <v>0</v>
      </c>
      <c r="P21" s="44">
        <f>'дод 2'!Q69</f>
        <v>629.4</v>
      </c>
      <c r="Q21" s="44">
        <f>'дод 2'!R69</f>
        <v>179.44</v>
      </c>
      <c r="R21" s="44">
        <f>'дод 2'!S69</f>
        <v>0</v>
      </c>
      <c r="S21" s="44">
        <f>'дод 2'!T69</f>
        <v>0</v>
      </c>
      <c r="T21" s="44">
        <f>'дод 2'!U69</f>
        <v>449.96</v>
      </c>
      <c r="U21" s="159"/>
      <c r="V21" s="44">
        <f t="shared" si="2"/>
        <v>406074.87</v>
      </c>
      <c r="W21" s="2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</row>
    <row r="22" spans="1:36" ht="87" customHeight="1">
      <c r="A22" s="4" t="s">
        <v>89</v>
      </c>
      <c r="B22" s="4" t="s">
        <v>90</v>
      </c>
      <c r="C22" s="17" t="s">
        <v>182</v>
      </c>
      <c r="D22" s="44">
        <f>'дод 2'!E70</f>
        <v>7485765</v>
      </c>
      <c r="E22" s="44">
        <f>'дод 2'!F70</f>
        <v>5205700</v>
      </c>
      <c r="F22" s="44">
        <f>'дод 2'!G70</f>
        <v>615230</v>
      </c>
      <c r="G22" s="44">
        <f>'дод 2'!H70</f>
        <v>4040797.95</v>
      </c>
      <c r="H22" s="44">
        <f>'дод 2'!I70</f>
        <v>2796967.53</v>
      </c>
      <c r="I22" s="44">
        <f>'дод 2'!J70</f>
        <v>461519.33</v>
      </c>
      <c r="J22" s="159">
        <f t="shared" si="1"/>
        <v>53.97975958368985</v>
      </c>
      <c r="K22" s="44">
        <f>'дод 2'!L70</f>
        <v>100000</v>
      </c>
      <c r="L22" s="44">
        <f>'дод 2'!M70</f>
        <v>0</v>
      </c>
      <c r="M22" s="44">
        <f>'дод 2'!N70</f>
        <v>0</v>
      </c>
      <c r="N22" s="44">
        <f>'дод 2'!O70</f>
        <v>0</v>
      </c>
      <c r="O22" s="44">
        <f>'дод 2'!P70</f>
        <v>100000</v>
      </c>
      <c r="P22" s="44">
        <f>'дод 2'!Q70</f>
        <v>49965.7</v>
      </c>
      <c r="Q22" s="44">
        <f>'дод 2'!R70</f>
        <v>20724.86</v>
      </c>
      <c r="R22" s="44">
        <f>'дод 2'!S70</f>
        <v>0</v>
      </c>
      <c r="S22" s="44">
        <f>'дод 2'!T70</f>
        <v>0</v>
      </c>
      <c r="T22" s="44">
        <f>'дод 2'!U70</f>
        <v>29240.84</v>
      </c>
      <c r="U22" s="159">
        <f aca="true" t="shared" si="4" ref="U22:U28">P22/K22*100</f>
        <v>49.9657</v>
      </c>
      <c r="V22" s="44">
        <f t="shared" si="2"/>
        <v>4090763.6500000004</v>
      </c>
      <c r="W22" s="2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</row>
    <row r="23" spans="1:36" ht="33" customHeight="1">
      <c r="A23" s="4" t="s">
        <v>91</v>
      </c>
      <c r="B23" s="4" t="s">
        <v>92</v>
      </c>
      <c r="C23" s="17" t="s">
        <v>223</v>
      </c>
      <c r="D23" s="44">
        <f>'дод 2'!E71</f>
        <v>21606690</v>
      </c>
      <c r="E23" s="44">
        <f>'дод 2'!F71</f>
        <v>15425500</v>
      </c>
      <c r="F23" s="44">
        <f>'дод 2'!G71</f>
        <v>2331620</v>
      </c>
      <c r="G23" s="44">
        <f>'дод 2'!H71</f>
        <v>11168419.02</v>
      </c>
      <c r="H23" s="44">
        <f>'дод 2'!I71</f>
        <v>7757217.79</v>
      </c>
      <c r="I23" s="44">
        <f>'дод 2'!J71</f>
        <v>1531615.07</v>
      </c>
      <c r="J23" s="159">
        <f t="shared" si="1"/>
        <v>51.68963418274618</v>
      </c>
      <c r="K23" s="44">
        <f>'дод 2'!L71</f>
        <v>430000</v>
      </c>
      <c r="L23" s="44">
        <f>'дод 2'!M71</f>
        <v>0</v>
      </c>
      <c r="M23" s="44">
        <f>'дод 2'!N71</f>
        <v>0</v>
      </c>
      <c r="N23" s="44">
        <f>'дод 2'!O71</f>
        <v>0</v>
      </c>
      <c r="O23" s="44">
        <f>'дод 2'!P71</f>
        <v>430000</v>
      </c>
      <c r="P23" s="44">
        <f>'дод 2'!Q71</f>
        <v>264876.05</v>
      </c>
      <c r="Q23" s="44">
        <f>'дод 2'!R71</f>
        <v>151875.62</v>
      </c>
      <c r="R23" s="44">
        <f>'дод 2'!S71</f>
        <v>0</v>
      </c>
      <c r="S23" s="44">
        <f>'дод 2'!T71</f>
        <v>415.66</v>
      </c>
      <c r="T23" s="44">
        <f>'дод 2'!U71</f>
        <v>113000.43</v>
      </c>
      <c r="U23" s="159">
        <f t="shared" si="4"/>
        <v>61.59908139534883</v>
      </c>
      <c r="V23" s="44">
        <f t="shared" si="2"/>
        <v>11433295.07</v>
      </c>
      <c r="W23" s="2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</row>
    <row r="24" spans="1:36" ht="57.75" customHeight="1">
      <c r="A24" s="4" t="s">
        <v>93</v>
      </c>
      <c r="B24" s="4" t="s">
        <v>92</v>
      </c>
      <c r="C24" s="17" t="s">
        <v>30</v>
      </c>
      <c r="D24" s="44">
        <f>'дод 2'!E167</f>
        <v>29907268</v>
      </c>
      <c r="E24" s="44">
        <f>'дод 2'!F167</f>
        <v>23498774</v>
      </c>
      <c r="F24" s="44">
        <f>'дод 2'!G167</f>
        <v>711900</v>
      </c>
      <c r="G24" s="44">
        <f>'дод 2'!H167</f>
        <v>15405556.67</v>
      </c>
      <c r="H24" s="44">
        <f>'дод 2'!I167</f>
        <v>12057939.55</v>
      </c>
      <c r="I24" s="44">
        <f>'дод 2'!J167</f>
        <v>457203.16</v>
      </c>
      <c r="J24" s="159">
        <f t="shared" si="1"/>
        <v>51.51107974824046</v>
      </c>
      <c r="K24" s="44">
        <f>'дод 2'!L167</f>
        <v>2325850</v>
      </c>
      <c r="L24" s="44">
        <f>'дод 2'!M167</f>
        <v>2108830</v>
      </c>
      <c r="M24" s="44">
        <f>'дод 2'!N167</f>
        <v>1721450</v>
      </c>
      <c r="N24" s="44">
        <f>'дод 2'!O167</f>
        <v>0</v>
      </c>
      <c r="O24" s="44">
        <f>'дод 2'!P167</f>
        <v>217020</v>
      </c>
      <c r="P24" s="44">
        <f>'дод 2'!Q167</f>
        <v>1520875.4</v>
      </c>
      <c r="Q24" s="44">
        <f>'дод 2'!R167</f>
        <v>1488201.4</v>
      </c>
      <c r="R24" s="44">
        <f>'дод 2'!S167</f>
        <v>1180547.15</v>
      </c>
      <c r="S24" s="44">
        <f>'дод 2'!T167</f>
        <v>0</v>
      </c>
      <c r="T24" s="44">
        <f>'дод 2'!U167</f>
        <v>32674</v>
      </c>
      <c r="U24" s="159">
        <f t="shared" si="4"/>
        <v>65.39008964464604</v>
      </c>
      <c r="V24" s="44">
        <f t="shared" si="2"/>
        <v>16926432.07</v>
      </c>
      <c r="W24" s="2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</row>
    <row r="25" spans="1:36" ht="39.75" customHeight="1">
      <c r="A25" s="4" t="s">
        <v>352</v>
      </c>
      <c r="B25" s="4" t="s">
        <v>94</v>
      </c>
      <c r="C25" s="17" t="s">
        <v>183</v>
      </c>
      <c r="D25" s="44">
        <f>'дод 2'!E72</f>
        <v>94925900</v>
      </c>
      <c r="E25" s="44">
        <f>'дод 2'!F72</f>
        <v>52999200</v>
      </c>
      <c r="F25" s="44">
        <f>'дод 2'!G72</f>
        <v>9089100</v>
      </c>
      <c r="G25" s="44">
        <f>'дод 2'!H72</f>
        <v>47736999.41</v>
      </c>
      <c r="H25" s="44">
        <f>'дод 2'!I72</f>
        <v>27049834.37</v>
      </c>
      <c r="I25" s="44">
        <f>'дод 2'!J72</f>
        <v>5610079.07</v>
      </c>
      <c r="J25" s="159">
        <f t="shared" si="1"/>
        <v>50.28869824779116</v>
      </c>
      <c r="K25" s="44">
        <f>'дод 2'!L72</f>
        <v>11338970</v>
      </c>
      <c r="L25" s="44">
        <f>'дод 2'!M72</f>
        <v>6514270</v>
      </c>
      <c r="M25" s="44">
        <f>'дод 2'!N72</f>
        <v>2053494</v>
      </c>
      <c r="N25" s="44">
        <f>'дод 2'!O72</f>
        <v>2334410</v>
      </c>
      <c r="O25" s="44">
        <f>'дод 2'!P72</f>
        <v>4824700</v>
      </c>
      <c r="P25" s="44">
        <f>'дод 2'!Q72</f>
        <v>3959608.38</v>
      </c>
      <c r="Q25" s="44">
        <f>'дод 2'!R72</f>
        <v>3702325.78</v>
      </c>
      <c r="R25" s="44">
        <f>'дод 2'!S72</f>
        <v>921300.88</v>
      </c>
      <c r="S25" s="44">
        <f>'дод 2'!T72</f>
        <v>1184354.98</v>
      </c>
      <c r="T25" s="44">
        <f>'дод 2'!U72</f>
        <v>257282.6</v>
      </c>
      <c r="U25" s="159">
        <f t="shared" si="4"/>
        <v>34.920353259599416</v>
      </c>
      <c r="V25" s="44">
        <f t="shared" si="2"/>
        <v>51696607.79</v>
      </c>
      <c r="W25" s="2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</row>
    <row r="26" spans="1:36" ht="33" customHeight="1">
      <c r="A26" s="4" t="s">
        <v>184</v>
      </c>
      <c r="B26" s="4" t="s">
        <v>95</v>
      </c>
      <c r="C26" s="17" t="s">
        <v>576</v>
      </c>
      <c r="D26" s="44">
        <f>'дод 2'!E73</f>
        <v>2805917</v>
      </c>
      <c r="E26" s="44">
        <f>'дод 2'!F73</f>
        <v>2181762</v>
      </c>
      <c r="F26" s="44">
        <f>'дод 2'!G73</f>
        <v>103210</v>
      </c>
      <c r="G26" s="44">
        <f>'дод 2'!H73</f>
        <v>1515374.41</v>
      </c>
      <c r="H26" s="44">
        <f>'дод 2'!I73</f>
        <v>1168874.51</v>
      </c>
      <c r="I26" s="44">
        <f>'дод 2'!J73</f>
        <v>72033.14</v>
      </c>
      <c r="J26" s="159">
        <f t="shared" si="1"/>
        <v>54.006387573117806</v>
      </c>
      <c r="K26" s="44">
        <f>'дод 2'!L73</f>
        <v>13000</v>
      </c>
      <c r="L26" s="44">
        <f>'дод 2'!M73</f>
        <v>0</v>
      </c>
      <c r="M26" s="44">
        <f>'дод 2'!N73</f>
        <v>0</v>
      </c>
      <c r="N26" s="44">
        <f>'дод 2'!O73</f>
        <v>0</v>
      </c>
      <c r="O26" s="44">
        <f>'дод 2'!P73</f>
        <v>13000</v>
      </c>
      <c r="P26" s="44">
        <f>'дод 2'!Q73</f>
        <v>15269.99</v>
      </c>
      <c r="Q26" s="44">
        <f>'дод 2'!R73</f>
        <v>13835.99</v>
      </c>
      <c r="R26" s="44">
        <f>'дод 2'!S73</f>
        <v>0</v>
      </c>
      <c r="S26" s="44">
        <f>'дод 2'!T73</f>
        <v>0</v>
      </c>
      <c r="T26" s="44">
        <f>'дод 2'!U73</f>
        <v>1434</v>
      </c>
      <c r="U26" s="159">
        <f t="shared" si="4"/>
        <v>117.46146153846153</v>
      </c>
      <c r="V26" s="44">
        <f t="shared" si="2"/>
        <v>1530644.4</v>
      </c>
      <c r="W26" s="2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</row>
    <row r="27" spans="1:36" ht="25.5" customHeight="1">
      <c r="A27" s="4" t="s">
        <v>358</v>
      </c>
      <c r="B27" s="4"/>
      <c r="C27" s="17" t="s">
        <v>356</v>
      </c>
      <c r="D27" s="44">
        <f>D28+D29</f>
        <v>7171123</v>
      </c>
      <c r="E27" s="44">
        <f aca="true" t="shared" si="5" ref="E27:T27">E28+E29</f>
        <v>5051740</v>
      </c>
      <c r="F27" s="44">
        <f t="shared" si="5"/>
        <v>460470</v>
      </c>
      <c r="G27" s="44">
        <f t="shared" si="5"/>
        <v>3347219.43</v>
      </c>
      <c r="H27" s="44">
        <f t="shared" si="5"/>
        <v>2424700.25</v>
      </c>
      <c r="I27" s="44">
        <f t="shared" si="5"/>
        <v>182508.16</v>
      </c>
      <c r="J27" s="159">
        <f t="shared" si="1"/>
        <v>46.67636338130025</v>
      </c>
      <c r="K27" s="44">
        <f t="shared" si="5"/>
        <v>287950</v>
      </c>
      <c r="L27" s="44">
        <f t="shared" si="5"/>
        <v>0</v>
      </c>
      <c r="M27" s="44">
        <f t="shared" si="5"/>
        <v>0</v>
      </c>
      <c r="N27" s="44">
        <f t="shared" si="5"/>
        <v>0</v>
      </c>
      <c r="O27" s="44">
        <f t="shared" si="5"/>
        <v>287950</v>
      </c>
      <c r="P27" s="44">
        <f t="shared" si="5"/>
        <v>113467.2</v>
      </c>
      <c r="Q27" s="44">
        <f t="shared" si="5"/>
        <v>98470.2</v>
      </c>
      <c r="R27" s="44">
        <f t="shared" si="5"/>
        <v>0</v>
      </c>
      <c r="S27" s="44">
        <f t="shared" si="5"/>
        <v>0</v>
      </c>
      <c r="T27" s="44">
        <f t="shared" si="5"/>
        <v>14997</v>
      </c>
      <c r="U27" s="159">
        <f t="shared" si="4"/>
        <v>39.40517450946345</v>
      </c>
      <c r="V27" s="44">
        <f t="shared" si="2"/>
        <v>3460686.6300000004</v>
      </c>
      <c r="W27" s="2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</row>
    <row r="28" spans="1:36" s="7" customFormat="1" ht="36" customHeight="1">
      <c r="A28" s="6" t="s">
        <v>437</v>
      </c>
      <c r="B28" s="6" t="s">
        <v>95</v>
      </c>
      <c r="C28" s="36" t="s">
        <v>439</v>
      </c>
      <c r="D28" s="45">
        <f>'дод 2'!E75</f>
        <v>7095323</v>
      </c>
      <c r="E28" s="45">
        <f>'дод 2'!F75</f>
        <v>5051740</v>
      </c>
      <c r="F28" s="45">
        <f>'дод 2'!G75</f>
        <v>460470</v>
      </c>
      <c r="G28" s="45">
        <f>'дод 2'!H75</f>
        <v>3311219.43</v>
      </c>
      <c r="H28" s="45">
        <f>'дод 2'!I75</f>
        <v>2424700.25</v>
      </c>
      <c r="I28" s="45">
        <f>'дод 2'!J75</f>
        <v>182508.16</v>
      </c>
      <c r="J28" s="160">
        <f t="shared" si="1"/>
        <v>46.667634863134495</v>
      </c>
      <c r="K28" s="45">
        <f>'дод 2'!L75</f>
        <v>287950</v>
      </c>
      <c r="L28" s="45">
        <f>'дод 2'!M75</f>
        <v>0</v>
      </c>
      <c r="M28" s="45">
        <f>'дод 2'!N75</f>
        <v>0</v>
      </c>
      <c r="N28" s="45">
        <f>'дод 2'!O75</f>
        <v>0</v>
      </c>
      <c r="O28" s="45">
        <f>'дод 2'!P75</f>
        <v>287950</v>
      </c>
      <c r="P28" s="45">
        <f>'дод 2'!Q75</f>
        <v>113467.2</v>
      </c>
      <c r="Q28" s="45">
        <f>'дод 2'!R75</f>
        <v>98470.2</v>
      </c>
      <c r="R28" s="45">
        <f>'дод 2'!S75</f>
        <v>0</v>
      </c>
      <c r="S28" s="45">
        <f>'дод 2'!T75</f>
        <v>0</v>
      </c>
      <c r="T28" s="45">
        <f>'дод 2'!U75</f>
        <v>14997</v>
      </c>
      <c r="U28" s="160">
        <f t="shared" si="4"/>
        <v>39.40517450946345</v>
      </c>
      <c r="V28" s="45">
        <f t="shared" si="2"/>
        <v>3424686.6300000004</v>
      </c>
      <c r="W28" s="274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7" customFormat="1" ht="25.5" customHeight="1">
      <c r="A29" s="6" t="s">
        <v>438</v>
      </c>
      <c r="B29" s="6" t="s">
        <v>95</v>
      </c>
      <c r="C29" s="36" t="s">
        <v>440</v>
      </c>
      <c r="D29" s="45">
        <f>'дод 2'!E76</f>
        <v>75800</v>
      </c>
      <c r="E29" s="45">
        <f>'дод 2'!F76</f>
        <v>0</v>
      </c>
      <c r="F29" s="45">
        <f>'дод 2'!G76</f>
        <v>0</v>
      </c>
      <c r="G29" s="45">
        <f>'дод 2'!H76</f>
        <v>36000</v>
      </c>
      <c r="H29" s="45">
        <f>'дод 2'!I76</f>
        <v>0</v>
      </c>
      <c r="I29" s="45">
        <f>'дод 2'!J76</f>
        <v>0</v>
      </c>
      <c r="J29" s="160">
        <f t="shared" si="1"/>
        <v>47.4934036939314</v>
      </c>
      <c r="K29" s="45">
        <f>'дод 2'!L76</f>
        <v>0</v>
      </c>
      <c r="L29" s="45">
        <f>'дод 2'!M76</f>
        <v>0</v>
      </c>
      <c r="M29" s="45">
        <f>'дод 2'!N76</f>
        <v>0</v>
      </c>
      <c r="N29" s="45">
        <f>'дод 2'!O76</f>
        <v>0</v>
      </c>
      <c r="O29" s="45">
        <f>'дод 2'!P76</f>
        <v>0</v>
      </c>
      <c r="P29" s="45">
        <f>'дод 2'!Q76</f>
        <v>0</v>
      </c>
      <c r="Q29" s="45">
        <f>'дод 2'!R76</f>
        <v>0</v>
      </c>
      <c r="R29" s="45">
        <f>'дод 2'!S76</f>
        <v>0</v>
      </c>
      <c r="S29" s="45">
        <f>'дод 2'!T76</f>
        <v>0</v>
      </c>
      <c r="T29" s="45">
        <f>'дод 2'!U76</f>
        <v>0</v>
      </c>
      <c r="U29" s="160"/>
      <c r="V29" s="45">
        <f t="shared" si="2"/>
        <v>36000</v>
      </c>
      <c r="W29" s="274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</row>
    <row r="30" spans="1:36" s="21" customFormat="1" ht="23.25" customHeight="1">
      <c r="A30" s="22" t="s">
        <v>96</v>
      </c>
      <c r="B30" s="31"/>
      <c r="C30" s="35" t="s">
        <v>97</v>
      </c>
      <c r="D30" s="48">
        <f>D31+D32+D33+D34+D35+D38+D41</f>
        <v>329273066</v>
      </c>
      <c r="E30" s="48">
        <f aca="true" t="shared" si="6" ref="E30:T30">E31+E32+E33+E34+E35+E38+E41</f>
        <v>0</v>
      </c>
      <c r="F30" s="48">
        <f t="shared" si="6"/>
        <v>0</v>
      </c>
      <c r="G30" s="48">
        <f t="shared" si="6"/>
        <v>175643769.36999997</v>
      </c>
      <c r="H30" s="48">
        <f t="shared" si="6"/>
        <v>0</v>
      </c>
      <c r="I30" s="48">
        <f t="shared" si="6"/>
        <v>0</v>
      </c>
      <c r="J30" s="158">
        <f t="shared" si="1"/>
        <v>53.34288999210156</v>
      </c>
      <c r="K30" s="48">
        <f t="shared" si="6"/>
        <v>49212074</v>
      </c>
      <c r="L30" s="48">
        <f t="shared" si="6"/>
        <v>16983749</v>
      </c>
      <c r="M30" s="48">
        <f t="shared" si="6"/>
        <v>0</v>
      </c>
      <c r="N30" s="48">
        <f t="shared" si="6"/>
        <v>0</v>
      </c>
      <c r="O30" s="48">
        <f t="shared" si="6"/>
        <v>32228325</v>
      </c>
      <c r="P30" s="48">
        <f t="shared" si="6"/>
        <v>24849991.37</v>
      </c>
      <c r="Q30" s="48">
        <f t="shared" si="6"/>
        <v>16648410.349999998</v>
      </c>
      <c r="R30" s="48">
        <f t="shared" si="6"/>
        <v>0</v>
      </c>
      <c r="S30" s="48">
        <f t="shared" si="6"/>
        <v>0</v>
      </c>
      <c r="T30" s="48">
        <f t="shared" si="6"/>
        <v>8201581.02</v>
      </c>
      <c r="U30" s="158">
        <f aca="true" t="shared" si="7" ref="U30:U37">P30/K30*100</f>
        <v>50.495720562396954</v>
      </c>
      <c r="V30" s="48">
        <f t="shared" si="2"/>
        <v>200493760.73999998</v>
      </c>
      <c r="W30" s="274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</row>
    <row r="31" spans="1:36" ht="31.5">
      <c r="A31" s="4" t="s">
        <v>98</v>
      </c>
      <c r="B31" s="4" t="s">
        <v>99</v>
      </c>
      <c r="C31" s="17" t="s">
        <v>53</v>
      </c>
      <c r="D31" s="44">
        <f>'дод 2'!E90</f>
        <v>229059953</v>
      </c>
      <c r="E31" s="44">
        <f>'дод 2'!F90</f>
        <v>0</v>
      </c>
      <c r="F31" s="44">
        <f>'дод 2'!G90</f>
        <v>0</v>
      </c>
      <c r="G31" s="44">
        <f>'дод 2'!H90</f>
        <v>112163336.49</v>
      </c>
      <c r="H31" s="44">
        <f>'дод 2'!I90</f>
        <v>0</v>
      </c>
      <c r="I31" s="44">
        <f>'дод 2'!J90</f>
        <v>0</v>
      </c>
      <c r="J31" s="159">
        <f t="shared" si="1"/>
        <v>48.96680324124575</v>
      </c>
      <c r="K31" s="44">
        <f>'дод 2'!L90</f>
        <v>39920589</v>
      </c>
      <c r="L31" s="44">
        <f>'дод 2'!M90</f>
        <v>11318360</v>
      </c>
      <c r="M31" s="44">
        <f>'дод 2'!N90</f>
        <v>0</v>
      </c>
      <c r="N31" s="44">
        <f>'дод 2'!O90</f>
        <v>0</v>
      </c>
      <c r="O31" s="44">
        <f>'дод 2'!P90</f>
        <v>28602229</v>
      </c>
      <c r="P31" s="44">
        <f>'дод 2'!Q90</f>
        <v>21475030.89</v>
      </c>
      <c r="Q31" s="44">
        <f>'дод 2'!R90</f>
        <v>13309755.87</v>
      </c>
      <c r="R31" s="44">
        <f>'дод 2'!S90</f>
        <v>0</v>
      </c>
      <c r="S31" s="44">
        <f>'дод 2'!T90</f>
        <v>0</v>
      </c>
      <c r="T31" s="44">
        <f>'дод 2'!U90</f>
        <v>8165275.02</v>
      </c>
      <c r="U31" s="159">
        <f t="shared" si="7"/>
        <v>53.79437385054614</v>
      </c>
      <c r="V31" s="44">
        <f t="shared" si="2"/>
        <v>133638367.38</v>
      </c>
      <c r="W31" s="2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36" ht="42.75" customHeight="1">
      <c r="A32" s="4" t="s">
        <v>185</v>
      </c>
      <c r="B32" s="4" t="s">
        <v>100</v>
      </c>
      <c r="C32" s="17" t="s">
        <v>186</v>
      </c>
      <c r="D32" s="44">
        <f>'дод 2'!E91</f>
        <v>34056517</v>
      </c>
      <c r="E32" s="44">
        <f>'дод 2'!F91</f>
        <v>0</v>
      </c>
      <c r="F32" s="44">
        <f>'дод 2'!G91</f>
        <v>0</v>
      </c>
      <c r="G32" s="44">
        <f>'дод 2'!H91</f>
        <v>16239888.99</v>
      </c>
      <c r="H32" s="44">
        <f>'дод 2'!I91</f>
        <v>0</v>
      </c>
      <c r="I32" s="44">
        <f>'дод 2'!J91</f>
        <v>0</v>
      </c>
      <c r="J32" s="159">
        <f t="shared" si="1"/>
        <v>47.68511410018822</v>
      </c>
      <c r="K32" s="44">
        <f>'дод 2'!L91</f>
        <v>157300</v>
      </c>
      <c r="L32" s="44">
        <f>'дод 2'!M91</f>
        <v>27300</v>
      </c>
      <c r="M32" s="44">
        <f>'дод 2'!N91</f>
        <v>0</v>
      </c>
      <c r="N32" s="44">
        <f>'дод 2'!O91</f>
        <v>0</v>
      </c>
      <c r="O32" s="44">
        <f>'дод 2'!P91</f>
        <v>130000</v>
      </c>
      <c r="P32" s="44">
        <f>'дод 2'!Q91</f>
        <v>45189.35</v>
      </c>
      <c r="Q32" s="44">
        <f>'дод 2'!R91</f>
        <v>45189.35</v>
      </c>
      <c r="R32" s="44">
        <f>'дод 2'!S91</f>
        <v>0</v>
      </c>
      <c r="S32" s="44">
        <f>'дод 2'!T91</f>
        <v>0</v>
      </c>
      <c r="T32" s="44">
        <f>'дод 2'!U91</f>
        <v>0</v>
      </c>
      <c r="U32" s="159">
        <f t="shared" si="7"/>
        <v>28.728130959949137</v>
      </c>
      <c r="V32" s="44">
        <f t="shared" si="2"/>
        <v>16285078.34</v>
      </c>
      <c r="W32" s="2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6" ht="33" customHeight="1">
      <c r="A33" s="4" t="s">
        <v>187</v>
      </c>
      <c r="B33" s="4" t="s">
        <v>101</v>
      </c>
      <c r="C33" s="17" t="s">
        <v>490</v>
      </c>
      <c r="D33" s="44">
        <f>'дод 2'!E92</f>
        <v>1058928</v>
      </c>
      <c r="E33" s="44">
        <f>'дод 2'!F92</f>
        <v>0</v>
      </c>
      <c r="F33" s="44">
        <f>'дод 2'!G92</f>
        <v>0</v>
      </c>
      <c r="G33" s="44">
        <f>'дод 2'!H92</f>
        <v>647185.32</v>
      </c>
      <c r="H33" s="44">
        <f>'дод 2'!I92</f>
        <v>0</v>
      </c>
      <c r="I33" s="44">
        <f>'дод 2'!J92</f>
        <v>0</v>
      </c>
      <c r="J33" s="159">
        <f t="shared" si="1"/>
        <v>61.11702778659171</v>
      </c>
      <c r="K33" s="44">
        <f>'дод 2'!L92</f>
        <v>412100</v>
      </c>
      <c r="L33" s="44">
        <f>'дод 2'!M92</f>
        <v>412100</v>
      </c>
      <c r="M33" s="44">
        <f>'дод 2'!N92</f>
        <v>0</v>
      </c>
      <c r="N33" s="44">
        <f>'дод 2'!O92</f>
        <v>0</v>
      </c>
      <c r="O33" s="44">
        <f>'дод 2'!P92</f>
        <v>0</v>
      </c>
      <c r="P33" s="44">
        <f>'дод 2'!Q92</f>
        <v>292572.2</v>
      </c>
      <c r="Q33" s="44">
        <f>'дод 2'!R92</f>
        <v>292572.2</v>
      </c>
      <c r="R33" s="44">
        <f>'дод 2'!S92</f>
        <v>0</v>
      </c>
      <c r="S33" s="44">
        <f>'дод 2'!T92</f>
        <v>0</v>
      </c>
      <c r="T33" s="44">
        <f>'дод 2'!U92</f>
        <v>0</v>
      </c>
      <c r="U33" s="159">
        <f t="shared" si="7"/>
        <v>70.99543800048532</v>
      </c>
      <c r="V33" s="44">
        <f t="shared" si="2"/>
        <v>939757.52</v>
      </c>
      <c r="W33" s="2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  <row r="34" spans="1:36" ht="25.5" customHeight="1">
      <c r="A34" s="4" t="s">
        <v>188</v>
      </c>
      <c r="B34" s="4" t="s">
        <v>102</v>
      </c>
      <c r="C34" s="17" t="s">
        <v>189</v>
      </c>
      <c r="D34" s="44">
        <f>'дод 2'!E93</f>
        <v>6369842</v>
      </c>
      <c r="E34" s="44">
        <f>'дод 2'!F93</f>
        <v>0</v>
      </c>
      <c r="F34" s="44">
        <f>'дод 2'!G93</f>
        <v>0</v>
      </c>
      <c r="G34" s="44">
        <f>'дод 2'!H93</f>
        <v>3208001.16</v>
      </c>
      <c r="H34" s="44">
        <f>'дод 2'!I93</f>
        <v>0</v>
      </c>
      <c r="I34" s="44">
        <f>'дод 2'!J93</f>
        <v>0</v>
      </c>
      <c r="J34" s="159">
        <f t="shared" si="1"/>
        <v>50.362334889939184</v>
      </c>
      <c r="K34" s="44">
        <f>'дод 2'!L93</f>
        <v>5058989</v>
      </c>
      <c r="L34" s="44">
        <f>'дод 2'!M93</f>
        <v>5058989</v>
      </c>
      <c r="M34" s="44">
        <f>'дод 2'!N93</f>
        <v>0</v>
      </c>
      <c r="N34" s="44">
        <f>'дод 2'!O93</f>
        <v>0</v>
      </c>
      <c r="O34" s="44">
        <f>'дод 2'!P93</f>
        <v>0</v>
      </c>
      <c r="P34" s="44">
        <f>'дод 2'!Q93</f>
        <v>2705987.39</v>
      </c>
      <c r="Q34" s="44">
        <f>'дод 2'!R93</f>
        <v>2705987.39</v>
      </c>
      <c r="R34" s="44">
        <f>'дод 2'!S93</f>
        <v>0</v>
      </c>
      <c r="S34" s="44">
        <f>'дод 2'!T93</f>
        <v>0</v>
      </c>
      <c r="T34" s="44">
        <f>'дод 2'!U93</f>
        <v>0</v>
      </c>
      <c r="U34" s="159">
        <f t="shared" si="7"/>
        <v>53.48869882895575</v>
      </c>
      <c r="V34" s="44">
        <f t="shared" si="2"/>
        <v>5913988.550000001</v>
      </c>
      <c r="W34" s="2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</row>
    <row r="35" spans="1:36" ht="22.5" customHeight="1">
      <c r="A35" s="4" t="s">
        <v>190</v>
      </c>
      <c r="B35" s="4"/>
      <c r="C35" s="17" t="s">
        <v>491</v>
      </c>
      <c r="D35" s="44">
        <f>D36+D37</f>
        <v>37657378</v>
      </c>
      <c r="E35" s="44">
        <f aca="true" t="shared" si="8" ref="E35:T35">E36+E37</f>
        <v>0</v>
      </c>
      <c r="F35" s="44">
        <f t="shared" si="8"/>
        <v>0</v>
      </c>
      <c r="G35" s="44">
        <f t="shared" si="8"/>
        <v>35028002.71</v>
      </c>
      <c r="H35" s="44">
        <f t="shared" si="8"/>
        <v>0</v>
      </c>
      <c r="I35" s="44">
        <f t="shared" si="8"/>
        <v>0</v>
      </c>
      <c r="J35" s="159">
        <f t="shared" si="1"/>
        <v>93.0176357737918</v>
      </c>
      <c r="K35" s="44">
        <f t="shared" si="8"/>
        <v>256600</v>
      </c>
      <c r="L35" s="44">
        <f t="shared" si="8"/>
        <v>167000</v>
      </c>
      <c r="M35" s="44">
        <f t="shared" si="8"/>
        <v>0</v>
      </c>
      <c r="N35" s="44">
        <f t="shared" si="8"/>
        <v>0</v>
      </c>
      <c r="O35" s="44">
        <f t="shared" si="8"/>
        <v>89600</v>
      </c>
      <c r="P35" s="44">
        <f t="shared" si="8"/>
        <v>330750.86</v>
      </c>
      <c r="Q35" s="44">
        <f t="shared" si="8"/>
        <v>294444.86</v>
      </c>
      <c r="R35" s="44">
        <f t="shared" si="8"/>
        <v>0</v>
      </c>
      <c r="S35" s="44">
        <f t="shared" si="8"/>
        <v>0</v>
      </c>
      <c r="T35" s="44">
        <f t="shared" si="8"/>
        <v>36306</v>
      </c>
      <c r="U35" s="159">
        <f t="shared" si="7"/>
        <v>128.89745128604832</v>
      </c>
      <c r="V35" s="44">
        <f t="shared" si="2"/>
        <v>35358753.57</v>
      </c>
      <c r="W35" s="2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</row>
    <row r="36" spans="1:36" s="7" customFormat="1" ht="54" customHeight="1">
      <c r="A36" s="6" t="s">
        <v>191</v>
      </c>
      <c r="B36" s="6" t="s">
        <v>492</v>
      </c>
      <c r="C36" s="36" t="s">
        <v>192</v>
      </c>
      <c r="D36" s="45">
        <f>'дод 2'!E95</f>
        <v>9014905</v>
      </c>
      <c r="E36" s="45">
        <f>'дод 2'!F95</f>
        <v>0</v>
      </c>
      <c r="F36" s="45">
        <f>'дод 2'!G95</f>
        <v>0</v>
      </c>
      <c r="G36" s="45">
        <f>'дод 2'!H95</f>
        <v>6892332.16</v>
      </c>
      <c r="H36" s="45">
        <f>'дод 2'!I95</f>
        <v>0</v>
      </c>
      <c r="I36" s="45">
        <f>'дод 2'!J95</f>
        <v>0</v>
      </c>
      <c r="J36" s="160">
        <f t="shared" si="1"/>
        <v>76.45485071667422</v>
      </c>
      <c r="K36" s="45">
        <f>'дод 2'!L95</f>
        <v>202000</v>
      </c>
      <c r="L36" s="45">
        <f>'дод 2'!M95</f>
        <v>167000</v>
      </c>
      <c r="M36" s="45">
        <f>'дод 2'!N95</f>
        <v>0</v>
      </c>
      <c r="N36" s="45">
        <f>'дод 2'!O95</f>
        <v>0</v>
      </c>
      <c r="O36" s="45">
        <f>'дод 2'!P95</f>
        <v>35000</v>
      </c>
      <c r="P36" s="45">
        <f>'дод 2'!Q95</f>
        <v>330750.86</v>
      </c>
      <c r="Q36" s="45">
        <f>'дод 2'!R95</f>
        <v>294444.86</v>
      </c>
      <c r="R36" s="45">
        <f>'дод 2'!S95</f>
        <v>0</v>
      </c>
      <c r="S36" s="45">
        <f>'дод 2'!T95</f>
        <v>0</v>
      </c>
      <c r="T36" s="45">
        <f>'дод 2'!U95</f>
        <v>36306</v>
      </c>
      <c r="U36" s="160">
        <f t="shared" si="7"/>
        <v>163.73804950495048</v>
      </c>
      <c r="V36" s="45">
        <f t="shared" si="2"/>
        <v>7223083.0200000005</v>
      </c>
      <c r="W36" s="274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</row>
    <row r="37" spans="1:36" s="7" customFormat="1" ht="52.5" customHeight="1">
      <c r="A37" s="6" t="s">
        <v>579</v>
      </c>
      <c r="B37" s="6" t="s">
        <v>101</v>
      </c>
      <c r="C37" s="36" t="s">
        <v>577</v>
      </c>
      <c r="D37" s="45">
        <f>'дод 2'!E96</f>
        <v>28642473</v>
      </c>
      <c r="E37" s="45">
        <f>'дод 2'!F96</f>
        <v>0</v>
      </c>
      <c r="F37" s="45">
        <f>'дод 2'!G96</f>
        <v>0</v>
      </c>
      <c r="G37" s="45">
        <f>'дод 2'!H96</f>
        <v>28135670.55</v>
      </c>
      <c r="H37" s="45">
        <f>'дод 2'!I96</f>
        <v>0</v>
      </c>
      <c r="I37" s="45">
        <f>'дод 2'!J96</f>
        <v>0</v>
      </c>
      <c r="J37" s="160">
        <f t="shared" si="1"/>
        <v>98.2305911574046</v>
      </c>
      <c r="K37" s="45">
        <f>'дод 2'!L96</f>
        <v>54600</v>
      </c>
      <c r="L37" s="45">
        <f>'дод 2'!M96</f>
        <v>0</v>
      </c>
      <c r="M37" s="45">
        <f>'дод 2'!N96</f>
        <v>0</v>
      </c>
      <c r="N37" s="45">
        <f>'дод 2'!O96</f>
        <v>0</v>
      </c>
      <c r="O37" s="45">
        <f>'дод 2'!P96</f>
        <v>54600</v>
      </c>
      <c r="P37" s="45">
        <f>'дод 2'!Q96</f>
        <v>0</v>
      </c>
      <c r="Q37" s="45">
        <f>'дод 2'!R96</f>
        <v>0</v>
      </c>
      <c r="R37" s="45">
        <f>'дод 2'!S96</f>
        <v>0</v>
      </c>
      <c r="S37" s="45">
        <f>'дод 2'!T96</f>
        <v>0</v>
      </c>
      <c r="T37" s="45">
        <f>'дод 2'!U96</f>
        <v>0</v>
      </c>
      <c r="U37" s="160">
        <f t="shared" si="7"/>
        <v>0</v>
      </c>
      <c r="V37" s="45">
        <f t="shared" si="2"/>
        <v>28135670.55</v>
      </c>
      <c r="W37" s="274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</row>
    <row r="38" spans="1:36" ht="40.5" customHeight="1">
      <c r="A38" s="24">
        <v>2140</v>
      </c>
      <c r="B38" s="24"/>
      <c r="C38" s="17" t="s">
        <v>167</v>
      </c>
      <c r="D38" s="44">
        <f>D39+D40</f>
        <v>14043000</v>
      </c>
      <c r="E38" s="44">
        <f aca="true" t="shared" si="9" ref="E38:T38">E39+E40</f>
        <v>0</v>
      </c>
      <c r="F38" s="44">
        <f t="shared" si="9"/>
        <v>0</v>
      </c>
      <c r="G38" s="44">
        <f t="shared" si="9"/>
        <v>6507361.88</v>
      </c>
      <c r="H38" s="44">
        <f t="shared" si="9"/>
        <v>0</v>
      </c>
      <c r="I38" s="44">
        <f t="shared" si="9"/>
        <v>0</v>
      </c>
      <c r="J38" s="159">
        <f t="shared" si="1"/>
        <v>46.33882987965534</v>
      </c>
      <c r="K38" s="44">
        <f t="shared" si="9"/>
        <v>0</v>
      </c>
      <c r="L38" s="44">
        <f t="shared" si="9"/>
        <v>0</v>
      </c>
      <c r="M38" s="44">
        <f t="shared" si="9"/>
        <v>0</v>
      </c>
      <c r="N38" s="44">
        <f t="shared" si="9"/>
        <v>0</v>
      </c>
      <c r="O38" s="44">
        <f t="shared" si="9"/>
        <v>0</v>
      </c>
      <c r="P38" s="44">
        <f t="shared" si="9"/>
        <v>0</v>
      </c>
      <c r="Q38" s="44">
        <f t="shared" si="9"/>
        <v>0</v>
      </c>
      <c r="R38" s="44">
        <f t="shared" si="9"/>
        <v>0</v>
      </c>
      <c r="S38" s="44">
        <f t="shared" si="9"/>
        <v>0</v>
      </c>
      <c r="T38" s="44">
        <f t="shared" si="9"/>
        <v>0</v>
      </c>
      <c r="U38" s="159"/>
      <c r="V38" s="44">
        <f t="shared" si="2"/>
        <v>6507361.88</v>
      </c>
      <c r="W38" s="274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1:36" s="7" customFormat="1" ht="36.75" customHeight="1">
      <c r="A39" s="25">
        <v>2144</v>
      </c>
      <c r="B39" s="6" t="s">
        <v>103</v>
      </c>
      <c r="C39" s="36" t="s">
        <v>193</v>
      </c>
      <c r="D39" s="45">
        <f>'дод 2'!E98</f>
        <v>7131500</v>
      </c>
      <c r="E39" s="45">
        <f>'дод 2'!F98</f>
        <v>0</v>
      </c>
      <c r="F39" s="45">
        <f>'дод 2'!G98</f>
        <v>0</v>
      </c>
      <c r="G39" s="45">
        <f>'дод 2'!H98</f>
        <v>3461061.8</v>
      </c>
      <c r="H39" s="45">
        <f>'дод 2'!I98</f>
        <v>0</v>
      </c>
      <c r="I39" s="45">
        <f>'дод 2'!J98</f>
        <v>0</v>
      </c>
      <c r="J39" s="160">
        <f t="shared" si="1"/>
        <v>48.5320311294959</v>
      </c>
      <c r="K39" s="45">
        <f>'дод 2'!L98</f>
        <v>0</v>
      </c>
      <c r="L39" s="45">
        <f>'дод 2'!M98</f>
        <v>0</v>
      </c>
      <c r="M39" s="45">
        <f>'дод 2'!N98</f>
        <v>0</v>
      </c>
      <c r="N39" s="45">
        <f>'дод 2'!O98</f>
        <v>0</v>
      </c>
      <c r="O39" s="45">
        <f>'дод 2'!P98</f>
        <v>0</v>
      </c>
      <c r="P39" s="45">
        <f>'дод 2'!Q98</f>
        <v>0</v>
      </c>
      <c r="Q39" s="45">
        <f>'дод 2'!R98</f>
        <v>0</v>
      </c>
      <c r="R39" s="45">
        <f>'дод 2'!S98</f>
        <v>0</v>
      </c>
      <c r="S39" s="45">
        <f>'дод 2'!T98</f>
        <v>0</v>
      </c>
      <c r="T39" s="45">
        <f>'дод 2'!U98</f>
        <v>0</v>
      </c>
      <c r="U39" s="160"/>
      <c r="V39" s="45">
        <f t="shared" si="2"/>
        <v>3461061.8</v>
      </c>
      <c r="W39" s="274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</row>
    <row r="40" spans="1:36" s="7" customFormat="1" ht="32.25" customHeight="1">
      <c r="A40" s="25">
        <v>2146</v>
      </c>
      <c r="B40" s="6" t="s">
        <v>103</v>
      </c>
      <c r="C40" s="36" t="s">
        <v>508</v>
      </c>
      <c r="D40" s="45">
        <f>'дод 2'!E99</f>
        <v>6911500</v>
      </c>
      <c r="E40" s="45">
        <f>'дод 2'!F99</f>
        <v>0</v>
      </c>
      <c r="F40" s="45">
        <f>'дод 2'!G99</f>
        <v>0</v>
      </c>
      <c r="G40" s="45">
        <f>'дод 2'!H99</f>
        <v>3046300.08</v>
      </c>
      <c r="H40" s="45">
        <f>'дод 2'!I99</f>
        <v>0</v>
      </c>
      <c r="I40" s="45">
        <f>'дод 2'!J99</f>
        <v>0</v>
      </c>
      <c r="J40" s="160">
        <f t="shared" si="1"/>
        <v>44.07581682702742</v>
      </c>
      <c r="K40" s="45">
        <f>'дод 2'!L99</f>
        <v>0</v>
      </c>
      <c r="L40" s="45">
        <f>'дод 2'!M99</f>
        <v>0</v>
      </c>
      <c r="M40" s="45">
        <f>'дод 2'!N99</f>
        <v>0</v>
      </c>
      <c r="N40" s="45">
        <f>'дод 2'!O99</f>
        <v>0</v>
      </c>
      <c r="O40" s="45">
        <f>'дод 2'!P99</f>
        <v>0</v>
      </c>
      <c r="P40" s="45">
        <f>'дод 2'!Q99</f>
        <v>0</v>
      </c>
      <c r="Q40" s="45">
        <f>'дод 2'!R99</f>
        <v>0</v>
      </c>
      <c r="R40" s="45">
        <f>'дод 2'!S99</f>
        <v>0</v>
      </c>
      <c r="S40" s="45">
        <f>'дод 2'!T99</f>
        <v>0</v>
      </c>
      <c r="T40" s="45">
        <f>'дод 2'!U99</f>
        <v>0</v>
      </c>
      <c r="U40" s="160"/>
      <c r="V40" s="45">
        <f t="shared" si="2"/>
        <v>3046300.08</v>
      </c>
      <c r="W40" s="274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</row>
    <row r="41" spans="1:36" ht="35.25" customHeight="1">
      <c r="A41" s="4" t="s">
        <v>194</v>
      </c>
      <c r="B41" s="4"/>
      <c r="C41" s="17" t="s">
        <v>359</v>
      </c>
      <c r="D41" s="44">
        <f>D42+D43</f>
        <v>7027448</v>
      </c>
      <c r="E41" s="44">
        <f aca="true" t="shared" si="10" ref="E41:T41">E42+E43</f>
        <v>0</v>
      </c>
      <c r="F41" s="44">
        <f t="shared" si="10"/>
        <v>0</v>
      </c>
      <c r="G41" s="44">
        <f t="shared" si="10"/>
        <v>1849992.8199999998</v>
      </c>
      <c r="H41" s="44">
        <f t="shared" si="10"/>
        <v>0</v>
      </c>
      <c r="I41" s="44">
        <f t="shared" si="10"/>
        <v>0</v>
      </c>
      <c r="J41" s="159">
        <f t="shared" si="1"/>
        <v>26.325243815393577</v>
      </c>
      <c r="K41" s="44">
        <f t="shared" si="10"/>
        <v>3406496</v>
      </c>
      <c r="L41" s="44">
        <f t="shared" si="10"/>
        <v>0</v>
      </c>
      <c r="M41" s="44">
        <f t="shared" si="10"/>
        <v>0</v>
      </c>
      <c r="N41" s="44">
        <f t="shared" si="10"/>
        <v>0</v>
      </c>
      <c r="O41" s="44">
        <f t="shared" si="10"/>
        <v>3406496</v>
      </c>
      <c r="P41" s="44">
        <f t="shared" si="10"/>
        <v>460.68</v>
      </c>
      <c r="Q41" s="44">
        <f t="shared" si="10"/>
        <v>460.68</v>
      </c>
      <c r="R41" s="44">
        <f t="shared" si="10"/>
        <v>0</v>
      </c>
      <c r="S41" s="44">
        <f t="shared" si="10"/>
        <v>0</v>
      </c>
      <c r="T41" s="44">
        <f t="shared" si="10"/>
        <v>0</v>
      </c>
      <c r="U41" s="159">
        <f>P41/K41*100</f>
        <v>0.013523573783735546</v>
      </c>
      <c r="V41" s="44">
        <f t="shared" si="2"/>
        <v>1850453.4999999998</v>
      </c>
      <c r="W41" s="2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</row>
    <row r="42" spans="1:36" s="7" customFormat="1" ht="37.5" customHeight="1">
      <c r="A42" s="6" t="s">
        <v>441</v>
      </c>
      <c r="B42" s="6" t="s">
        <v>103</v>
      </c>
      <c r="C42" s="13" t="s">
        <v>443</v>
      </c>
      <c r="D42" s="45">
        <f>'дод 2'!E101</f>
        <v>1975455</v>
      </c>
      <c r="E42" s="45">
        <f>'дод 2'!F101</f>
        <v>0</v>
      </c>
      <c r="F42" s="45">
        <f>'дод 2'!G101</f>
        <v>0</v>
      </c>
      <c r="G42" s="45">
        <f>'дод 2'!H101</f>
        <v>874203.94</v>
      </c>
      <c r="H42" s="45">
        <f>'дод 2'!I101</f>
        <v>0</v>
      </c>
      <c r="I42" s="45">
        <f>'дод 2'!J101</f>
        <v>0</v>
      </c>
      <c r="J42" s="160">
        <f t="shared" si="1"/>
        <v>44.25329556988137</v>
      </c>
      <c r="K42" s="45">
        <f>'дод 2'!L101</f>
        <v>0</v>
      </c>
      <c r="L42" s="45">
        <f>'дод 2'!M101</f>
        <v>0</v>
      </c>
      <c r="M42" s="45">
        <f>'дод 2'!N101</f>
        <v>0</v>
      </c>
      <c r="N42" s="45">
        <f>'дод 2'!O101</f>
        <v>0</v>
      </c>
      <c r="O42" s="45">
        <f>'дод 2'!P101</f>
        <v>0</v>
      </c>
      <c r="P42" s="45">
        <f>'дод 2'!Q101</f>
        <v>460.68</v>
      </c>
      <c r="Q42" s="45">
        <f>'дод 2'!R101</f>
        <v>460.68</v>
      </c>
      <c r="R42" s="45">
        <f>'дод 2'!S101</f>
        <v>0</v>
      </c>
      <c r="S42" s="45">
        <f>'дод 2'!T101</f>
        <v>0</v>
      </c>
      <c r="T42" s="45">
        <f>'дод 2'!U101</f>
        <v>0</v>
      </c>
      <c r="U42" s="160"/>
      <c r="V42" s="45">
        <f t="shared" si="2"/>
        <v>874664.62</v>
      </c>
      <c r="W42" s="274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</row>
    <row r="43" spans="1:36" s="7" customFormat="1" ht="21.75" customHeight="1">
      <c r="A43" s="6" t="s">
        <v>442</v>
      </c>
      <c r="B43" s="6" t="s">
        <v>103</v>
      </c>
      <c r="C43" s="13" t="s">
        <v>444</v>
      </c>
      <c r="D43" s="45">
        <f>'дод 2'!E102</f>
        <v>5051993</v>
      </c>
      <c r="E43" s="45">
        <f>'дод 2'!F102</f>
        <v>0</v>
      </c>
      <c r="F43" s="45">
        <f>'дод 2'!G102</f>
        <v>0</v>
      </c>
      <c r="G43" s="45">
        <f>'дод 2'!H102</f>
        <v>975788.88</v>
      </c>
      <c r="H43" s="45">
        <f>'дод 2'!I102</f>
        <v>0</v>
      </c>
      <c r="I43" s="45">
        <f>'дод 2'!J102</f>
        <v>0</v>
      </c>
      <c r="J43" s="160">
        <f t="shared" si="1"/>
        <v>19.314929375396996</v>
      </c>
      <c r="K43" s="45">
        <f>'дод 2'!L102</f>
        <v>3406496</v>
      </c>
      <c r="L43" s="45">
        <f>'дод 2'!M102</f>
        <v>0</v>
      </c>
      <c r="M43" s="45">
        <f>'дод 2'!N102</f>
        <v>0</v>
      </c>
      <c r="N43" s="45">
        <f>'дод 2'!O102</f>
        <v>0</v>
      </c>
      <c r="O43" s="45">
        <f>'дод 2'!P102</f>
        <v>3406496</v>
      </c>
      <c r="P43" s="45">
        <f>'дод 2'!Q102</f>
        <v>0</v>
      </c>
      <c r="Q43" s="45">
        <f>'дод 2'!R102</f>
        <v>0</v>
      </c>
      <c r="R43" s="45">
        <f>'дод 2'!S102</f>
        <v>0</v>
      </c>
      <c r="S43" s="45">
        <f>'дод 2'!T102</f>
        <v>0</v>
      </c>
      <c r="T43" s="45">
        <f>'дод 2'!U102</f>
        <v>0</v>
      </c>
      <c r="U43" s="160">
        <f>P43/K43*100</f>
        <v>0</v>
      </c>
      <c r="V43" s="45">
        <f t="shared" si="2"/>
        <v>975788.88</v>
      </c>
      <c r="W43" s="274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</row>
    <row r="44" spans="1:36" s="21" customFormat="1" ht="34.5" customHeight="1">
      <c r="A44" s="22" t="s">
        <v>104</v>
      </c>
      <c r="B44" s="10"/>
      <c r="C44" s="10" t="s">
        <v>105</v>
      </c>
      <c r="D44" s="48">
        <f>D51+D65+D73+D75+D77+D79+D81+D82+D86+D87+D90+D91+D95+D72+D83+D45+D48+D57+D66+D94+D92</f>
        <v>1250512414.5900002</v>
      </c>
      <c r="E44" s="48">
        <f aca="true" t="shared" si="11" ref="E44:T44">E51+E65+E73+E75+E77+E79+E81+E82+E86+E87+E90+E91+E95+E72+E83+E45+E48+E57+E66+E94+E92</f>
        <v>11813689.1</v>
      </c>
      <c r="F44" s="48">
        <f t="shared" si="11"/>
        <v>1027783</v>
      </c>
      <c r="G44" s="48">
        <f t="shared" si="11"/>
        <v>761719461.29</v>
      </c>
      <c r="H44" s="48">
        <f t="shared" si="11"/>
        <v>5635611.68</v>
      </c>
      <c r="I44" s="48">
        <f t="shared" si="11"/>
        <v>402952.85000000003</v>
      </c>
      <c r="J44" s="158">
        <f t="shared" si="1"/>
        <v>60.91258690460434</v>
      </c>
      <c r="K44" s="48">
        <f t="shared" si="11"/>
        <v>5910481.21</v>
      </c>
      <c r="L44" s="48">
        <f t="shared" si="11"/>
        <v>57900</v>
      </c>
      <c r="M44" s="48">
        <f t="shared" si="11"/>
        <v>44700</v>
      </c>
      <c r="N44" s="48">
        <f t="shared" si="11"/>
        <v>0</v>
      </c>
      <c r="O44" s="48">
        <f t="shared" si="11"/>
        <v>5852581.21</v>
      </c>
      <c r="P44" s="48">
        <f>P51+P65+P73+P75+P77+P79+P81+P82+P86+P87+P90+P91+P95+P72+P83+P45+P48+P57+P66+P94+P92</f>
        <v>4520753.05</v>
      </c>
      <c r="Q44" s="48">
        <f t="shared" si="11"/>
        <v>1141678.29</v>
      </c>
      <c r="R44" s="48">
        <f t="shared" si="11"/>
        <v>17018.05</v>
      </c>
      <c r="S44" s="48">
        <f t="shared" si="11"/>
        <v>0</v>
      </c>
      <c r="T44" s="48">
        <f t="shared" si="11"/>
        <v>3379074.76</v>
      </c>
      <c r="U44" s="158">
        <f>P44/K44*100</f>
        <v>76.48705561150071</v>
      </c>
      <c r="V44" s="48">
        <f t="shared" si="2"/>
        <v>766240214.3399999</v>
      </c>
      <c r="W44" s="274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</row>
    <row r="45" spans="1:36" ht="67.5" customHeight="1">
      <c r="A45" s="4" t="s">
        <v>510</v>
      </c>
      <c r="B45" s="12"/>
      <c r="C45" s="12" t="s">
        <v>516</v>
      </c>
      <c r="D45" s="44">
        <f>D46+D47</f>
        <v>772232100</v>
      </c>
      <c r="E45" s="44">
        <f aca="true" t="shared" si="12" ref="E45:T45">E46+E47</f>
        <v>0</v>
      </c>
      <c r="F45" s="44">
        <f t="shared" si="12"/>
        <v>0</v>
      </c>
      <c r="G45" s="44">
        <f t="shared" si="12"/>
        <v>567054982.25</v>
      </c>
      <c r="H45" s="44">
        <f t="shared" si="12"/>
        <v>0</v>
      </c>
      <c r="I45" s="44">
        <f t="shared" si="12"/>
        <v>0</v>
      </c>
      <c r="J45" s="159">
        <f t="shared" si="1"/>
        <v>73.43064115697858</v>
      </c>
      <c r="K45" s="44">
        <f t="shared" si="12"/>
        <v>0</v>
      </c>
      <c r="L45" s="44">
        <f t="shared" si="12"/>
        <v>0</v>
      </c>
      <c r="M45" s="44">
        <f t="shared" si="12"/>
        <v>0</v>
      </c>
      <c r="N45" s="44">
        <f t="shared" si="12"/>
        <v>0</v>
      </c>
      <c r="O45" s="44">
        <f t="shared" si="12"/>
        <v>0</v>
      </c>
      <c r="P45" s="44">
        <f t="shared" si="12"/>
        <v>0</v>
      </c>
      <c r="Q45" s="44">
        <f t="shared" si="12"/>
        <v>0</v>
      </c>
      <c r="R45" s="44">
        <f t="shared" si="12"/>
        <v>0</v>
      </c>
      <c r="S45" s="44">
        <f t="shared" si="12"/>
        <v>0</v>
      </c>
      <c r="T45" s="44">
        <f t="shared" si="12"/>
        <v>0</v>
      </c>
      <c r="U45" s="159"/>
      <c r="V45" s="44">
        <f t="shared" si="2"/>
        <v>567054982.25</v>
      </c>
      <c r="W45" s="274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</row>
    <row r="46" spans="1:36" s="7" customFormat="1" ht="49.5" customHeight="1">
      <c r="A46" s="6" t="s">
        <v>511</v>
      </c>
      <c r="B46" s="108">
        <v>1030</v>
      </c>
      <c r="C46" s="13" t="s">
        <v>517</v>
      </c>
      <c r="D46" s="45">
        <f>'дод 2'!E111</f>
        <v>66261200</v>
      </c>
      <c r="E46" s="45">
        <f>'дод 2'!F111</f>
        <v>0</v>
      </c>
      <c r="F46" s="45">
        <f>'дод 2'!G111</f>
        <v>0</v>
      </c>
      <c r="G46" s="45">
        <f>'дод 2'!H111</f>
        <v>49369675.21</v>
      </c>
      <c r="H46" s="45">
        <f>'дод 2'!I111</f>
        <v>0</v>
      </c>
      <c r="I46" s="45">
        <f>'дод 2'!J111</f>
        <v>0</v>
      </c>
      <c r="J46" s="160">
        <f t="shared" si="1"/>
        <v>74.50766845454052</v>
      </c>
      <c r="K46" s="45">
        <f>'дод 2'!L111</f>
        <v>0</v>
      </c>
      <c r="L46" s="45">
        <f>'дод 2'!M111</f>
        <v>0</v>
      </c>
      <c r="M46" s="45">
        <f>'дод 2'!N111</f>
        <v>0</v>
      </c>
      <c r="N46" s="45">
        <f>'дод 2'!O111</f>
        <v>0</v>
      </c>
      <c r="O46" s="45">
        <f>'дод 2'!P111</f>
        <v>0</v>
      </c>
      <c r="P46" s="45">
        <f>'дод 2'!Q111</f>
        <v>0</v>
      </c>
      <c r="Q46" s="45">
        <f>'дод 2'!R111</f>
        <v>0</v>
      </c>
      <c r="R46" s="45">
        <f>'дод 2'!S111</f>
        <v>0</v>
      </c>
      <c r="S46" s="45">
        <f>'дод 2'!T111</f>
        <v>0</v>
      </c>
      <c r="T46" s="45">
        <f>'дод 2'!U111</f>
        <v>0</v>
      </c>
      <c r="U46" s="160"/>
      <c r="V46" s="45">
        <f t="shared" si="2"/>
        <v>49369675.21</v>
      </c>
      <c r="W46" s="274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</row>
    <row r="47" spans="1:36" s="7" customFormat="1" ht="33" customHeight="1">
      <c r="A47" s="6" t="s">
        <v>512</v>
      </c>
      <c r="B47" s="108">
        <v>1060</v>
      </c>
      <c r="C47" s="13" t="s">
        <v>518</v>
      </c>
      <c r="D47" s="45">
        <f>'дод 2'!E112</f>
        <v>705970900</v>
      </c>
      <c r="E47" s="45">
        <f>'дод 2'!F112</f>
        <v>0</v>
      </c>
      <c r="F47" s="45">
        <f>'дод 2'!G112</f>
        <v>0</v>
      </c>
      <c r="G47" s="45">
        <f>'дод 2'!H112</f>
        <v>517685307.04</v>
      </c>
      <c r="H47" s="45">
        <f>'дод 2'!I112</f>
        <v>0</v>
      </c>
      <c r="I47" s="45">
        <f>'дод 2'!J112</f>
        <v>0</v>
      </c>
      <c r="J47" s="160">
        <f t="shared" si="1"/>
        <v>73.32955324929115</v>
      </c>
      <c r="K47" s="45">
        <f>'дод 2'!L112</f>
        <v>0</v>
      </c>
      <c r="L47" s="45">
        <f>'дод 2'!M112</f>
        <v>0</v>
      </c>
      <c r="M47" s="45">
        <f>'дод 2'!N112</f>
        <v>0</v>
      </c>
      <c r="N47" s="45">
        <f>'дод 2'!O112</f>
        <v>0</v>
      </c>
      <c r="O47" s="45">
        <f>'дод 2'!P112</f>
        <v>0</v>
      </c>
      <c r="P47" s="45">
        <f>'дод 2'!Q112</f>
        <v>0</v>
      </c>
      <c r="Q47" s="45">
        <f>'дод 2'!R112</f>
        <v>0</v>
      </c>
      <c r="R47" s="45">
        <f>'дод 2'!S112</f>
        <v>0</v>
      </c>
      <c r="S47" s="45">
        <f>'дод 2'!T112</f>
        <v>0</v>
      </c>
      <c r="T47" s="45">
        <f>'дод 2'!U112</f>
        <v>0</v>
      </c>
      <c r="U47" s="160"/>
      <c r="V47" s="45">
        <f t="shared" si="2"/>
        <v>517685307.04</v>
      </c>
      <c r="W47" s="274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</row>
    <row r="48" spans="1:36" ht="52.5" customHeight="1">
      <c r="A48" s="4" t="s">
        <v>513</v>
      </c>
      <c r="B48" s="12"/>
      <c r="C48" s="12" t="s">
        <v>519</v>
      </c>
      <c r="D48" s="44">
        <f>D49+D50</f>
        <v>375400</v>
      </c>
      <c r="E48" s="44">
        <f aca="true" t="shared" si="13" ref="E48:T48">E49+E50</f>
        <v>0</v>
      </c>
      <c r="F48" s="44">
        <f t="shared" si="13"/>
        <v>0</v>
      </c>
      <c r="G48" s="44">
        <f t="shared" si="13"/>
        <v>180862.51</v>
      </c>
      <c r="H48" s="44">
        <f t="shared" si="13"/>
        <v>0</v>
      </c>
      <c r="I48" s="44">
        <f t="shared" si="13"/>
        <v>0</v>
      </c>
      <c r="J48" s="159">
        <f t="shared" si="1"/>
        <v>48.178612147043154</v>
      </c>
      <c r="K48" s="44">
        <f t="shared" si="13"/>
        <v>0</v>
      </c>
      <c r="L48" s="44">
        <f t="shared" si="13"/>
        <v>0</v>
      </c>
      <c r="M48" s="44">
        <f t="shared" si="13"/>
        <v>0</v>
      </c>
      <c r="N48" s="44">
        <f t="shared" si="13"/>
        <v>0</v>
      </c>
      <c r="O48" s="44">
        <f t="shared" si="13"/>
        <v>0</v>
      </c>
      <c r="P48" s="44">
        <f t="shared" si="13"/>
        <v>0</v>
      </c>
      <c r="Q48" s="44">
        <f t="shared" si="13"/>
        <v>0</v>
      </c>
      <c r="R48" s="44">
        <f t="shared" si="13"/>
        <v>0</v>
      </c>
      <c r="S48" s="44">
        <f t="shared" si="13"/>
        <v>0</v>
      </c>
      <c r="T48" s="44">
        <f t="shared" si="13"/>
        <v>0</v>
      </c>
      <c r="U48" s="159"/>
      <c r="V48" s="44">
        <f t="shared" si="2"/>
        <v>180862.51</v>
      </c>
      <c r="W48" s="271">
        <v>19</v>
      </c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</row>
    <row r="49" spans="1:36" s="7" customFormat="1" ht="64.5" customHeight="1">
      <c r="A49" s="6" t="s">
        <v>514</v>
      </c>
      <c r="B49" s="108">
        <v>1030</v>
      </c>
      <c r="C49" s="13" t="s">
        <v>520</v>
      </c>
      <c r="D49" s="45">
        <f>'дод 2'!E114</f>
        <v>57630</v>
      </c>
      <c r="E49" s="45">
        <f>'дод 2'!F114</f>
        <v>0</v>
      </c>
      <c r="F49" s="45">
        <f>'дод 2'!G114</f>
        <v>0</v>
      </c>
      <c r="G49" s="45">
        <f>'дод 2'!H114</f>
        <v>31056.14</v>
      </c>
      <c r="H49" s="45">
        <f>'дод 2'!I114</f>
        <v>0</v>
      </c>
      <c r="I49" s="45">
        <f>'дод 2'!J114</f>
        <v>0</v>
      </c>
      <c r="J49" s="160">
        <f t="shared" si="1"/>
        <v>53.88884261669269</v>
      </c>
      <c r="K49" s="45">
        <f>'дод 2'!L114</f>
        <v>0</v>
      </c>
      <c r="L49" s="45">
        <f>'дод 2'!M114</f>
        <v>0</v>
      </c>
      <c r="M49" s="45">
        <f>'дод 2'!N114</f>
        <v>0</v>
      </c>
      <c r="N49" s="45">
        <f>'дод 2'!O114</f>
        <v>0</v>
      </c>
      <c r="O49" s="45">
        <f>'дод 2'!P114</f>
        <v>0</v>
      </c>
      <c r="P49" s="45">
        <f>'дод 2'!Q114</f>
        <v>0</v>
      </c>
      <c r="Q49" s="45">
        <f>'дод 2'!R114</f>
        <v>0</v>
      </c>
      <c r="R49" s="45">
        <f>'дод 2'!S114</f>
        <v>0</v>
      </c>
      <c r="S49" s="45">
        <f>'дод 2'!T114</f>
        <v>0</v>
      </c>
      <c r="T49" s="45">
        <f>'дод 2'!U114</f>
        <v>0</v>
      </c>
      <c r="U49" s="160"/>
      <c r="V49" s="45">
        <f t="shared" si="2"/>
        <v>31056.14</v>
      </c>
      <c r="W49" s="271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:36" s="7" customFormat="1" ht="55.5" customHeight="1">
      <c r="A50" s="6" t="s">
        <v>515</v>
      </c>
      <c r="B50" s="108">
        <v>1060</v>
      </c>
      <c r="C50" s="13" t="s">
        <v>521</v>
      </c>
      <c r="D50" s="45">
        <f>'дод 2'!E115</f>
        <v>317770</v>
      </c>
      <c r="E50" s="45">
        <f>'дод 2'!F115</f>
        <v>0</v>
      </c>
      <c r="F50" s="45">
        <f>'дод 2'!G115</f>
        <v>0</v>
      </c>
      <c r="G50" s="45">
        <f>'дод 2'!H115</f>
        <v>149806.37</v>
      </c>
      <c r="H50" s="45">
        <f>'дод 2'!I115</f>
        <v>0</v>
      </c>
      <c r="I50" s="45">
        <f>'дод 2'!J115</f>
        <v>0</v>
      </c>
      <c r="J50" s="160">
        <f t="shared" si="1"/>
        <v>47.1430185354187</v>
      </c>
      <c r="K50" s="45">
        <f>'дод 2'!L115</f>
        <v>0</v>
      </c>
      <c r="L50" s="45">
        <f>'дод 2'!M115</f>
        <v>0</v>
      </c>
      <c r="M50" s="45">
        <f>'дод 2'!N115</f>
        <v>0</v>
      </c>
      <c r="N50" s="45">
        <f>'дод 2'!O115</f>
        <v>0</v>
      </c>
      <c r="O50" s="45">
        <f>'дод 2'!P115</f>
        <v>0</v>
      </c>
      <c r="P50" s="45">
        <f>'дод 2'!Q115</f>
        <v>0</v>
      </c>
      <c r="Q50" s="45">
        <f>'дод 2'!R115</f>
        <v>0</v>
      </c>
      <c r="R50" s="45">
        <f>'дод 2'!S115</f>
        <v>0</v>
      </c>
      <c r="S50" s="45">
        <f>'дод 2'!T115</f>
        <v>0</v>
      </c>
      <c r="T50" s="45">
        <f>'дод 2'!U115</f>
        <v>0</v>
      </c>
      <c r="U50" s="160"/>
      <c r="V50" s="45">
        <f t="shared" si="2"/>
        <v>149806.37</v>
      </c>
      <c r="W50" s="271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1:36" ht="63">
      <c r="A51" s="4" t="s">
        <v>145</v>
      </c>
      <c r="B51" s="30"/>
      <c r="C51" s="12" t="s">
        <v>195</v>
      </c>
      <c r="D51" s="44">
        <f>D52+D53+D54+D56+D55</f>
        <v>51606439.89</v>
      </c>
      <c r="E51" s="44">
        <f aca="true" t="shared" si="14" ref="E51:T51">E52+E53+E54+E56+E55</f>
        <v>0</v>
      </c>
      <c r="F51" s="44">
        <f t="shared" si="14"/>
        <v>0</v>
      </c>
      <c r="G51" s="44">
        <f t="shared" si="14"/>
        <v>25226196.17</v>
      </c>
      <c r="H51" s="44">
        <f t="shared" si="14"/>
        <v>0</v>
      </c>
      <c r="I51" s="44">
        <f t="shared" si="14"/>
        <v>0</v>
      </c>
      <c r="J51" s="159">
        <f t="shared" si="1"/>
        <v>48.88187641652876</v>
      </c>
      <c r="K51" s="44">
        <f t="shared" si="14"/>
        <v>214000</v>
      </c>
      <c r="L51" s="44">
        <f t="shared" si="14"/>
        <v>0</v>
      </c>
      <c r="M51" s="44">
        <f t="shared" si="14"/>
        <v>0</v>
      </c>
      <c r="N51" s="44">
        <f t="shared" si="14"/>
        <v>0</v>
      </c>
      <c r="O51" s="44">
        <f t="shared" si="14"/>
        <v>214000</v>
      </c>
      <c r="P51" s="44">
        <f t="shared" si="14"/>
        <v>0</v>
      </c>
      <c r="Q51" s="44">
        <f t="shared" si="14"/>
        <v>0</v>
      </c>
      <c r="R51" s="44">
        <f t="shared" si="14"/>
        <v>0</v>
      </c>
      <c r="S51" s="44">
        <f t="shared" si="14"/>
        <v>0</v>
      </c>
      <c r="T51" s="44">
        <f t="shared" si="14"/>
        <v>0</v>
      </c>
      <c r="U51" s="159">
        <f>P51/K51*100</f>
        <v>0</v>
      </c>
      <c r="V51" s="44">
        <f t="shared" si="2"/>
        <v>25226196.17</v>
      </c>
      <c r="W51" s="271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</row>
    <row r="52" spans="1:36" s="7" customFormat="1" ht="45" customHeight="1">
      <c r="A52" s="6" t="s">
        <v>146</v>
      </c>
      <c r="B52" s="6" t="s">
        <v>87</v>
      </c>
      <c r="C52" s="13" t="s">
        <v>196</v>
      </c>
      <c r="D52" s="45">
        <f>'дод 2'!E117</f>
        <v>371502</v>
      </c>
      <c r="E52" s="45">
        <f>'дод 2'!F117</f>
        <v>0</v>
      </c>
      <c r="F52" s="45">
        <f>'дод 2'!G117</f>
        <v>0</v>
      </c>
      <c r="G52" s="45">
        <f>'дод 2'!H117</f>
        <v>162440.14</v>
      </c>
      <c r="H52" s="45">
        <f>'дод 2'!I117</f>
        <v>0</v>
      </c>
      <c r="I52" s="45">
        <f>'дод 2'!J117</f>
        <v>0</v>
      </c>
      <c r="J52" s="160">
        <f t="shared" si="1"/>
        <v>43.72523970261264</v>
      </c>
      <c r="K52" s="45">
        <f>'дод 2'!L117</f>
        <v>214000</v>
      </c>
      <c r="L52" s="45">
        <f>'дод 2'!M117</f>
        <v>0</v>
      </c>
      <c r="M52" s="45">
        <f>'дод 2'!N117</f>
        <v>0</v>
      </c>
      <c r="N52" s="45">
        <f>'дод 2'!O117</f>
        <v>0</v>
      </c>
      <c r="O52" s="45">
        <f>'дод 2'!P117</f>
        <v>214000</v>
      </c>
      <c r="P52" s="45">
        <f>'дод 2'!Q117</f>
        <v>0</v>
      </c>
      <c r="Q52" s="45">
        <f>'дод 2'!R117</f>
        <v>0</v>
      </c>
      <c r="R52" s="45">
        <f>'дод 2'!S117</f>
        <v>0</v>
      </c>
      <c r="S52" s="45">
        <f>'дод 2'!T117</f>
        <v>0</v>
      </c>
      <c r="T52" s="45">
        <f>'дод 2'!U117</f>
        <v>0</v>
      </c>
      <c r="U52" s="160">
        <f>P52/K52*100</f>
        <v>0</v>
      </c>
      <c r="V52" s="45">
        <f t="shared" si="2"/>
        <v>162440.14</v>
      </c>
      <c r="W52" s="27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36" s="7" customFormat="1" ht="32.25" customHeight="1">
      <c r="A53" s="6" t="s">
        <v>198</v>
      </c>
      <c r="B53" s="6" t="s">
        <v>89</v>
      </c>
      <c r="C53" s="13" t="s">
        <v>197</v>
      </c>
      <c r="D53" s="45">
        <f>'дод 2'!E118</f>
        <v>1541402</v>
      </c>
      <c r="E53" s="45">
        <f>'дод 2'!F118</f>
        <v>0</v>
      </c>
      <c r="F53" s="45">
        <f>'дод 2'!G118</f>
        <v>0</v>
      </c>
      <c r="G53" s="45">
        <f>'дод 2'!H118</f>
        <v>720853.26</v>
      </c>
      <c r="H53" s="45">
        <f>'дод 2'!I118</f>
        <v>0</v>
      </c>
      <c r="I53" s="45">
        <f>'дод 2'!J118</f>
        <v>0</v>
      </c>
      <c r="J53" s="160">
        <f t="shared" si="1"/>
        <v>46.76607789531868</v>
      </c>
      <c r="K53" s="45">
        <f>'дод 2'!L118</f>
        <v>0</v>
      </c>
      <c r="L53" s="45">
        <f>'дод 2'!M118</f>
        <v>0</v>
      </c>
      <c r="M53" s="45">
        <f>'дод 2'!N118</f>
        <v>0</v>
      </c>
      <c r="N53" s="45">
        <f>'дод 2'!O118</f>
        <v>0</v>
      </c>
      <c r="O53" s="45">
        <f>'дод 2'!P118</f>
        <v>0</v>
      </c>
      <c r="P53" s="45">
        <f>'дод 2'!Q118</f>
        <v>0</v>
      </c>
      <c r="Q53" s="45">
        <f>'дод 2'!R118</f>
        <v>0</v>
      </c>
      <c r="R53" s="45">
        <f>'дод 2'!S118</f>
        <v>0</v>
      </c>
      <c r="S53" s="45">
        <f>'дод 2'!T118</f>
        <v>0</v>
      </c>
      <c r="T53" s="45">
        <f>'дод 2'!U118</f>
        <v>0</v>
      </c>
      <c r="U53" s="160"/>
      <c r="V53" s="45">
        <f t="shared" si="2"/>
        <v>720853.26</v>
      </c>
      <c r="W53" s="27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</row>
    <row r="54" spans="1:36" s="7" customFormat="1" ht="54.75" customHeight="1">
      <c r="A54" s="6" t="s">
        <v>147</v>
      </c>
      <c r="B54" s="6" t="s">
        <v>89</v>
      </c>
      <c r="C54" s="13" t="s">
        <v>74</v>
      </c>
      <c r="D54" s="45">
        <f>'дод 2'!E119+'дод 2'!E20</f>
        <v>14361809.89</v>
      </c>
      <c r="E54" s="45">
        <f>'дод 2'!F119+'дод 2'!F20</f>
        <v>0</v>
      </c>
      <c r="F54" s="45">
        <f>'дод 2'!G119+'дод 2'!G20</f>
        <v>0</v>
      </c>
      <c r="G54" s="45">
        <f>'дод 2'!H119+'дод 2'!H20</f>
        <v>7521161.27</v>
      </c>
      <c r="H54" s="45">
        <f>'дод 2'!I119+'дод 2'!I20</f>
        <v>0</v>
      </c>
      <c r="I54" s="45">
        <f>'дод 2'!J119+'дод 2'!J20</f>
        <v>0</v>
      </c>
      <c r="J54" s="160">
        <f t="shared" si="1"/>
        <v>52.369174411902755</v>
      </c>
      <c r="K54" s="45">
        <f>'дод 2'!L119+'дод 2'!L20</f>
        <v>0</v>
      </c>
      <c r="L54" s="45">
        <f>'дод 2'!M119+'дод 2'!M20</f>
        <v>0</v>
      </c>
      <c r="M54" s="45">
        <f>'дод 2'!N119+'дод 2'!N20</f>
        <v>0</v>
      </c>
      <c r="N54" s="45">
        <f>'дод 2'!O119+'дод 2'!O20</f>
        <v>0</v>
      </c>
      <c r="O54" s="45">
        <f>'дод 2'!P119+'дод 2'!P20</f>
        <v>0</v>
      </c>
      <c r="P54" s="45">
        <f>'дод 2'!Q119+'дод 2'!Q20</f>
        <v>0</v>
      </c>
      <c r="Q54" s="45">
        <f>'дод 2'!R119+'дод 2'!R20</f>
        <v>0</v>
      </c>
      <c r="R54" s="45">
        <f>'дод 2'!S119+'дод 2'!S20</f>
        <v>0</v>
      </c>
      <c r="S54" s="45">
        <f>'дод 2'!T119+'дод 2'!T20</f>
        <v>0</v>
      </c>
      <c r="T54" s="45">
        <f>'дод 2'!U119+'дод 2'!U20</f>
        <v>0</v>
      </c>
      <c r="U54" s="160"/>
      <c r="V54" s="45">
        <f t="shared" si="2"/>
        <v>7521161.27</v>
      </c>
      <c r="W54" s="27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</row>
    <row r="55" spans="1:36" s="7" customFormat="1" ht="38.25" customHeight="1">
      <c r="A55" s="6" t="s">
        <v>616</v>
      </c>
      <c r="B55" s="6" t="s">
        <v>89</v>
      </c>
      <c r="C55" s="13" t="s">
        <v>617</v>
      </c>
      <c r="D55" s="45">
        <f>'дод 2'!E120</f>
        <v>2000000</v>
      </c>
      <c r="E55" s="45">
        <f>'дод 2'!F120</f>
        <v>0</v>
      </c>
      <c r="F55" s="45">
        <f>'дод 2'!G120</f>
        <v>0</v>
      </c>
      <c r="G55" s="45">
        <f>'дод 2'!H120</f>
        <v>416500</v>
      </c>
      <c r="H55" s="45">
        <f>'дод 2'!I120</f>
        <v>0</v>
      </c>
      <c r="I55" s="45">
        <f>'дод 2'!J120</f>
        <v>0</v>
      </c>
      <c r="J55" s="160">
        <f t="shared" si="1"/>
        <v>20.825</v>
      </c>
      <c r="K55" s="45">
        <f>'дод 2'!L120</f>
        <v>0</v>
      </c>
      <c r="L55" s="45">
        <f>'дод 2'!M120</f>
        <v>0</v>
      </c>
      <c r="M55" s="45">
        <f>'дод 2'!N120</f>
        <v>0</v>
      </c>
      <c r="N55" s="45">
        <f>'дод 2'!O120</f>
        <v>0</v>
      </c>
      <c r="O55" s="45">
        <f>'дод 2'!P120</f>
        <v>0</v>
      </c>
      <c r="P55" s="45">
        <f>'дод 2'!Q120</f>
        <v>0</v>
      </c>
      <c r="Q55" s="45">
        <f>'дод 2'!R120</f>
        <v>0</v>
      </c>
      <c r="R55" s="45">
        <f>'дод 2'!S120</f>
        <v>0</v>
      </c>
      <c r="S55" s="45">
        <f>'дод 2'!T120</f>
        <v>0</v>
      </c>
      <c r="T55" s="45">
        <f>'дод 2'!U120</f>
        <v>0</v>
      </c>
      <c r="U55" s="160"/>
      <c r="V55" s="45">
        <f t="shared" si="2"/>
        <v>416500</v>
      </c>
      <c r="W55" s="27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</row>
    <row r="56" spans="1:36" s="7" customFormat="1" ht="53.25" customHeight="1">
      <c r="A56" s="6" t="s">
        <v>199</v>
      </c>
      <c r="B56" s="6" t="s">
        <v>89</v>
      </c>
      <c r="C56" s="13" t="s">
        <v>37</v>
      </c>
      <c r="D56" s="45">
        <f>'дод 2'!E121+'дод 2'!E21</f>
        <v>33331726</v>
      </c>
      <c r="E56" s="45">
        <f>'дод 2'!F121+'дод 2'!F21</f>
        <v>0</v>
      </c>
      <c r="F56" s="45">
        <f>'дод 2'!G121+'дод 2'!G21</f>
        <v>0</v>
      </c>
      <c r="G56" s="45">
        <f>'дод 2'!H121+'дод 2'!H21</f>
        <v>16405241.5</v>
      </c>
      <c r="H56" s="45">
        <f>'дод 2'!I121+'дод 2'!I21</f>
        <v>0</v>
      </c>
      <c r="I56" s="45">
        <f>'дод 2'!J121+'дод 2'!J21</f>
        <v>0</v>
      </c>
      <c r="J56" s="160">
        <f t="shared" si="1"/>
        <v>49.21809779667576</v>
      </c>
      <c r="K56" s="45">
        <f>'дод 2'!L121+'дод 2'!L21</f>
        <v>0</v>
      </c>
      <c r="L56" s="45">
        <f>'дод 2'!M121+'дод 2'!M21</f>
        <v>0</v>
      </c>
      <c r="M56" s="45">
        <f>'дод 2'!N121+'дод 2'!N21</f>
        <v>0</v>
      </c>
      <c r="N56" s="45">
        <f>'дод 2'!O121+'дод 2'!O21</f>
        <v>0</v>
      </c>
      <c r="O56" s="45">
        <f>'дод 2'!P121+'дод 2'!P21</f>
        <v>0</v>
      </c>
      <c r="P56" s="45">
        <f>'дод 2'!Q121+'дод 2'!Q21</f>
        <v>0</v>
      </c>
      <c r="Q56" s="45">
        <f>'дод 2'!R121+'дод 2'!R21</f>
        <v>0</v>
      </c>
      <c r="R56" s="45">
        <f>'дод 2'!S121+'дод 2'!S21</f>
        <v>0</v>
      </c>
      <c r="S56" s="45">
        <f>'дод 2'!T121+'дод 2'!T21</f>
        <v>0</v>
      </c>
      <c r="T56" s="45">
        <f>'дод 2'!U121+'дод 2'!U21</f>
        <v>0</v>
      </c>
      <c r="U56" s="160"/>
      <c r="V56" s="45">
        <f t="shared" si="2"/>
        <v>16405241.5</v>
      </c>
      <c r="W56" s="27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</row>
    <row r="57" spans="1:36" ht="39" customHeight="1">
      <c r="A57" s="4" t="s">
        <v>528</v>
      </c>
      <c r="B57" s="4"/>
      <c r="C57" s="12" t="s">
        <v>536</v>
      </c>
      <c r="D57" s="44">
        <f>D58+D59+D60+D61+D62+D63+D64</f>
        <v>257256180</v>
      </c>
      <c r="E57" s="44">
        <f aca="true" t="shared" si="15" ref="E57:T57">E58+E59+E60+E61+E62+E63+E64</f>
        <v>0</v>
      </c>
      <c r="F57" s="44">
        <f t="shared" si="15"/>
        <v>0</v>
      </c>
      <c r="G57" s="44">
        <f t="shared" si="15"/>
        <v>105350172.24000001</v>
      </c>
      <c r="H57" s="44">
        <f t="shared" si="15"/>
        <v>0</v>
      </c>
      <c r="I57" s="44">
        <f t="shared" si="15"/>
        <v>0</v>
      </c>
      <c r="J57" s="159">
        <f t="shared" si="1"/>
        <v>40.95146411643056</v>
      </c>
      <c r="K57" s="44">
        <f t="shared" si="15"/>
        <v>0</v>
      </c>
      <c r="L57" s="44">
        <f t="shared" si="15"/>
        <v>0</v>
      </c>
      <c r="M57" s="44">
        <f t="shared" si="15"/>
        <v>0</v>
      </c>
      <c r="N57" s="44">
        <f t="shared" si="15"/>
        <v>0</v>
      </c>
      <c r="O57" s="44">
        <f t="shared" si="15"/>
        <v>0</v>
      </c>
      <c r="P57" s="44">
        <f t="shared" si="15"/>
        <v>0</v>
      </c>
      <c r="Q57" s="44">
        <f t="shared" si="15"/>
        <v>0</v>
      </c>
      <c r="R57" s="44">
        <f t="shared" si="15"/>
        <v>0</v>
      </c>
      <c r="S57" s="44">
        <f t="shared" si="15"/>
        <v>0</v>
      </c>
      <c r="T57" s="44">
        <f t="shared" si="15"/>
        <v>0</v>
      </c>
      <c r="U57" s="159"/>
      <c r="V57" s="44">
        <f t="shared" si="2"/>
        <v>105350172.24000001</v>
      </c>
      <c r="W57" s="271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  <row r="58" spans="1:36" s="7" customFormat="1" ht="27" customHeight="1">
      <c r="A58" s="6" t="s">
        <v>529</v>
      </c>
      <c r="B58" s="6" t="s">
        <v>148</v>
      </c>
      <c r="C58" s="13" t="s">
        <v>537</v>
      </c>
      <c r="D58" s="45">
        <f>'дод 2'!E123</f>
        <v>3598320</v>
      </c>
      <c r="E58" s="45">
        <f>'дод 2'!F123</f>
        <v>0</v>
      </c>
      <c r="F58" s="45">
        <f>'дод 2'!G123</f>
        <v>0</v>
      </c>
      <c r="G58" s="45">
        <f>'дод 2'!H123</f>
        <v>1010774.46</v>
      </c>
      <c r="H58" s="45">
        <f>'дод 2'!I123</f>
        <v>0</v>
      </c>
      <c r="I58" s="45">
        <f>'дод 2'!J123</f>
        <v>0</v>
      </c>
      <c r="J58" s="160">
        <f t="shared" si="1"/>
        <v>28.09017708263856</v>
      </c>
      <c r="K58" s="45">
        <f>'дод 2'!L123</f>
        <v>0</v>
      </c>
      <c r="L58" s="45">
        <f>'дод 2'!M123</f>
        <v>0</v>
      </c>
      <c r="M58" s="45">
        <f>'дод 2'!N123</f>
        <v>0</v>
      </c>
      <c r="N58" s="45">
        <f>'дод 2'!O123</f>
        <v>0</v>
      </c>
      <c r="O58" s="45">
        <f>'дод 2'!P123</f>
        <v>0</v>
      </c>
      <c r="P58" s="45">
        <f>'дод 2'!Q123</f>
        <v>0</v>
      </c>
      <c r="Q58" s="45">
        <f>'дод 2'!R123</f>
        <v>0</v>
      </c>
      <c r="R58" s="45">
        <f>'дод 2'!S123</f>
        <v>0</v>
      </c>
      <c r="S58" s="45">
        <f>'дод 2'!T123</f>
        <v>0</v>
      </c>
      <c r="T58" s="45">
        <f>'дод 2'!U123</f>
        <v>0</v>
      </c>
      <c r="U58" s="160"/>
      <c r="V58" s="45">
        <f t="shared" si="2"/>
        <v>1010774.46</v>
      </c>
      <c r="W58" s="271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</row>
    <row r="59" spans="1:36" s="7" customFormat="1" ht="27" customHeight="1">
      <c r="A59" s="6" t="s">
        <v>530</v>
      </c>
      <c r="B59" s="6" t="s">
        <v>148</v>
      </c>
      <c r="C59" s="13" t="s">
        <v>538</v>
      </c>
      <c r="D59" s="45">
        <f>'дод 2'!E124</f>
        <v>392160</v>
      </c>
      <c r="E59" s="45">
        <f>'дод 2'!F124</f>
        <v>0</v>
      </c>
      <c r="F59" s="45">
        <f>'дод 2'!G124</f>
        <v>0</v>
      </c>
      <c r="G59" s="45">
        <f>'дод 2'!H124</f>
        <v>251980</v>
      </c>
      <c r="H59" s="45">
        <f>'дод 2'!I124</f>
        <v>0</v>
      </c>
      <c r="I59" s="45">
        <f>'дод 2'!J124</f>
        <v>0</v>
      </c>
      <c r="J59" s="160">
        <f t="shared" si="1"/>
        <v>64.25438596491229</v>
      </c>
      <c r="K59" s="45">
        <f>'дод 2'!L124</f>
        <v>0</v>
      </c>
      <c r="L59" s="45">
        <f>'дод 2'!M124</f>
        <v>0</v>
      </c>
      <c r="M59" s="45">
        <f>'дод 2'!N124</f>
        <v>0</v>
      </c>
      <c r="N59" s="45">
        <f>'дод 2'!O124</f>
        <v>0</v>
      </c>
      <c r="O59" s="45">
        <f>'дод 2'!P124</f>
        <v>0</v>
      </c>
      <c r="P59" s="45">
        <f>'дод 2'!Q124</f>
        <v>0</v>
      </c>
      <c r="Q59" s="45">
        <f>'дод 2'!R124</f>
        <v>0</v>
      </c>
      <c r="R59" s="45">
        <f>'дод 2'!S124</f>
        <v>0</v>
      </c>
      <c r="S59" s="45">
        <f>'дод 2'!T124</f>
        <v>0</v>
      </c>
      <c r="T59" s="45">
        <f>'дод 2'!U124</f>
        <v>0</v>
      </c>
      <c r="U59" s="160"/>
      <c r="V59" s="45">
        <f t="shared" si="2"/>
        <v>251980</v>
      </c>
      <c r="W59" s="271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</row>
    <row r="60" spans="1:36" s="7" customFormat="1" ht="27" customHeight="1">
      <c r="A60" s="6" t="s">
        <v>531</v>
      </c>
      <c r="B60" s="6" t="s">
        <v>148</v>
      </c>
      <c r="C60" s="13" t="s">
        <v>539</v>
      </c>
      <c r="D60" s="45">
        <f>'дод 2'!E125</f>
        <v>134165700</v>
      </c>
      <c r="E60" s="45">
        <f>'дод 2'!F125</f>
        <v>0</v>
      </c>
      <c r="F60" s="45">
        <f>'дод 2'!G125</f>
        <v>0</v>
      </c>
      <c r="G60" s="45">
        <f>'дод 2'!H125</f>
        <v>61818510.6</v>
      </c>
      <c r="H60" s="45">
        <f>'дод 2'!I125</f>
        <v>0</v>
      </c>
      <c r="I60" s="45">
        <f>'дод 2'!J125</f>
        <v>0</v>
      </c>
      <c r="J60" s="160">
        <f t="shared" si="1"/>
        <v>46.076240499620994</v>
      </c>
      <c r="K60" s="45">
        <f>'дод 2'!L125</f>
        <v>0</v>
      </c>
      <c r="L60" s="45">
        <f>'дод 2'!M125</f>
        <v>0</v>
      </c>
      <c r="M60" s="45">
        <f>'дод 2'!N125</f>
        <v>0</v>
      </c>
      <c r="N60" s="45">
        <f>'дод 2'!O125</f>
        <v>0</v>
      </c>
      <c r="O60" s="45">
        <f>'дод 2'!P125</f>
        <v>0</v>
      </c>
      <c r="P60" s="45">
        <f>'дод 2'!Q125</f>
        <v>0</v>
      </c>
      <c r="Q60" s="45">
        <f>'дод 2'!R125</f>
        <v>0</v>
      </c>
      <c r="R60" s="45">
        <f>'дод 2'!S125</f>
        <v>0</v>
      </c>
      <c r="S60" s="45">
        <f>'дод 2'!T125</f>
        <v>0</v>
      </c>
      <c r="T60" s="45">
        <f>'дод 2'!U125</f>
        <v>0</v>
      </c>
      <c r="U60" s="160"/>
      <c r="V60" s="45">
        <f t="shared" si="2"/>
        <v>61818510.6</v>
      </c>
      <c r="W60" s="271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</row>
    <row r="61" spans="1:36" s="7" customFormat="1" ht="36" customHeight="1">
      <c r="A61" s="6" t="s">
        <v>532</v>
      </c>
      <c r="B61" s="6" t="s">
        <v>148</v>
      </c>
      <c r="C61" s="13" t="s">
        <v>540</v>
      </c>
      <c r="D61" s="45">
        <f>'дод 2'!E126</f>
        <v>10265200</v>
      </c>
      <c r="E61" s="45">
        <f>'дод 2'!F126</f>
        <v>0</v>
      </c>
      <c r="F61" s="45">
        <f>'дод 2'!G126</f>
        <v>0</v>
      </c>
      <c r="G61" s="45">
        <f>'дод 2'!H126</f>
        <v>3857598.13</v>
      </c>
      <c r="H61" s="45">
        <f>'дод 2'!I126</f>
        <v>0</v>
      </c>
      <c r="I61" s="45">
        <f>'дод 2'!J126</f>
        <v>0</v>
      </c>
      <c r="J61" s="160">
        <f t="shared" si="1"/>
        <v>37.579376242060555</v>
      </c>
      <c r="K61" s="45">
        <f>'дод 2'!L126</f>
        <v>0</v>
      </c>
      <c r="L61" s="45">
        <f>'дод 2'!M126</f>
        <v>0</v>
      </c>
      <c r="M61" s="45">
        <f>'дод 2'!N126</f>
        <v>0</v>
      </c>
      <c r="N61" s="45">
        <f>'дод 2'!O126</f>
        <v>0</v>
      </c>
      <c r="O61" s="45">
        <f>'дод 2'!P126</f>
        <v>0</v>
      </c>
      <c r="P61" s="45">
        <f>'дод 2'!Q126</f>
        <v>0</v>
      </c>
      <c r="Q61" s="45">
        <f>'дод 2'!R126</f>
        <v>0</v>
      </c>
      <c r="R61" s="45">
        <f>'дод 2'!S126</f>
        <v>0</v>
      </c>
      <c r="S61" s="45">
        <f>'дод 2'!T126</f>
        <v>0</v>
      </c>
      <c r="T61" s="45">
        <f>'дод 2'!U126</f>
        <v>0</v>
      </c>
      <c r="U61" s="160"/>
      <c r="V61" s="45">
        <f t="shared" si="2"/>
        <v>3857598.13</v>
      </c>
      <c r="W61" s="271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</row>
    <row r="62" spans="1:36" s="7" customFormat="1" ht="27" customHeight="1">
      <c r="A62" s="6" t="s">
        <v>533</v>
      </c>
      <c r="B62" s="6" t="s">
        <v>148</v>
      </c>
      <c r="C62" s="13" t="s">
        <v>541</v>
      </c>
      <c r="D62" s="45">
        <f>'дод 2'!E127</f>
        <v>50558840</v>
      </c>
      <c r="E62" s="45">
        <f>'дод 2'!F127</f>
        <v>0</v>
      </c>
      <c r="F62" s="45">
        <f>'дод 2'!G127</f>
        <v>0</v>
      </c>
      <c r="G62" s="45">
        <f>'дод 2'!H127</f>
        <v>16835422.71</v>
      </c>
      <c r="H62" s="45">
        <f>'дод 2'!I127</f>
        <v>0</v>
      </c>
      <c r="I62" s="45">
        <f>'дод 2'!J127</f>
        <v>0</v>
      </c>
      <c r="J62" s="160">
        <f t="shared" si="1"/>
        <v>33.29867281369589</v>
      </c>
      <c r="K62" s="45">
        <f>'дод 2'!L127</f>
        <v>0</v>
      </c>
      <c r="L62" s="45">
        <f>'дод 2'!M127</f>
        <v>0</v>
      </c>
      <c r="M62" s="45">
        <f>'дод 2'!N127</f>
        <v>0</v>
      </c>
      <c r="N62" s="45">
        <f>'дод 2'!O127</f>
        <v>0</v>
      </c>
      <c r="O62" s="45">
        <f>'дод 2'!P127</f>
        <v>0</v>
      </c>
      <c r="P62" s="45">
        <f>'дод 2'!Q127</f>
        <v>0</v>
      </c>
      <c r="Q62" s="45">
        <f>'дод 2'!R127</f>
        <v>0</v>
      </c>
      <c r="R62" s="45">
        <f>'дод 2'!S127</f>
        <v>0</v>
      </c>
      <c r="S62" s="45">
        <f>'дод 2'!T127</f>
        <v>0</v>
      </c>
      <c r="T62" s="45">
        <f>'дод 2'!U127</f>
        <v>0</v>
      </c>
      <c r="U62" s="160"/>
      <c r="V62" s="45">
        <f t="shared" si="2"/>
        <v>16835422.71</v>
      </c>
      <c r="W62" s="271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</row>
    <row r="63" spans="1:36" s="7" customFormat="1" ht="27" customHeight="1">
      <c r="A63" s="6" t="s">
        <v>534</v>
      </c>
      <c r="B63" s="6" t="s">
        <v>148</v>
      </c>
      <c r="C63" s="13" t="s">
        <v>542</v>
      </c>
      <c r="D63" s="45">
        <f>'дод 2'!E128</f>
        <v>2245360</v>
      </c>
      <c r="E63" s="45">
        <f>'дод 2'!F128</f>
        <v>0</v>
      </c>
      <c r="F63" s="45">
        <f>'дод 2'!G128</f>
        <v>0</v>
      </c>
      <c r="G63" s="45">
        <f>'дод 2'!H128</f>
        <v>409227.88</v>
      </c>
      <c r="H63" s="45">
        <f>'дод 2'!I128</f>
        <v>0</v>
      </c>
      <c r="I63" s="45">
        <f>'дод 2'!J128</f>
        <v>0</v>
      </c>
      <c r="J63" s="160">
        <f t="shared" si="1"/>
        <v>18.225490789895606</v>
      </c>
      <c r="K63" s="45">
        <f>'дод 2'!L128</f>
        <v>0</v>
      </c>
      <c r="L63" s="45">
        <f>'дод 2'!M128</f>
        <v>0</v>
      </c>
      <c r="M63" s="45">
        <f>'дод 2'!N128</f>
        <v>0</v>
      </c>
      <c r="N63" s="45">
        <f>'дод 2'!O128</f>
        <v>0</v>
      </c>
      <c r="O63" s="45">
        <f>'дод 2'!P128</f>
        <v>0</v>
      </c>
      <c r="P63" s="45">
        <f>'дод 2'!Q128</f>
        <v>0</v>
      </c>
      <c r="Q63" s="45">
        <f>'дод 2'!R128</f>
        <v>0</v>
      </c>
      <c r="R63" s="45">
        <f>'дод 2'!S128</f>
        <v>0</v>
      </c>
      <c r="S63" s="45">
        <f>'дод 2'!T128</f>
        <v>0</v>
      </c>
      <c r="T63" s="45">
        <f>'дод 2'!U128</f>
        <v>0</v>
      </c>
      <c r="U63" s="160"/>
      <c r="V63" s="45">
        <f t="shared" si="2"/>
        <v>409227.88</v>
      </c>
      <c r="W63" s="271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</row>
    <row r="64" spans="1:36" s="7" customFormat="1" ht="32.25" customHeight="1">
      <c r="A64" s="6" t="s">
        <v>535</v>
      </c>
      <c r="B64" s="6" t="s">
        <v>148</v>
      </c>
      <c r="C64" s="13" t="s">
        <v>543</v>
      </c>
      <c r="D64" s="45">
        <f>'дод 2'!E129</f>
        <v>56030600</v>
      </c>
      <c r="E64" s="45">
        <f>'дод 2'!F129</f>
        <v>0</v>
      </c>
      <c r="F64" s="45">
        <f>'дод 2'!G129</f>
        <v>0</v>
      </c>
      <c r="G64" s="45">
        <f>'дод 2'!H129</f>
        <v>21166658.46</v>
      </c>
      <c r="H64" s="45">
        <f>'дод 2'!I129</f>
        <v>0</v>
      </c>
      <c r="I64" s="45">
        <f>'дод 2'!J129</f>
        <v>0</v>
      </c>
      <c r="J64" s="160">
        <f t="shared" si="1"/>
        <v>37.77696198148869</v>
      </c>
      <c r="K64" s="45">
        <f>'дод 2'!L129</f>
        <v>0</v>
      </c>
      <c r="L64" s="45">
        <f>'дод 2'!M129</f>
        <v>0</v>
      </c>
      <c r="M64" s="45">
        <f>'дод 2'!N129</f>
        <v>0</v>
      </c>
      <c r="N64" s="45">
        <f>'дод 2'!O129</f>
        <v>0</v>
      </c>
      <c r="O64" s="45">
        <f>'дод 2'!P129</f>
        <v>0</v>
      </c>
      <c r="P64" s="45">
        <f>'дод 2'!Q129</f>
        <v>0</v>
      </c>
      <c r="Q64" s="45">
        <f>'дод 2'!R129</f>
        <v>0</v>
      </c>
      <c r="R64" s="45">
        <f>'дод 2'!S129</f>
        <v>0</v>
      </c>
      <c r="S64" s="45">
        <f>'дод 2'!T129</f>
        <v>0</v>
      </c>
      <c r="T64" s="45">
        <f>'дод 2'!U129</f>
        <v>0</v>
      </c>
      <c r="U64" s="160"/>
      <c r="V64" s="45">
        <f t="shared" si="2"/>
        <v>21166658.46</v>
      </c>
      <c r="W64" s="271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</row>
    <row r="65" spans="1:36" ht="40.5" customHeight="1">
      <c r="A65" s="4" t="s">
        <v>149</v>
      </c>
      <c r="B65" s="4" t="s">
        <v>89</v>
      </c>
      <c r="C65" s="12" t="s">
        <v>56</v>
      </c>
      <c r="D65" s="44">
        <f>'дод 2'!E130</f>
        <v>625100</v>
      </c>
      <c r="E65" s="44">
        <f>'дод 2'!F130</f>
        <v>0</v>
      </c>
      <c r="F65" s="44">
        <f>'дод 2'!G130</f>
        <v>0</v>
      </c>
      <c r="G65" s="44">
        <f>'дод 2'!H130</f>
        <v>257668.73</v>
      </c>
      <c r="H65" s="44">
        <f>'дод 2'!I130</f>
        <v>0</v>
      </c>
      <c r="I65" s="44">
        <f>'дод 2'!J130</f>
        <v>0</v>
      </c>
      <c r="J65" s="159">
        <f t="shared" si="1"/>
        <v>41.22040153575428</v>
      </c>
      <c r="K65" s="44">
        <f>'дод 2'!L130</f>
        <v>0</v>
      </c>
      <c r="L65" s="44">
        <f>'дод 2'!M130</f>
        <v>0</v>
      </c>
      <c r="M65" s="44">
        <f>'дод 2'!N130</f>
        <v>0</v>
      </c>
      <c r="N65" s="44">
        <f>'дод 2'!O130</f>
        <v>0</v>
      </c>
      <c r="O65" s="44">
        <f>'дод 2'!P130</f>
        <v>0</v>
      </c>
      <c r="P65" s="44">
        <f>'дод 2'!Q130</f>
        <v>0</v>
      </c>
      <c r="Q65" s="44">
        <f>'дод 2'!R130</f>
        <v>0</v>
      </c>
      <c r="R65" s="44">
        <f>'дод 2'!S130</f>
        <v>0</v>
      </c>
      <c r="S65" s="44">
        <f>'дод 2'!T130</f>
        <v>0</v>
      </c>
      <c r="T65" s="44">
        <f>'дод 2'!U130</f>
        <v>0</v>
      </c>
      <c r="U65" s="159"/>
      <c r="V65" s="44">
        <f t="shared" si="2"/>
        <v>257668.73</v>
      </c>
      <c r="W65" s="271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</row>
    <row r="66" spans="1:36" ht="151.5" customHeight="1">
      <c r="A66" s="4" t="s">
        <v>552</v>
      </c>
      <c r="B66" s="4"/>
      <c r="C66" s="12" t="s">
        <v>558</v>
      </c>
      <c r="D66" s="44">
        <f>D67+D68+D69+D70+D71</f>
        <v>97227520</v>
      </c>
      <c r="E66" s="44">
        <f aca="true" t="shared" si="16" ref="E66:T66">E67+E68+E69+E70+E71</f>
        <v>0</v>
      </c>
      <c r="F66" s="44">
        <f t="shared" si="16"/>
        <v>0</v>
      </c>
      <c r="G66" s="44">
        <f t="shared" si="16"/>
        <v>37850174.12</v>
      </c>
      <c r="H66" s="44">
        <f t="shared" si="16"/>
        <v>0</v>
      </c>
      <c r="I66" s="44">
        <f t="shared" si="16"/>
        <v>0</v>
      </c>
      <c r="J66" s="159">
        <f t="shared" si="1"/>
        <v>38.92948634296133</v>
      </c>
      <c r="K66" s="44">
        <f t="shared" si="16"/>
        <v>0</v>
      </c>
      <c r="L66" s="44">
        <f t="shared" si="16"/>
        <v>0</v>
      </c>
      <c r="M66" s="44">
        <f t="shared" si="16"/>
        <v>0</v>
      </c>
      <c r="N66" s="44">
        <f t="shared" si="16"/>
        <v>0</v>
      </c>
      <c r="O66" s="44">
        <f t="shared" si="16"/>
        <v>0</v>
      </c>
      <c r="P66" s="44">
        <f t="shared" si="16"/>
        <v>0</v>
      </c>
      <c r="Q66" s="44">
        <f t="shared" si="16"/>
        <v>0</v>
      </c>
      <c r="R66" s="44">
        <f t="shared" si="16"/>
        <v>0</v>
      </c>
      <c r="S66" s="44">
        <f t="shared" si="16"/>
        <v>0</v>
      </c>
      <c r="T66" s="44">
        <f t="shared" si="16"/>
        <v>0</v>
      </c>
      <c r="U66" s="159"/>
      <c r="V66" s="44">
        <f t="shared" si="2"/>
        <v>37850174.12</v>
      </c>
      <c r="W66" s="271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</row>
    <row r="67" spans="1:36" s="7" customFormat="1" ht="40.5" customHeight="1">
      <c r="A67" s="6" t="s">
        <v>553</v>
      </c>
      <c r="B67" s="6" t="s">
        <v>83</v>
      </c>
      <c r="C67" s="13" t="s">
        <v>561</v>
      </c>
      <c r="D67" s="45">
        <f>'дод 2'!E132</f>
        <v>62044050</v>
      </c>
      <c r="E67" s="45">
        <f>'дод 2'!F132</f>
        <v>0</v>
      </c>
      <c r="F67" s="45">
        <f>'дод 2'!G132</f>
        <v>0</v>
      </c>
      <c r="G67" s="45">
        <f>'дод 2'!H132</f>
        <v>28503247.9</v>
      </c>
      <c r="H67" s="45">
        <f>'дод 2'!I132</f>
        <v>0</v>
      </c>
      <c r="I67" s="45">
        <f>'дод 2'!J132</f>
        <v>0</v>
      </c>
      <c r="J67" s="160">
        <f t="shared" si="1"/>
        <v>45.94034061283878</v>
      </c>
      <c r="K67" s="45">
        <f>'дод 2'!L132</f>
        <v>0</v>
      </c>
      <c r="L67" s="45">
        <f>'дод 2'!M132</f>
        <v>0</v>
      </c>
      <c r="M67" s="45">
        <f>'дод 2'!N132</f>
        <v>0</v>
      </c>
      <c r="N67" s="45">
        <f>'дод 2'!O132</f>
        <v>0</v>
      </c>
      <c r="O67" s="45">
        <f>'дод 2'!P132</f>
        <v>0</v>
      </c>
      <c r="P67" s="45">
        <f>'дод 2'!Q132</f>
        <v>0</v>
      </c>
      <c r="Q67" s="45">
        <f>'дод 2'!R132</f>
        <v>0</v>
      </c>
      <c r="R67" s="45">
        <f>'дод 2'!S132</f>
        <v>0</v>
      </c>
      <c r="S67" s="45">
        <f>'дод 2'!T132</f>
        <v>0</v>
      </c>
      <c r="T67" s="45">
        <f>'дод 2'!U132</f>
        <v>0</v>
      </c>
      <c r="U67" s="160"/>
      <c r="V67" s="45">
        <f t="shared" si="2"/>
        <v>28503247.9</v>
      </c>
      <c r="W67" s="271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</row>
    <row r="68" spans="1:36" s="7" customFormat="1" ht="66" customHeight="1">
      <c r="A68" s="6" t="s">
        <v>554</v>
      </c>
      <c r="B68" s="6" t="s">
        <v>83</v>
      </c>
      <c r="C68" s="13" t="s">
        <v>562</v>
      </c>
      <c r="D68" s="45">
        <f>'дод 2'!E133</f>
        <v>12251650</v>
      </c>
      <c r="E68" s="45">
        <f>'дод 2'!F133</f>
        <v>0</v>
      </c>
      <c r="F68" s="45">
        <f>'дод 2'!G133</f>
        <v>0</v>
      </c>
      <c r="G68" s="45">
        <f>'дод 2'!H133</f>
        <v>4320541.04</v>
      </c>
      <c r="H68" s="45">
        <f>'дод 2'!I133</f>
        <v>0</v>
      </c>
      <c r="I68" s="45">
        <f>'дод 2'!J133</f>
        <v>0</v>
      </c>
      <c r="J68" s="160">
        <f t="shared" si="1"/>
        <v>35.2649727995821</v>
      </c>
      <c r="K68" s="45">
        <f>'дод 2'!L133</f>
        <v>0</v>
      </c>
      <c r="L68" s="45">
        <f>'дод 2'!M133</f>
        <v>0</v>
      </c>
      <c r="M68" s="45">
        <f>'дод 2'!N133</f>
        <v>0</v>
      </c>
      <c r="N68" s="45">
        <f>'дод 2'!O133</f>
        <v>0</v>
      </c>
      <c r="O68" s="45">
        <f>'дод 2'!P133</f>
        <v>0</v>
      </c>
      <c r="P68" s="45">
        <f>'дод 2'!Q133</f>
        <v>0</v>
      </c>
      <c r="Q68" s="45">
        <f>'дод 2'!R133</f>
        <v>0</v>
      </c>
      <c r="R68" s="45">
        <f>'дод 2'!S133</f>
        <v>0</v>
      </c>
      <c r="S68" s="45">
        <f>'дод 2'!T133</f>
        <v>0</v>
      </c>
      <c r="T68" s="45">
        <f>'дод 2'!U133</f>
        <v>0</v>
      </c>
      <c r="U68" s="160"/>
      <c r="V68" s="45">
        <f t="shared" si="2"/>
        <v>4320541.04</v>
      </c>
      <c r="W68" s="271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</row>
    <row r="69" spans="1:36" s="7" customFormat="1" ht="53.25" customHeight="1">
      <c r="A69" s="6" t="s">
        <v>555</v>
      </c>
      <c r="B69" s="6" t="s">
        <v>83</v>
      </c>
      <c r="C69" s="13" t="s">
        <v>563</v>
      </c>
      <c r="D69" s="45">
        <f>'дод 2'!E134</f>
        <v>11516480</v>
      </c>
      <c r="E69" s="45">
        <f>'дод 2'!F134</f>
        <v>0</v>
      </c>
      <c r="F69" s="45">
        <f>'дод 2'!G134</f>
        <v>0</v>
      </c>
      <c r="G69" s="45">
        <f>'дод 2'!H134</f>
        <v>4939787.82</v>
      </c>
      <c r="H69" s="45">
        <f>'дод 2'!I134</f>
        <v>0</v>
      </c>
      <c r="I69" s="45">
        <f>'дод 2'!J134</f>
        <v>0</v>
      </c>
      <c r="J69" s="160">
        <f t="shared" si="1"/>
        <v>42.893208862430185</v>
      </c>
      <c r="K69" s="45">
        <f>'дод 2'!L134</f>
        <v>0</v>
      </c>
      <c r="L69" s="45">
        <f>'дод 2'!M134</f>
        <v>0</v>
      </c>
      <c r="M69" s="45">
        <f>'дод 2'!N134</f>
        <v>0</v>
      </c>
      <c r="N69" s="45">
        <f>'дод 2'!O134</f>
        <v>0</v>
      </c>
      <c r="O69" s="45">
        <f>'дод 2'!P134</f>
        <v>0</v>
      </c>
      <c r="P69" s="45">
        <f>'дод 2'!Q134</f>
        <v>0</v>
      </c>
      <c r="Q69" s="45">
        <f>'дод 2'!R134</f>
        <v>0</v>
      </c>
      <c r="R69" s="45">
        <f>'дод 2'!S134</f>
        <v>0</v>
      </c>
      <c r="S69" s="45">
        <f>'дод 2'!T134</f>
        <v>0</v>
      </c>
      <c r="T69" s="45">
        <f>'дод 2'!U134</f>
        <v>0</v>
      </c>
      <c r="U69" s="160"/>
      <c r="V69" s="45">
        <f t="shared" si="2"/>
        <v>4939787.82</v>
      </c>
      <c r="W69" s="271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</row>
    <row r="70" spans="1:36" s="7" customFormat="1" ht="72" customHeight="1">
      <c r="A70" s="6" t="s">
        <v>556</v>
      </c>
      <c r="B70" s="6" t="s">
        <v>148</v>
      </c>
      <c r="C70" s="13" t="s">
        <v>564</v>
      </c>
      <c r="D70" s="45">
        <f>'дод 2'!E135</f>
        <v>11267070</v>
      </c>
      <c r="E70" s="45">
        <f>'дод 2'!F135</f>
        <v>0</v>
      </c>
      <c r="F70" s="45">
        <f>'дод 2'!G135</f>
        <v>0</v>
      </c>
      <c r="G70" s="45">
        <f>'дод 2'!H135</f>
        <v>24678.4</v>
      </c>
      <c r="H70" s="45">
        <f>'дод 2'!I135</f>
        <v>0</v>
      </c>
      <c r="I70" s="45">
        <f>'дод 2'!J135</f>
        <v>0</v>
      </c>
      <c r="J70" s="160">
        <f t="shared" si="1"/>
        <v>0.2190312121962498</v>
      </c>
      <c r="K70" s="45">
        <f>'дод 2'!L135</f>
        <v>0</v>
      </c>
      <c r="L70" s="45">
        <f>'дод 2'!M135</f>
        <v>0</v>
      </c>
      <c r="M70" s="45">
        <f>'дод 2'!N135</f>
        <v>0</v>
      </c>
      <c r="N70" s="45">
        <f>'дод 2'!O135</f>
        <v>0</v>
      </c>
      <c r="O70" s="45">
        <f>'дод 2'!P135</f>
        <v>0</v>
      </c>
      <c r="P70" s="45">
        <f>'дод 2'!Q135</f>
        <v>0</v>
      </c>
      <c r="Q70" s="45">
        <f>'дод 2'!R135</f>
        <v>0</v>
      </c>
      <c r="R70" s="45">
        <f>'дод 2'!S135</f>
        <v>0</v>
      </c>
      <c r="S70" s="45">
        <f>'дод 2'!T135</f>
        <v>0</v>
      </c>
      <c r="T70" s="45">
        <f>'дод 2'!U135</f>
        <v>0</v>
      </c>
      <c r="U70" s="160"/>
      <c r="V70" s="45">
        <f t="shared" si="2"/>
        <v>24678.4</v>
      </c>
      <c r="W70" s="271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</row>
    <row r="71" spans="1:36" s="7" customFormat="1" ht="64.5" customHeight="1">
      <c r="A71" s="6" t="s">
        <v>557</v>
      </c>
      <c r="B71" s="6" t="s">
        <v>83</v>
      </c>
      <c r="C71" s="13" t="s">
        <v>565</v>
      </c>
      <c r="D71" s="45">
        <f>'дод 2'!E136</f>
        <v>148270</v>
      </c>
      <c r="E71" s="45">
        <f>'дод 2'!F136</f>
        <v>0</v>
      </c>
      <c r="F71" s="45">
        <f>'дод 2'!G136</f>
        <v>0</v>
      </c>
      <c r="G71" s="45">
        <f>'дод 2'!H136</f>
        <v>61918.96</v>
      </c>
      <c r="H71" s="45">
        <f>'дод 2'!I136</f>
        <v>0</v>
      </c>
      <c r="I71" s="45">
        <f>'дод 2'!J136</f>
        <v>0</v>
      </c>
      <c r="J71" s="160">
        <f t="shared" si="1"/>
        <v>41.76094961893842</v>
      </c>
      <c r="K71" s="45">
        <f>'дод 2'!L136</f>
        <v>0</v>
      </c>
      <c r="L71" s="45">
        <f>'дод 2'!M136</f>
        <v>0</v>
      </c>
      <c r="M71" s="45">
        <f>'дод 2'!N136</f>
        <v>0</v>
      </c>
      <c r="N71" s="45">
        <f>'дод 2'!O136</f>
        <v>0</v>
      </c>
      <c r="O71" s="45">
        <f>'дод 2'!P136</f>
        <v>0</v>
      </c>
      <c r="P71" s="45">
        <f>'дод 2'!Q136</f>
        <v>0</v>
      </c>
      <c r="Q71" s="45">
        <f>'дод 2'!R136</f>
        <v>0</v>
      </c>
      <c r="R71" s="45">
        <f>'дод 2'!S136</f>
        <v>0</v>
      </c>
      <c r="S71" s="45">
        <f>'дод 2'!T136</f>
        <v>0</v>
      </c>
      <c r="T71" s="45">
        <f>'дод 2'!U136</f>
        <v>0</v>
      </c>
      <c r="U71" s="160"/>
      <c r="V71" s="45">
        <f t="shared" si="2"/>
        <v>61918.96</v>
      </c>
      <c r="W71" s="271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</row>
    <row r="72" spans="1:36" ht="40.5" customHeight="1">
      <c r="A72" s="4" t="s">
        <v>497</v>
      </c>
      <c r="B72" s="4" t="s">
        <v>87</v>
      </c>
      <c r="C72" s="12" t="s">
        <v>498</v>
      </c>
      <c r="D72" s="44">
        <f>'дод 2'!E137</f>
        <v>200700</v>
      </c>
      <c r="E72" s="44">
        <f>'дод 2'!F137</f>
        <v>0</v>
      </c>
      <c r="F72" s="44">
        <f>'дод 2'!G137</f>
        <v>0</v>
      </c>
      <c r="G72" s="44">
        <f>'дод 2'!H137</f>
        <v>69934.3</v>
      </c>
      <c r="H72" s="44">
        <f>'дод 2'!I137</f>
        <v>0</v>
      </c>
      <c r="I72" s="44">
        <f>'дод 2'!J137</f>
        <v>0</v>
      </c>
      <c r="J72" s="159">
        <f t="shared" si="1"/>
        <v>34.8451918285999</v>
      </c>
      <c r="K72" s="44">
        <f>'дод 2'!L137</f>
        <v>0</v>
      </c>
      <c r="L72" s="44">
        <f>'дод 2'!M137</f>
        <v>0</v>
      </c>
      <c r="M72" s="44">
        <f>'дод 2'!N137</f>
        <v>0</v>
      </c>
      <c r="N72" s="44">
        <f>'дод 2'!O137</f>
        <v>0</v>
      </c>
      <c r="O72" s="44">
        <f>'дод 2'!P137</f>
        <v>0</v>
      </c>
      <c r="P72" s="44">
        <f>'дод 2'!Q137</f>
        <v>0</v>
      </c>
      <c r="Q72" s="44">
        <f>'дод 2'!R137</f>
        <v>0</v>
      </c>
      <c r="R72" s="44">
        <f>'дод 2'!S137</f>
        <v>0</v>
      </c>
      <c r="S72" s="44">
        <f>'дод 2'!T137</f>
        <v>0</v>
      </c>
      <c r="T72" s="44">
        <f>'дод 2'!U137</f>
        <v>0</v>
      </c>
      <c r="U72" s="159"/>
      <c r="V72" s="44">
        <f t="shared" si="2"/>
        <v>69934.3</v>
      </c>
      <c r="W72" s="271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</row>
    <row r="73" spans="1:36" ht="62.25" customHeight="1">
      <c r="A73" s="4" t="s">
        <v>150</v>
      </c>
      <c r="B73" s="14"/>
      <c r="C73" s="12" t="s">
        <v>445</v>
      </c>
      <c r="D73" s="44">
        <f aca="true" t="shared" si="17" ref="D73:T73">D74</f>
        <v>9322875</v>
      </c>
      <c r="E73" s="44">
        <f t="shared" si="17"/>
        <v>7009500</v>
      </c>
      <c r="F73" s="44">
        <f t="shared" si="17"/>
        <v>193245</v>
      </c>
      <c r="G73" s="44">
        <f t="shared" si="17"/>
        <v>4506264.64</v>
      </c>
      <c r="H73" s="44">
        <f t="shared" si="17"/>
        <v>3402311.91</v>
      </c>
      <c r="I73" s="44">
        <f t="shared" si="17"/>
        <v>128175.95</v>
      </c>
      <c r="J73" s="159">
        <f t="shared" si="1"/>
        <v>48.33556858801603</v>
      </c>
      <c r="K73" s="44">
        <f t="shared" si="17"/>
        <v>76400</v>
      </c>
      <c r="L73" s="44">
        <f t="shared" si="17"/>
        <v>57900</v>
      </c>
      <c r="M73" s="44">
        <f t="shared" si="17"/>
        <v>44700</v>
      </c>
      <c r="N73" s="44">
        <f t="shared" si="17"/>
        <v>0</v>
      </c>
      <c r="O73" s="44">
        <f t="shared" si="17"/>
        <v>18500</v>
      </c>
      <c r="P73" s="44">
        <f t="shared" si="17"/>
        <v>54091.03</v>
      </c>
      <c r="Q73" s="44">
        <f t="shared" si="17"/>
        <v>35591.03</v>
      </c>
      <c r="R73" s="44">
        <f t="shared" si="17"/>
        <v>17018.05</v>
      </c>
      <c r="S73" s="44">
        <f t="shared" si="17"/>
        <v>0</v>
      </c>
      <c r="T73" s="44">
        <f t="shared" si="17"/>
        <v>18500</v>
      </c>
      <c r="U73" s="159">
        <f>P73/K73*100</f>
        <v>70.799777486911</v>
      </c>
      <c r="V73" s="44">
        <f t="shared" si="2"/>
        <v>4560355.67</v>
      </c>
      <c r="W73" s="271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</row>
    <row r="74" spans="1:36" s="7" customFormat="1" ht="74.25" customHeight="1">
      <c r="A74" s="6" t="s">
        <v>151</v>
      </c>
      <c r="B74" s="6" t="s">
        <v>85</v>
      </c>
      <c r="C74" s="13" t="s">
        <v>57</v>
      </c>
      <c r="D74" s="45">
        <f>'дод 2'!E139</f>
        <v>9322875</v>
      </c>
      <c r="E74" s="45">
        <f>'дод 2'!F139</f>
        <v>7009500</v>
      </c>
      <c r="F74" s="45">
        <f>'дод 2'!G139</f>
        <v>193245</v>
      </c>
      <c r="G74" s="45">
        <f>'дод 2'!H139</f>
        <v>4506264.64</v>
      </c>
      <c r="H74" s="45">
        <f>'дод 2'!I139</f>
        <v>3402311.91</v>
      </c>
      <c r="I74" s="45">
        <f>'дод 2'!J139</f>
        <v>128175.95</v>
      </c>
      <c r="J74" s="160">
        <f t="shared" si="1"/>
        <v>48.33556858801603</v>
      </c>
      <c r="K74" s="45">
        <f>'дод 2'!L139</f>
        <v>76400</v>
      </c>
      <c r="L74" s="45">
        <f>'дод 2'!M139</f>
        <v>57900</v>
      </c>
      <c r="M74" s="45">
        <f>'дод 2'!N139</f>
        <v>44700</v>
      </c>
      <c r="N74" s="45">
        <f>'дод 2'!O139</f>
        <v>0</v>
      </c>
      <c r="O74" s="45">
        <f>'дод 2'!P139</f>
        <v>18500</v>
      </c>
      <c r="P74" s="45">
        <f>'дод 2'!Q139</f>
        <v>54091.03</v>
      </c>
      <c r="Q74" s="45">
        <f>'дод 2'!R139</f>
        <v>35591.03</v>
      </c>
      <c r="R74" s="45">
        <f>'дод 2'!S139</f>
        <v>17018.05</v>
      </c>
      <c r="S74" s="45">
        <f>'дод 2'!T139</f>
        <v>0</v>
      </c>
      <c r="T74" s="45">
        <f>'дод 2'!U139</f>
        <v>18500</v>
      </c>
      <c r="U74" s="160">
        <f>P74/K74*100</f>
        <v>70.799777486911</v>
      </c>
      <c r="V74" s="45">
        <f t="shared" si="2"/>
        <v>4560355.67</v>
      </c>
      <c r="W74" s="27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</row>
    <row r="75" spans="1:36" ht="36.75" customHeight="1">
      <c r="A75" s="4" t="s">
        <v>161</v>
      </c>
      <c r="B75" s="4"/>
      <c r="C75" s="12" t="s">
        <v>62</v>
      </c>
      <c r="D75" s="41">
        <f aca="true" t="shared" si="18" ref="D75:T75">D76</f>
        <v>80000</v>
      </c>
      <c r="E75" s="41">
        <f t="shared" si="18"/>
        <v>0</v>
      </c>
      <c r="F75" s="41">
        <f t="shared" si="18"/>
        <v>0</v>
      </c>
      <c r="G75" s="41">
        <f t="shared" si="18"/>
        <v>24259</v>
      </c>
      <c r="H75" s="41">
        <f t="shared" si="18"/>
        <v>0</v>
      </c>
      <c r="I75" s="41">
        <f t="shared" si="18"/>
        <v>0</v>
      </c>
      <c r="J75" s="159">
        <f t="shared" si="1"/>
        <v>30.32375</v>
      </c>
      <c r="K75" s="41">
        <f t="shared" si="18"/>
        <v>0</v>
      </c>
      <c r="L75" s="41">
        <f t="shared" si="18"/>
        <v>0</v>
      </c>
      <c r="M75" s="41">
        <f t="shared" si="18"/>
        <v>0</v>
      </c>
      <c r="N75" s="41">
        <f t="shared" si="18"/>
        <v>0</v>
      </c>
      <c r="O75" s="41">
        <f t="shared" si="18"/>
        <v>0</v>
      </c>
      <c r="P75" s="41">
        <f t="shared" si="18"/>
        <v>0</v>
      </c>
      <c r="Q75" s="41">
        <f t="shared" si="18"/>
        <v>0</v>
      </c>
      <c r="R75" s="41">
        <f t="shared" si="18"/>
        <v>0</v>
      </c>
      <c r="S75" s="41">
        <f t="shared" si="18"/>
        <v>0</v>
      </c>
      <c r="T75" s="41">
        <f t="shared" si="18"/>
        <v>0</v>
      </c>
      <c r="U75" s="159"/>
      <c r="V75" s="44">
        <f t="shared" si="2"/>
        <v>24259</v>
      </c>
      <c r="W75" s="271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1:36" s="7" customFormat="1" ht="43.5" customHeight="1">
      <c r="A76" s="6" t="s">
        <v>152</v>
      </c>
      <c r="B76" s="6" t="s">
        <v>148</v>
      </c>
      <c r="C76" s="13" t="s">
        <v>60</v>
      </c>
      <c r="D76" s="43">
        <f>'дод 2'!E163</f>
        <v>80000</v>
      </c>
      <c r="E76" s="43">
        <f>'дод 2'!F163</f>
        <v>0</v>
      </c>
      <c r="F76" s="43">
        <f>'дод 2'!G163</f>
        <v>0</v>
      </c>
      <c r="G76" s="43">
        <f>'дод 2'!H163</f>
        <v>24259</v>
      </c>
      <c r="H76" s="43">
        <f>'дод 2'!I163</f>
        <v>0</v>
      </c>
      <c r="I76" s="43">
        <f>'дод 2'!J163</f>
        <v>0</v>
      </c>
      <c r="J76" s="160">
        <f t="shared" si="1"/>
        <v>30.32375</v>
      </c>
      <c r="K76" s="43">
        <f>'дод 2'!L163</f>
        <v>0</v>
      </c>
      <c r="L76" s="43">
        <f>'дод 2'!M163</f>
        <v>0</v>
      </c>
      <c r="M76" s="43">
        <f>'дод 2'!N163</f>
        <v>0</v>
      </c>
      <c r="N76" s="43">
        <f>'дод 2'!O163</f>
        <v>0</v>
      </c>
      <c r="O76" s="43">
        <f>'дод 2'!P163</f>
        <v>0</v>
      </c>
      <c r="P76" s="43">
        <f>'дод 2'!Q163</f>
        <v>0</v>
      </c>
      <c r="Q76" s="43">
        <f>'дод 2'!R163</f>
        <v>0</v>
      </c>
      <c r="R76" s="43">
        <f>'дод 2'!S163</f>
        <v>0</v>
      </c>
      <c r="S76" s="43">
        <f>'дод 2'!T163</f>
        <v>0</v>
      </c>
      <c r="T76" s="43">
        <f>'дод 2'!U163</f>
        <v>0</v>
      </c>
      <c r="U76" s="160"/>
      <c r="V76" s="45">
        <f t="shared" si="2"/>
        <v>24259</v>
      </c>
      <c r="W76" s="271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37.5" customHeight="1">
      <c r="A77" s="4" t="s">
        <v>200</v>
      </c>
      <c r="B77" s="4"/>
      <c r="C77" s="12" t="s">
        <v>40</v>
      </c>
      <c r="D77" s="41">
        <f aca="true" t="shared" si="19" ref="D77:T77">D78</f>
        <v>1791330</v>
      </c>
      <c r="E77" s="41">
        <f t="shared" si="19"/>
        <v>1348310</v>
      </c>
      <c r="F77" s="41">
        <f t="shared" si="19"/>
        <v>63780</v>
      </c>
      <c r="G77" s="41">
        <f t="shared" si="19"/>
        <v>844574.49</v>
      </c>
      <c r="H77" s="41">
        <f t="shared" si="19"/>
        <v>648837.9</v>
      </c>
      <c r="I77" s="41">
        <f t="shared" si="19"/>
        <v>27180.25</v>
      </c>
      <c r="J77" s="159">
        <f t="shared" si="1"/>
        <v>47.147900721810046</v>
      </c>
      <c r="K77" s="41">
        <f t="shared" si="19"/>
        <v>405500</v>
      </c>
      <c r="L77" s="41">
        <f t="shared" si="19"/>
        <v>0</v>
      </c>
      <c r="M77" s="41">
        <f t="shared" si="19"/>
        <v>0</v>
      </c>
      <c r="N77" s="41">
        <f t="shared" si="19"/>
        <v>0</v>
      </c>
      <c r="O77" s="41">
        <f t="shared" si="19"/>
        <v>405500</v>
      </c>
      <c r="P77" s="41">
        <f t="shared" si="19"/>
        <v>0</v>
      </c>
      <c r="Q77" s="41">
        <f t="shared" si="19"/>
        <v>0</v>
      </c>
      <c r="R77" s="41">
        <f t="shared" si="19"/>
        <v>0</v>
      </c>
      <c r="S77" s="41">
        <f t="shared" si="19"/>
        <v>0</v>
      </c>
      <c r="T77" s="41">
        <f t="shared" si="19"/>
        <v>0</v>
      </c>
      <c r="U77" s="159">
        <f>P77/K77*100</f>
        <v>0</v>
      </c>
      <c r="V77" s="44">
        <f t="shared" si="2"/>
        <v>844574.49</v>
      </c>
      <c r="W77" s="271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1:36" s="7" customFormat="1" ht="42.75" customHeight="1">
      <c r="A78" s="6" t="s">
        <v>201</v>
      </c>
      <c r="B78" s="6" t="s">
        <v>148</v>
      </c>
      <c r="C78" s="13" t="s">
        <v>202</v>
      </c>
      <c r="D78" s="43">
        <f>'дод 2'!E23</f>
        <v>1791330</v>
      </c>
      <c r="E78" s="43">
        <f>'дод 2'!F23</f>
        <v>1348310</v>
      </c>
      <c r="F78" s="43">
        <f>'дод 2'!G23</f>
        <v>63780</v>
      </c>
      <c r="G78" s="43">
        <f>'дод 2'!H23</f>
        <v>844574.49</v>
      </c>
      <c r="H78" s="43">
        <f>'дод 2'!I23</f>
        <v>648837.9</v>
      </c>
      <c r="I78" s="43">
        <f>'дод 2'!J23</f>
        <v>27180.25</v>
      </c>
      <c r="J78" s="160">
        <f t="shared" si="1"/>
        <v>47.147900721810046</v>
      </c>
      <c r="K78" s="43">
        <f>'дод 2'!L23</f>
        <v>405500</v>
      </c>
      <c r="L78" s="43">
        <f>'дод 2'!M23</f>
        <v>0</v>
      </c>
      <c r="M78" s="43">
        <f>'дод 2'!N23</f>
        <v>0</v>
      </c>
      <c r="N78" s="43">
        <f>'дод 2'!O23</f>
        <v>0</v>
      </c>
      <c r="O78" s="43">
        <f>'дод 2'!P23</f>
        <v>405500</v>
      </c>
      <c r="P78" s="43">
        <f>'дод 2'!Q23</f>
        <v>0</v>
      </c>
      <c r="Q78" s="43">
        <f>'дод 2'!R23</f>
        <v>0</v>
      </c>
      <c r="R78" s="43">
        <f>'дод 2'!S23</f>
        <v>0</v>
      </c>
      <c r="S78" s="43">
        <f>'дод 2'!T23</f>
        <v>0</v>
      </c>
      <c r="T78" s="43">
        <f>'дод 2'!U23</f>
        <v>0</v>
      </c>
      <c r="U78" s="160">
        <f>P78/K78*100</f>
        <v>0</v>
      </c>
      <c r="V78" s="45">
        <f t="shared" si="2"/>
        <v>844574.49</v>
      </c>
      <c r="W78" s="271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24.75" customHeight="1">
      <c r="A79" s="4" t="s">
        <v>157</v>
      </c>
      <c r="B79" s="4"/>
      <c r="C79" s="12" t="s">
        <v>168</v>
      </c>
      <c r="D79" s="41">
        <f aca="true" t="shared" si="20" ref="D79:T79">D80</f>
        <v>684600</v>
      </c>
      <c r="E79" s="41">
        <f t="shared" si="20"/>
        <v>0</v>
      </c>
      <c r="F79" s="41">
        <f t="shared" si="20"/>
        <v>0</v>
      </c>
      <c r="G79" s="41">
        <f t="shared" si="20"/>
        <v>263166.73</v>
      </c>
      <c r="H79" s="41">
        <f t="shared" si="20"/>
        <v>0</v>
      </c>
      <c r="I79" s="41">
        <f t="shared" si="20"/>
        <v>0</v>
      </c>
      <c r="J79" s="159">
        <f t="shared" si="1"/>
        <v>38.44094799883143</v>
      </c>
      <c r="K79" s="41">
        <f t="shared" si="20"/>
        <v>0</v>
      </c>
      <c r="L79" s="41">
        <f t="shared" si="20"/>
        <v>0</v>
      </c>
      <c r="M79" s="41">
        <f t="shared" si="20"/>
        <v>0</v>
      </c>
      <c r="N79" s="41">
        <f t="shared" si="20"/>
        <v>0</v>
      </c>
      <c r="O79" s="41">
        <f t="shared" si="20"/>
        <v>0</v>
      </c>
      <c r="P79" s="41">
        <f t="shared" si="20"/>
        <v>0</v>
      </c>
      <c r="Q79" s="41">
        <f t="shared" si="20"/>
        <v>0</v>
      </c>
      <c r="R79" s="41">
        <f t="shared" si="20"/>
        <v>0</v>
      </c>
      <c r="S79" s="41">
        <f t="shared" si="20"/>
        <v>0</v>
      </c>
      <c r="T79" s="41">
        <f t="shared" si="20"/>
        <v>0</v>
      </c>
      <c r="U79" s="159"/>
      <c r="V79" s="44">
        <f t="shared" si="2"/>
        <v>263166.73</v>
      </c>
      <c r="W79" s="271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1:36" s="7" customFormat="1" ht="58.5" customHeight="1">
      <c r="A80" s="27" t="s">
        <v>158</v>
      </c>
      <c r="B80" s="27" t="s">
        <v>148</v>
      </c>
      <c r="C80" s="13" t="s">
        <v>224</v>
      </c>
      <c r="D80" s="43">
        <f>'дод 2'!E25</f>
        <v>684600</v>
      </c>
      <c r="E80" s="43">
        <f>'дод 2'!F25</f>
        <v>0</v>
      </c>
      <c r="F80" s="43">
        <f>'дод 2'!G25</f>
        <v>0</v>
      </c>
      <c r="G80" s="43">
        <f>'дод 2'!H25</f>
        <v>263166.73</v>
      </c>
      <c r="H80" s="43">
        <f>'дод 2'!I25</f>
        <v>0</v>
      </c>
      <c r="I80" s="43">
        <f>'дод 2'!J25</f>
        <v>0</v>
      </c>
      <c r="J80" s="160">
        <f aca="true" t="shared" si="21" ref="J80:J131">G80/D80*100</f>
        <v>38.44094799883143</v>
      </c>
      <c r="K80" s="43">
        <f>'дод 2'!L25</f>
        <v>0</v>
      </c>
      <c r="L80" s="43">
        <f>'дод 2'!M25</f>
        <v>0</v>
      </c>
      <c r="M80" s="43">
        <f>'дод 2'!N25</f>
        <v>0</v>
      </c>
      <c r="N80" s="43">
        <f>'дод 2'!O25</f>
        <v>0</v>
      </c>
      <c r="O80" s="43">
        <f>'дод 2'!P25</f>
        <v>0</v>
      </c>
      <c r="P80" s="43">
        <f>'дод 2'!Q25</f>
        <v>0</v>
      </c>
      <c r="Q80" s="43">
        <f>'дод 2'!R25</f>
        <v>0</v>
      </c>
      <c r="R80" s="43">
        <f>'дод 2'!S25</f>
        <v>0</v>
      </c>
      <c r="S80" s="43">
        <f>'дод 2'!T25</f>
        <v>0</v>
      </c>
      <c r="T80" s="43">
        <f>'дод 2'!U25</f>
        <v>0</v>
      </c>
      <c r="U80" s="160"/>
      <c r="V80" s="45">
        <f aca="true" t="shared" si="22" ref="V80:V143">G80+P80</f>
        <v>263166.73</v>
      </c>
      <c r="W80" s="273">
        <v>20</v>
      </c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36" ht="75" customHeight="1">
      <c r="A81" s="4" t="s">
        <v>159</v>
      </c>
      <c r="B81" s="4" t="s">
        <v>148</v>
      </c>
      <c r="C81" s="17" t="s">
        <v>41</v>
      </c>
      <c r="D81" s="41">
        <f>'дод 2'!E26+'дод 2'!E77</f>
        <v>9129665</v>
      </c>
      <c r="E81" s="41">
        <f>'дод 2'!F26+'дод 2'!F77</f>
        <v>0</v>
      </c>
      <c r="F81" s="41">
        <f>'дод 2'!G26+'дод 2'!G77</f>
        <v>0</v>
      </c>
      <c r="G81" s="41">
        <f>'дод 2'!H26+'дод 2'!H77</f>
        <v>4116584.4499999997</v>
      </c>
      <c r="H81" s="41">
        <f>'дод 2'!I26+'дод 2'!I77</f>
        <v>0</v>
      </c>
      <c r="I81" s="41">
        <f>'дод 2'!J26+'дод 2'!J77</f>
        <v>0</v>
      </c>
      <c r="J81" s="159">
        <f t="shared" si="21"/>
        <v>45.09020265256173</v>
      </c>
      <c r="K81" s="41">
        <f>'дод 2'!L26+'дод 2'!L77</f>
        <v>0</v>
      </c>
      <c r="L81" s="41">
        <f>'дод 2'!M26+'дод 2'!M77</f>
        <v>0</v>
      </c>
      <c r="M81" s="41">
        <f>'дод 2'!N26+'дод 2'!N77</f>
        <v>0</v>
      </c>
      <c r="N81" s="41">
        <f>'дод 2'!O26+'дод 2'!O77</f>
        <v>0</v>
      </c>
      <c r="O81" s="41">
        <f>'дод 2'!P26+'дод 2'!P77</f>
        <v>0</v>
      </c>
      <c r="P81" s="41">
        <f>'дод 2'!Q26+'дод 2'!Q77</f>
        <v>1091871.14</v>
      </c>
      <c r="Q81" s="41">
        <f>'дод 2'!R26+'дод 2'!R77</f>
        <v>1091871.14</v>
      </c>
      <c r="R81" s="41">
        <f>'дод 2'!S26+'дод 2'!S77</f>
        <v>0</v>
      </c>
      <c r="S81" s="41">
        <f>'дод 2'!T26+'дод 2'!T77</f>
        <v>0</v>
      </c>
      <c r="T81" s="41">
        <f>'дод 2'!U26+'дод 2'!U77</f>
        <v>0</v>
      </c>
      <c r="U81" s="159"/>
      <c r="V81" s="44">
        <f t="shared" si="22"/>
        <v>5208455.59</v>
      </c>
      <c r="W81" s="273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1:36" ht="92.25" customHeight="1">
      <c r="A82" s="4" t="s">
        <v>160</v>
      </c>
      <c r="B82" s="30">
        <v>1010</v>
      </c>
      <c r="C82" s="12" t="s">
        <v>446</v>
      </c>
      <c r="D82" s="41">
        <f>'дод 2'!E140</f>
        <v>1673920</v>
      </c>
      <c r="E82" s="41">
        <f>'дод 2'!F140</f>
        <v>0</v>
      </c>
      <c r="F82" s="41">
        <f>'дод 2'!G140</f>
        <v>0</v>
      </c>
      <c r="G82" s="41">
        <f>'дод 2'!H140</f>
        <v>641604.38</v>
      </c>
      <c r="H82" s="41">
        <f>'дод 2'!I140</f>
        <v>0</v>
      </c>
      <c r="I82" s="41">
        <f>'дод 2'!J140</f>
        <v>0</v>
      </c>
      <c r="J82" s="159">
        <f t="shared" si="21"/>
        <v>38.32945302045498</v>
      </c>
      <c r="K82" s="41">
        <f>'дод 2'!L140</f>
        <v>0</v>
      </c>
      <c r="L82" s="41">
        <f>'дод 2'!M140</f>
        <v>0</v>
      </c>
      <c r="M82" s="41">
        <f>'дод 2'!N140</f>
        <v>0</v>
      </c>
      <c r="N82" s="41">
        <f>'дод 2'!O140</f>
        <v>0</v>
      </c>
      <c r="O82" s="41">
        <f>'дод 2'!P140</f>
        <v>0</v>
      </c>
      <c r="P82" s="41">
        <f>'дод 2'!Q140</f>
        <v>0</v>
      </c>
      <c r="Q82" s="41">
        <f>'дод 2'!R140</f>
        <v>0</v>
      </c>
      <c r="R82" s="41">
        <f>'дод 2'!S140</f>
        <v>0</v>
      </c>
      <c r="S82" s="41">
        <f>'дод 2'!T140</f>
        <v>0</v>
      </c>
      <c r="T82" s="41">
        <f>'дод 2'!U140</f>
        <v>0</v>
      </c>
      <c r="U82" s="159"/>
      <c r="V82" s="44">
        <f t="shared" si="22"/>
        <v>641604.38</v>
      </c>
      <c r="W82" s="273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1:36" ht="32.25" customHeight="1">
      <c r="A83" s="4" t="s">
        <v>499</v>
      </c>
      <c r="B83" s="30"/>
      <c r="C83" s="12" t="s">
        <v>502</v>
      </c>
      <c r="D83" s="41">
        <f>D84+D85</f>
        <v>188864</v>
      </c>
      <c r="E83" s="41">
        <f aca="true" t="shared" si="23" ref="E83:T83">E84+E85</f>
        <v>0</v>
      </c>
      <c r="F83" s="41">
        <f t="shared" si="23"/>
        <v>0</v>
      </c>
      <c r="G83" s="41">
        <f t="shared" si="23"/>
        <v>87119.45</v>
      </c>
      <c r="H83" s="41">
        <f t="shared" si="23"/>
        <v>0</v>
      </c>
      <c r="I83" s="41">
        <f t="shared" si="23"/>
        <v>0</v>
      </c>
      <c r="J83" s="159">
        <f t="shared" si="21"/>
        <v>46.12813982548288</v>
      </c>
      <c r="K83" s="41">
        <f t="shared" si="23"/>
        <v>0</v>
      </c>
      <c r="L83" s="41">
        <f t="shared" si="23"/>
        <v>0</v>
      </c>
      <c r="M83" s="41">
        <f t="shared" si="23"/>
        <v>0</v>
      </c>
      <c r="N83" s="41">
        <f t="shared" si="23"/>
        <v>0</v>
      </c>
      <c r="O83" s="41">
        <f t="shared" si="23"/>
        <v>0</v>
      </c>
      <c r="P83" s="41">
        <f t="shared" si="23"/>
        <v>0</v>
      </c>
      <c r="Q83" s="41">
        <f t="shared" si="23"/>
        <v>0</v>
      </c>
      <c r="R83" s="41">
        <f t="shared" si="23"/>
        <v>0</v>
      </c>
      <c r="S83" s="41">
        <f t="shared" si="23"/>
        <v>0</v>
      </c>
      <c r="T83" s="41">
        <f t="shared" si="23"/>
        <v>0</v>
      </c>
      <c r="U83" s="159"/>
      <c r="V83" s="44">
        <f t="shared" si="22"/>
        <v>87119.45</v>
      </c>
      <c r="W83" s="273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</row>
    <row r="84" spans="1:36" s="7" customFormat="1" ht="67.5" customHeight="1">
      <c r="A84" s="6" t="s">
        <v>500</v>
      </c>
      <c r="B84" s="105">
        <v>1010</v>
      </c>
      <c r="C84" s="13" t="s">
        <v>503</v>
      </c>
      <c r="D84" s="43">
        <f>'дод 2'!E142</f>
        <v>188024</v>
      </c>
      <c r="E84" s="43">
        <f>'дод 2'!F142</f>
        <v>0</v>
      </c>
      <c r="F84" s="43">
        <f>'дод 2'!G142</f>
        <v>0</v>
      </c>
      <c r="G84" s="43">
        <f>'дод 2'!H142</f>
        <v>87035.45</v>
      </c>
      <c r="H84" s="43">
        <f>'дод 2'!I142</f>
        <v>0</v>
      </c>
      <c r="I84" s="43">
        <f>'дод 2'!J142</f>
        <v>0</v>
      </c>
      <c r="J84" s="160">
        <f t="shared" si="21"/>
        <v>46.28954282432029</v>
      </c>
      <c r="K84" s="43">
        <f>'дод 2'!L142</f>
        <v>0</v>
      </c>
      <c r="L84" s="43">
        <f>'дод 2'!M142</f>
        <v>0</v>
      </c>
      <c r="M84" s="43">
        <f>'дод 2'!N142</f>
        <v>0</v>
      </c>
      <c r="N84" s="43">
        <f>'дод 2'!O142</f>
        <v>0</v>
      </c>
      <c r="O84" s="43">
        <f>'дод 2'!P142</f>
        <v>0</v>
      </c>
      <c r="P84" s="43">
        <f>'дод 2'!Q142</f>
        <v>0</v>
      </c>
      <c r="Q84" s="43">
        <f>'дод 2'!R142</f>
        <v>0</v>
      </c>
      <c r="R84" s="43">
        <f>'дод 2'!S142</f>
        <v>0</v>
      </c>
      <c r="S84" s="43">
        <f>'дод 2'!T142</f>
        <v>0</v>
      </c>
      <c r="T84" s="43">
        <f>'дод 2'!U142</f>
        <v>0</v>
      </c>
      <c r="U84" s="160"/>
      <c r="V84" s="45">
        <f t="shared" si="22"/>
        <v>87035.45</v>
      </c>
      <c r="W84" s="273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</row>
    <row r="85" spans="1:36" s="7" customFormat="1" ht="32.25" customHeight="1">
      <c r="A85" s="6" t="s">
        <v>501</v>
      </c>
      <c r="B85" s="105">
        <v>1010</v>
      </c>
      <c r="C85" s="13" t="s">
        <v>504</v>
      </c>
      <c r="D85" s="43">
        <f>'дод 2'!E143</f>
        <v>840</v>
      </c>
      <c r="E85" s="43">
        <f>'дод 2'!F143</f>
        <v>0</v>
      </c>
      <c r="F85" s="43">
        <f>'дод 2'!G143</f>
        <v>0</v>
      </c>
      <c r="G85" s="43">
        <f>'дод 2'!H143</f>
        <v>84</v>
      </c>
      <c r="H85" s="43">
        <f>'дод 2'!I143</f>
        <v>0</v>
      </c>
      <c r="I85" s="43">
        <f>'дод 2'!J143</f>
        <v>0</v>
      </c>
      <c r="J85" s="160">
        <f t="shared" si="21"/>
        <v>10</v>
      </c>
      <c r="K85" s="43">
        <f>'дод 2'!L143</f>
        <v>0</v>
      </c>
      <c r="L85" s="43">
        <f>'дод 2'!M143</f>
        <v>0</v>
      </c>
      <c r="M85" s="43">
        <f>'дод 2'!N143</f>
        <v>0</v>
      </c>
      <c r="N85" s="43">
        <f>'дод 2'!O143</f>
        <v>0</v>
      </c>
      <c r="O85" s="43">
        <f>'дод 2'!P143</f>
        <v>0</v>
      </c>
      <c r="P85" s="43">
        <f>'дод 2'!Q143</f>
        <v>0</v>
      </c>
      <c r="Q85" s="43">
        <f>'дод 2'!R143</f>
        <v>0</v>
      </c>
      <c r="R85" s="43">
        <f>'дод 2'!S143</f>
        <v>0</v>
      </c>
      <c r="S85" s="43">
        <f>'дод 2'!T143</f>
        <v>0</v>
      </c>
      <c r="T85" s="43">
        <f>'дод 2'!U143</f>
        <v>0</v>
      </c>
      <c r="U85" s="160"/>
      <c r="V85" s="45">
        <f t="shared" si="22"/>
        <v>84</v>
      </c>
      <c r="W85" s="273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</row>
    <row r="86" spans="1:36" ht="85.5" customHeight="1">
      <c r="A86" s="4" t="s">
        <v>153</v>
      </c>
      <c r="B86" s="4" t="s">
        <v>88</v>
      </c>
      <c r="C86" s="12" t="s">
        <v>203</v>
      </c>
      <c r="D86" s="41">
        <f>'дод 2'!E144</f>
        <v>1282391</v>
      </c>
      <c r="E86" s="41">
        <f>'дод 2'!F144</f>
        <v>0</v>
      </c>
      <c r="F86" s="41">
        <f>'дод 2'!G144</f>
        <v>0</v>
      </c>
      <c r="G86" s="41">
        <f>'дод 2'!H144</f>
        <v>399356.76</v>
      </c>
      <c r="H86" s="41">
        <f>'дод 2'!I144</f>
        <v>0</v>
      </c>
      <c r="I86" s="41">
        <f>'дод 2'!J144</f>
        <v>0</v>
      </c>
      <c r="J86" s="159">
        <f t="shared" si="21"/>
        <v>31.141575385354393</v>
      </c>
      <c r="K86" s="41">
        <f>'дод 2'!L144</f>
        <v>0</v>
      </c>
      <c r="L86" s="41">
        <f>'дод 2'!M144</f>
        <v>0</v>
      </c>
      <c r="M86" s="41">
        <f>'дод 2'!N144</f>
        <v>0</v>
      </c>
      <c r="N86" s="41">
        <f>'дод 2'!O144</f>
        <v>0</v>
      </c>
      <c r="O86" s="41">
        <f>'дод 2'!P144</f>
        <v>0</v>
      </c>
      <c r="P86" s="41">
        <f>'дод 2'!Q144</f>
        <v>0</v>
      </c>
      <c r="Q86" s="41">
        <f>'дод 2'!R144</f>
        <v>0</v>
      </c>
      <c r="R86" s="41">
        <f>'дод 2'!S144</f>
        <v>0</v>
      </c>
      <c r="S86" s="41">
        <f>'дод 2'!T144</f>
        <v>0</v>
      </c>
      <c r="T86" s="41">
        <f>'дод 2'!U144</f>
        <v>0</v>
      </c>
      <c r="U86" s="159"/>
      <c r="V86" s="44">
        <f t="shared" si="22"/>
        <v>399356.76</v>
      </c>
      <c r="W86" s="273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1:36" ht="19.5" customHeight="1">
      <c r="A87" s="4" t="s">
        <v>154</v>
      </c>
      <c r="B87" s="30"/>
      <c r="C87" s="12" t="s">
        <v>58</v>
      </c>
      <c r="D87" s="41">
        <f>D88+D89</f>
        <v>3209214</v>
      </c>
      <c r="E87" s="41">
        <f aca="true" t="shared" si="24" ref="E87:T87">E88+E89</f>
        <v>0</v>
      </c>
      <c r="F87" s="41">
        <f t="shared" si="24"/>
        <v>0</v>
      </c>
      <c r="G87" s="41">
        <f t="shared" si="24"/>
        <v>1417932.2200000002</v>
      </c>
      <c r="H87" s="41">
        <f t="shared" si="24"/>
        <v>0</v>
      </c>
      <c r="I87" s="41">
        <f t="shared" si="24"/>
        <v>0</v>
      </c>
      <c r="J87" s="159">
        <f t="shared" si="21"/>
        <v>44.18316198296531</v>
      </c>
      <c r="K87" s="41">
        <f t="shared" si="24"/>
        <v>0</v>
      </c>
      <c r="L87" s="41">
        <f t="shared" si="24"/>
        <v>0</v>
      </c>
      <c r="M87" s="41">
        <f t="shared" si="24"/>
        <v>0</v>
      </c>
      <c r="N87" s="41">
        <f t="shared" si="24"/>
        <v>0</v>
      </c>
      <c r="O87" s="41">
        <f t="shared" si="24"/>
        <v>0</v>
      </c>
      <c r="P87" s="41">
        <f t="shared" si="24"/>
        <v>0</v>
      </c>
      <c r="Q87" s="41">
        <f t="shared" si="24"/>
        <v>0</v>
      </c>
      <c r="R87" s="41">
        <f t="shared" si="24"/>
        <v>0</v>
      </c>
      <c r="S87" s="41">
        <f t="shared" si="24"/>
        <v>0</v>
      </c>
      <c r="T87" s="41">
        <f t="shared" si="24"/>
        <v>0</v>
      </c>
      <c r="U87" s="159"/>
      <c r="V87" s="44">
        <f t="shared" si="22"/>
        <v>1417932.2200000002</v>
      </c>
      <c r="W87" s="273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1:36" s="7" customFormat="1" ht="42.75" customHeight="1">
      <c r="A88" s="6" t="s">
        <v>447</v>
      </c>
      <c r="B88" s="6" t="s">
        <v>87</v>
      </c>
      <c r="C88" s="13" t="s">
        <v>36</v>
      </c>
      <c r="D88" s="43">
        <f>'дод 2'!E146</f>
        <v>1937114</v>
      </c>
      <c r="E88" s="43">
        <f>'дод 2'!F146</f>
        <v>0</v>
      </c>
      <c r="F88" s="43">
        <f>'дод 2'!G146</f>
        <v>0</v>
      </c>
      <c r="G88" s="43">
        <f>'дод 2'!H146</f>
        <v>836727.17</v>
      </c>
      <c r="H88" s="43">
        <f>'дод 2'!I146</f>
        <v>0</v>
      </c>
      <c r="I88" s="43">
        <f>'дод 2'!J146</f>
        <v>0</v>
      </c>
      <c r="J88" s="160">
        <f t="shared" si="21"/>
        <v>43.19452391547426</v>
      </c>
      <c r="K88" s="43">
        <f>'дод 2'!L146</f>
        <v>0</v>
      </c>
      <c r="L88" s="43">
        <f>'дод 2'!M146</f>
        <v>0</v>
      </c>
      <c r="M88" s="43">
        <f>'дод 2'!N146</f>
        <v>0</v>
      </c>
      <c r="N88" s="43">
        <f>'дод 2'!O146</f>
        <v>0</v>
      </c>
      <c r="O88" s="43">
        <f>'дод 2'!P146</f>
        <v>0</v>
      </c>
      <c r="P88" s="43">
        <f>'дод 2'!Q146</f>
        <v>0</v>
      </c>
      <c r="Q88" s="43">
        <f>'дод 2'!R146</f>
        <v>0</v>
      </c>
      <c r="R88" s="43">
        <f>'дод 2'!S146</f>
        <v>0</v>
      </c>
      <c r="S88" s="43">
        <f>'дод 2'!T146</f>
        <v>0</v>
      </c>
      <c r="T88" s="43">
        <f>'дод 2'!U146</f>
        <v>0</v>
      </c>
      <c r="U88" s="160"/>
      <c r="V88" s="45">
        <f t="shared" si="22"/>
        <v>836727.17</v>
      </c>
      <c r="W88" s="273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36" s="7" customFormat="1" ht="55.5" customHeight="1">
      <c r="A89" s="6" t="s">
        <v>448</v>
      </c>
      <c r="B89" s="6" t="s">
        <v>87</v>
      </c>
      <c r="C89" s="13" t="s">
        <v>493</v>
      </c>
      <c r="D89" s="43">
        <f>'дод 2'!E147</f>
        <v>1272100</v>
      </c>
      <c r="E89" s="43">
        <f>'дод 2'!F147</f>
        <v>0</v>
      </c>
      <c r="F89" s="43">
        <f>'дод 2'!G147</f>
        <v>0</v>
      </c>
      <c r="G89" s="43">
        <f>'дод 2'!H147</f>
        <v>581205.05</v>
      </c>
      <c r="H89" s="43">
        <f>'дод 2'!I147</f>
        <v>0</v>
      </c>
      <c r="I89" s="43">
        <f>'дод 2'!J147</f>
        <v>0</v>
      </c>
      <c r="J89" s="160">
        <f t="shared" si="21"/>
        <v>45.6886290385976</v>
      </c>
      <c r="K89" s="43">
        <f>'дод 2'!L147</f>
        <v>0</v>
      </c>
      <c r="L89" s="43">
        <f>'дод 2'!M147</f>
        <v>0</v>
      </c>
      <c r="M89" s="43">
        <f>'дод 2'!N147</f>
        <v>0</v>
      </c>
      <c r="N89" s="43">
        <f>'дод 2'!O147</f>
        <v>0</v>
      </c>
      <c r="O89" s="43">
        <f>'дод 2'!P147</f>
        <v>0</v>
      </c>
      <c r="P89" s="43">
        <f>'дод 2'!Q147</f>
        <v>0</v>
      </c>
      <c r="Q89" s="43">
        <f>'дод 2'!R147</f>
        <v>0</v>
      </c>
      <c r="R89" s="43">
        <f>'дод 2'!S147</f>
        <v>0</v>
      </c>
      <c r="S89" s="43">
        <f>'дод 2'!T147</f>
        <v>0</v>
      </c>
      <c r="T89" s="43">
        <f>'дод 2'!U147</f>
        <v>0</v>
      </c>
      <c r="U89" s="160"/>
      <c r="V89" s="45">
        <f t="shared" si="22"/>
        <v>581205.05</v>
      </c>
      <c r="W89" s="273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36" ht="43.5" customHeight="1">
      <c r="A90" s="4" t="s">
        <v>155</v>
      </c>
      <c r="B90" s="4" t="s">
        <v>91</v>
      </c>
      <c r="C90" s="12" t="s">
        <v>225</v>
      </c>
      <c r="D90" s="41">
        <f>'дод 2'!E148</f>
        <v>75000</v>
      </c>
      <c r="E90" s="41">
        <f>'дод 2'!F148</f>
        <v>0</v>
      </c>
      <c r="F90" s="41">
        <f>'дод 2'!G148</f>
        <v>0</v>
      </c>
      <c r="G90" s="41">
        <f>'дод 2'!H148</f>
        <v>30385.2</v>
      </c>
      <c r="H90" s="41">
        <f>'дод 2'!I148</f>
        <v>0</v>
      </c>
      <c r="I90" s="41">
        <f>'дод 2'!J148</f>
        <v>0</v>
      </c>
      <c r="J90" s="159">
        <f t="shared" si="21"/>
        <v>40.5136</v>
      </c>
      <c r="K90" s="41">
        <f>'дод 2'!L148</f>
        <v>0</v>
      </c>
      <c r="L90" s="41">
        <f>'дод 2'!M148</f>
        <v>0</v>
      </c>
      <c r="M90" s="41">
        <f>'дод 2'!N148</f>
        <v>0</v>
      </c>
      <c r="N90" s="41">
        <f>'дод 2'!O148</f>
        <v>0</v>
      </c>
      <c r="O90" s="41">
        <f>'дод 2'!P148</f>
        <v>0</v>
      </c>
      <c r="P90" s="41">
        <f>'дод 2'!Q148</f>
        <v>0</v>
      </c>
      <c r="Q90" s="41">
        <f>'дод 2'!R148</f>
        <v>0</v>
      </c>
      <c r="R90" s="41">
        <f>'дод 2'!S148</f>
        <v>0</v>
      </c>
      <c r="S90" s="41">
        <f>'дод 2'!T148</f>
        <v>0</v>
      </c>
      <c r="T90" s="41">
        <f>'дод 2'!U148</f>
        <v>0</v>
      </c>
      <c r="U90" s="159"/>
      <c r="V90" s="44">
        <f t="shared" si="22"/>
        <v>30385.2</v>
      </c>
      <c r="W90" s="273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1:36" ht="27.75" customHeight="1">
      <c r="A91" s="4" t="s">
        <v>449</v>
      </c>
      <c r="B91" s="4" t="s">
        <v>156</v>
      </c>
      <c r="C91" s="12" t="s">
        <v>69</v>
      </c>
      <c r="D91" s="41">
        <f>'дод 2'!E149+'дод 2'!E176</f>
        <v>895000</v>
      </c>
      <c r="E91" s="41">
        <f>'дод 2'!F149+'дод 2'!F176</f>
        <v>282787.1</v>
      </c>
      <c r="F91" s="41">
        <f>'дод 2'!G149+'дод 2'!G176</f>
        <v>0</v>
      </c>
      <c r="G91" s="41">
        <f>'дод 2'!H149+'дод 2'!H176</f>
        <v>196494.66</v>
      </c>
      <c r="H91" s="41">
        <f>'дод 2'!I149+'дод 2'!I176</f>
        <v>116008.93000000001</v>
      </c>
      <c r="I91" s="41">
        <f>'дод 2'!J149+'дод 2'!J176</f>
        <v>0</v>
      </c>
      <c r="J91" s="159">
        <f t="shared" si="21"/>
        <v>21.95471061452514</v>
      </c>
      <c r="K91" s="41">
        <f>'дод 2'!L149+'дод 2'!L176</f>
        <v>0</v>
      </c>
      <c r="L91" s="41">
        <f>'дод 2'!M149+'дод 2'!M176</f>
        <v>0</v>
      </c>
      <c r="M91" s="41">
        <f>'дод 2'!N149+'дод 2'!N176</f>
        <v>0</v>
      </c>
      <c r="N91" s="41">
        <f>'дод 2'!O149+'дод 2'!O176</f>
        <v>0</v>
      </c>
      <c r="O91" s="41">
        <f>'дод 2'!P149+'дод 2'!P176</f>
        <v>0</v>
      </c>
      <c r="P91" s="41">
        <f>'дод 2'!Q149+'дод 2'!Q176</f>
        <v>0</v>
      </c>
      <c r="Q91" s="41">
        <f>'дод 2'!R149+'дод 2'!R176</f>
        <v>0</v>
      </c>
      <c r="R91" s="41">
        <f>'дод 2'!S149+'дод 2'!S176</f>
        <v>0</v>
      </c>
      <c r="S91" s="41">
        <f>'дод 2'!T149+'дод 2'!T176</f>
        <v>0</v>
      </c>
      <c r="T91" s="41">
        <f>'дод 2'!U149+'дод 2'!U176</f>
        <v>0</v>
      </c>
      <c r="U91" s="159"/>
      <c r="V91" s="44">
        <f t="shared" si="22"/>
        <v>196494.66</v>
      </c>
      <c r="W91" s="273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1:36" ht="53.25" customHeight="1">
      <c r="A92" s="4" t="s">
        <v>618</v>
      </c>
      <c r="B92" s="4"/>
      <c r="C92" s="12" t="s">
        <v>619</v>
      </c>
      <c r="D92" s="41">
        <f>D93</f>
        <v>0</v>
      </c>
      <c r="E92" s="41">
        <f aca="true" t="shared" si="25" ref="E92:T92">E93</f>
        <v>0</v>
      </c>
      <c r="F92" s="41">
        <f t="shared" si="25"/>
        <v>0</v>
      </c>
      <c r="G92" s="41">
        <f t="shared" si="25"/>
        <v>0</v>
      </c>
      <c r="H92" s="41">
        <f t="shared" si="25"/>
        <v>0</v>
      </c>
      <c r="I92" s="41">
        <f t="shared" si="25"/>
        <v>0</v>
      </c>
      <c r="J92" s="159"/>
      <c r="K92" s="41">
        <f t="shared" si="25"/>
        <v>4839581.21</v>
      </c>
      <c r="L92" s="41">
        <f t="shared" si="25"/>
        <v>0</v>
      </c>
      <c r="M92" s="41">
        <f t="shared" si="25"/>
        <v>0</v>
      </c>
      <c r="N92" s="41">
        <f t="shared" si="25"/>
        <v>0</v>
      </c>
      <c r="O92" s="41">
        <f t="shared" si="25"/>
        <v>4839581.21</v>
      </c>
      <c r="P92" s="41">
        <f t="shared" si="25"/>
        <v>3290095.76</v>
      </c>
      <c r="Q92" s="41">
        <f t="shared" si="25"/>
        <v>0</v>
      </c>
      <c r="R92" s="41">
        <f t="shared" si="25"/>
        <v>0</v>
      </c>
      <c r="S92" s="41">
        <f t="shared" si="25"/>
        <v>0</v>
      </c>
      <c r="T92" s="41">
        <f t="shared" si="25"/>
        <v>3290095.76</v>
      </c>
      <c r="U92" s="159">
        <f aca="true" t="shared" si="26" ref="U92:U143">P92/K92*100</f>
        <v>67.9830674852959</v>
      </c>
      <c r="V92" s="44">
        <f t="shared" si="22"/>
        <v>3290095.76</v>
      </c>
      <c r="W92" s="273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1:36" s="7" customFormat="1" ht="213.75" customHeight="1">
      <c r="A93" s="6" t="s">
        <v>620</v>
      </c>
      <c r="B93" s="6" t="s">
        <v>88</v>
      </c>
      <c r="C93" s="202" t="s">
        <v>621</v>
      </c>
      <c r="D93" s="43">
        <f>'дод 2'!E151</f>
        <v>0</v>
      </c>
      <c r="E93" s="43">
        <f>'дод 2'!F151</f>
        <v>0</v>
      </c>
      <c r="F93" s="43">
        <f>'дод 2'!G151</f>
        <v>0</v>
      </c>
      <c r="G93" s="43">
        <f>'дод 2'!H151</f>
        <v>0</v>
      </c>
      <c r="H93" s="43">
        <f>'дод 2'!I151</f>
        <v>0</v>
      </c>
      <c r="I93" s="43">
        <f>'дод 2'!J151</f>
        <v>0</v>
      </c>
      <c r="J93" s="160"/>
      <c r="K93" s="43">
        <f>'дод 2'!L151</f>
        <v>4839581.21</v>
      </c>
      <c r="L93" s="43">
        <f>'дод 2'!M151</f>
        <v>0</v>
      </c>
      <c r="M93" s="43">
        <f>'дод 2'!N151</f>
        <v>0</v>
      </c>
      <c r="N93" s="43">
        <f>'дод 2'!O151</f>
        <v>0</v>
      </c>
      <c r="O93" s="43">
        <f>'дод 2'!P151</f>
        <v>4839581.21</v>
      </c>
      <c r="P93" s="43">
        <f>'дод 2'!Q151</f>
        <v>3290095.76</v>
      </c>
      <c r="Q93" s="43">
        <f>'дод 2'!R151</f>
        <v>0</v>
      </c>
      <c r="R93" s="43">
        <f>'дод 2'!S151</f>
        <v>0</v>
      </c>
      <c r="S93" s="43">
        <f>'дод 2'!T151</f>
        <v>0</v>
      </c>
      <c r="T93" s="43">
        <f>'дод 2'!U151</f>
        <v>3290095.76</v>
      </c>
      <c r="U93" s="160">
        <f t="shared" si="26"/>
        <v>67.9830674852959</v>
      </c>
      <c r="V93" s="45">
        <f t="shared" si="22"/>
        <v>3290095.76</v>
      </c>
      <c r="W93" s="273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36" ht="172.5" customHeight="1">
      <c r="A94" s="4" t="s">
        <v>559</v>
      </c>
      <c r="B94" s="4" t="s">
        <v>148</v>
      </c>
      <c r="C94" s="12" t="s">
        <v>560</v>
      </c>
      <c r="D94" s="41">
        <f>'дод 2'!E152</f>
        <v>2495700</v>
      </c>
      <c r="E94" s="41">
        <f>'дод 2'!F152</f>
        <v>0</v>
      </c>
      <c r="F94" s="41">
        <f>'дод 2'!G152</f>
        <v>0</v>
      </c>
      <c r="G94" s="41">
        <f>'дод 2'!H152</f>
        <v>1044551.24</v>
      </c>
      <c r="H94" s="41">
        <f>'дод 2'!I152</f>
        <v>0</v>
      </c>
      <c r="I94" s="41">
        <f>'дод 2'!J152</f>
        <v>0</v>
      </c>
      <c r="J94" s="159">
        <f t="shared" si="21"/>
        <v>41.854038546299634</v>
      </c>
      <c r="K94" s="41">
        <f>'дод 2'!L152</f>
        <v>0</v>
      </c>
      <c r="L94" s="41">
        <f>'дод 2'!M152</f>
        <v>0</v>
      </c>
      <c r="M94" s="41">
        <f>'дод 2'!N152</f>
        <v>0</v>
      </c>
      <c r="N94" s="41">
        <f>'дод 2'!O152</f>
        <v>0</v>
      </c>
      <c r="O94" s="41">
        <f>'дод 2'!P152</f>
        <v>0</v>
      </c>
      <c r="P94" s="41">
        <f>'дод 2'!Q152</f>
        <v>0</v>
      </c>
      <c r="Q94" s="41">
        <f>'дод 2'!R152</f>
        <v>0</v>
      </c>
      <c r="R94" s="41">
        <f>'дод 2'!S152</f>
        <v>0</v>
      </c>
      <c r="S94" s="41">
        <f>'дод 2'!T152</f>
        <v>0</v>
      </c>
      <c r="T94" s="41">
        <f>'дод 2'!U152</f>
        <v>0</v>
      </c>
      <c r="U94" s="159"/>
      <c r="V94" s="44">
        <f t="shared" si="22"/>
        <v>1044551.24</v>
      </c>
      <c r="W94" s="273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</row>
    <row r="95" spans="1:36" ht="29.25" customHeight="1">
      <c r="A95" s="4" t="s">
        <v>450</v>
      </c>
      <c r="B95" s="4"/>
      <c r="C95" s="12" t="s">
        <v>451</v>
      </c>
      <c r="D95" s="41">
        <f>D96+D97</f>
        <v>40160415.7</v>
      </c>
      <c r="E95" s="41">
        <f aca="true" t="shared" si="27" ref="E95:T95">E96+E97</f>
        <v>3173092</v>
      </c>
      <c r="F95" s="41">
        <f t="shared" si="27"/>
        <v>770758</v>
      </c>
      <c r="G95" s="41">
        <f t="shared" si="27"/>
        <v>12157177.75</v>
      </c>
      <c r="H95" s="41">
        <f t="shared" si="27"/>
        <v>1468452.94</v>
      </c>
      <c r="I95" s="41">
        <f t="shared" si="27"/>
        <v>247596.65000000002</v>
      </c>
      <c r="J95" s="159">
        <f t="shared" si="21"/>
        <v>30.271543603568823</v>
      </c>
      <c r="K95" s="41">
        <f t="shared" si="27"/>
        <v>375000</v>
      </c>
      <c r="L95" s="41">
        <f t="shared" si="27"/>
        <v>0</v>
      </c>
      <c r="M95" s="41">
        <f t="shared" si="27"/>
        <v>0</v>
      </c>
      <c r="N95" s="41">
        <f t="shared" si="27"/>
        <v>0</v>
      </c>
      <c r="O95" s="41">
        <f t="shared" si="27"/>
        <v>375000</v>
      </c>
      <c r="P95" s="41">
        <f t="shared" si="27"/>
        <v>84695.12</v>
      </c>
      <c r="Q95" s="41">
        <f t="shared" si="27"/>
        <v>14216.12</v>
      </c>
      <c r="R95" s="41">
        <f t="shared" si="27"/>
        <v>0</v>
      </c>
      <c r="S95" s="41">
        <f t="shared" si="27"/>
        <v>0</v>
      </c>
      <c r="T95" s="41">
        <f t="shared" si="27"/>
        <v>70479</v>
      </c>
      <c r="U95" s="159">
        <f t="shared" si="26"/>
        <v>22.585365333333332</v>
      </c>
      <c r="V95" s="44">
        <f t="shared" si="22"/>
        <v>12241872.87</v>
      </c>
      <c r="W95" s="273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1:36" s="7" customFormat="1" ht="32.25" customHeight="1">
      <c r="A96" s="6" t="s">
        <v>452</v>
      </c>
      <c r="B96" s="6" t="s">
        <v>91</v>
      </c>
      <c r="C96" s="13" t="s">
        <v>454</v>
      </c>
      <c r="D96" s="43">
        <f>'дод 2'!E28+'дод 2'!E154</f>
        <v>5149990</v>
      </c>
      <c r="E96" s="43">
        <f>'дод 2'!F28+'дод 2'!F154</f>
        <v>3173092</v>
      </c>
      <c r="F96" s="43">
        <f>'дод 2'!G28+'дод 2'!G154</f>
        <v>770758</v>
      </c>
      <c r="G96" s="43">
        <f>'дод 2'!H28+'дод 2'!H154</f>
        <v>2143722.5300000003</v>
      </c>
      <c r="H96" s="43">
        <f>'дод 2'!I28+'дод 2'!I154</f>
        <v>1468452.94</v>
      </c>
      <c r="I96" s="43">
        <f>'дод 2'!J28+'дод 2'!J154</f>
        <v>247596.65000000002</v>
      </c>
      <c r="J96" s="160">
        <f t="shared" si="21"/>
        <v>41.62576102089519</v>
      </c>
      <c r="K96" s="43">
        <f>'дод 2'!L28+'дод 2'!L154</f>
        <v>300000</v>
      </c>
      <c r="L96" s="43">
        <f>'дод 2'!M28+'дод 2'!M154</f>
        <v>0</v>
      </c>
      <c r="M96" s="43">
        <f>'дод 2'!N28+'дод 2'!N154</f>
        <v>0</v>
      </c>
      <c r="N96" s="43">
        <f>'дод 2'!O28+'дод 2'!O154</f>
        <v>0</v>
      </c>
      <c r="O96" s="43">
        <f>'дод 2'!P28+'дод 2'!P154</f>
        <v>300000</v>
      </c>
      <c r="P96" s="43">
        <f>'дод 2'!Q28+'дод 2'!Q154</f>
        <v>84695.12</v>
      </c>
      <c r="Q96" s="43">
        <f>'дод 2'!R28+'дод 2'!R154</f>
        <v>14216.12</v>
      </c>
      <c r="R96" s="43">
        <f>'дод 2'!S28+'дод 2'!S154</f>
        <v>0</v>
      </c>
      <c r="S96" s="43">
        <f>'дод 2'!T28+'дод 2'!T154</f>
        <v>0</v>
      </c>
      <c r="T96" s="43">
        <f>'дод 2'!U28+'дод 2'!U154</f>
        <v>70479</v>
      </c>
      <c r="U96" s="160">
        <f t="shared" si="26"/>
        <v>28.231706666666668</v>
      </c>
      <c r="V96" s="45">
        <f t="shared" si="22"/>
        <v>2228417.6500000004</v>
      </c>
      <c r="W96" s="273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</row>
    <row r="97" spans="1:36" s="7" customFormat="1" ht="41.25" customHeight="1">
      <c r="A97" s="6" t="s">
        <v>453</v>
      </c>
      <c r="B97" s="6" t="s">
        <v>91</v>
      </c>
      <c r="C97" s="13" t="s">
        <v>455</v>
      </c>
      <c r="D97" s="43">
        <f>'дод 2'!E29+'дод 2'!E155+'дод 2'!E79</f>
        <v>35010425.7</v>
      </c>
      <c r="E97" s="43">
        <f>'дод 2'!F29+'дод 2'!F155+'дод 2'!F79</f>
        <v>0</v>
      </c>
      <c r="F97" s="43">
        <f>'дод 2'!G29+'дод 2'!G155+'дод 2'!G79</f>
        <v>0</v>
      </c>
      <c r="G97" s="43">
        <f>'дод 2'!H29+'дод 2'!H155+'дод 2'!H79</f>
        <v>10013455.22</v>
      </c>
      <c r="H97" s="43">
        <f>'дод 2'!I29+'дод 2'!I155+'дод 2'!I79</f>
        <v>0</v>
      </c>
      <c r="I97" s="43">
        <f>'дод 2'!J29+'дод 2'!J155+'дод 2'!J79</f>
        <v>0</v>
      </c>
      <c r="J97" s="160">
        <f t="shared" si="21"/>
        <v>28.60135236801762</v>
      </c>
      <c r="K97" s="43">
        <f>'дод 2'!L29+'дод 2'!L155+'дод 2'!L79</f>
        <v>75000</v>
      </c>
      <c r="L97" s="43">
        <f>'дод 2'!M29+'дод 2'!M155+'дод 2'!M79</f>
        <v>0</v>
      </c>
      <c r="M97" s="43">
        <f>'дод 2'!N29+'дод 2'!N155+'дод 2'!N79</f>
        <v>0</v>
      </c>
      <c r="N97" s="43">
        <f>'дод 2'!O29+'дод 2'!O155+'дод 2'!O79</f>
        <v>0</v>
      </c>
      <c r="O97" s="43">
        <f>'дод 2'!P29+'дод 2'!P155+'дод 2'!P79</f>
        <v>75000</v>
      </c>
      <c r="P97" s="43">
        <f>'дод 2'!Q29+'дод 2'!Q155+'дод 2'!Q79</f>
        <v>0</v>
      </c>
      <c r="Q97" s="43">
        <f>'дод 2'!R29+'дод 2'!R155+'дод 2'!R79</f>
        <v>0</v>
      </c>
      <c r="R97" s="43">
        <f>'дод 2'!S29+'дод 2'!S155+'дод 2'!S79</f>
        <v>0</v>
      </c>
      <c r="S97" s="43">
        <f>'дод 2'!T29+'дод 2'!T155+'дод 2'!T79</f>
        <v>0</v>
      </c>
      <c r="T97" s="43">
        <f>'дод 2'!U29+'дод 2'!U155+'дод 2'!U79</f>
        <v>0</v>
      </c>
      <c r="U97" s="160">
        <f t="shared" si="26"/>
        <v>0</v>
      </c>
      <c r="V97" s="45">
        <f t="shared" si="22"/>
        <v>10013455.22</v>
      </c>
      <c r="W97" s="273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</row>
    <row r="98" spans="1:36" s="21" customFormat="1" ht="19.5" customHeight="1">
      <c r="A98" s="22" t="s">
        <v>112</v>
      </c>
      <c r="B98" s="10"/>
      <c r="C98" s="10" t="s">
        <v>113</v>
      </c>
      <c r="D98" s="42">
        <f>D99+D101+D100</f>
        <v>25018508</v>
      </c>
      <c r="E98" s="42">
        <f aca="true" t="shared" si="28" ref="E98:T98">E99+E101+E100</f>
        <v>14067674</v>
      </c>
      <c r="F98" s="42">
        <f t="shared" si="28"/>
        <v>1451536</v>
      </c>
      <c r="G98" s="42">
        <f t="shared" si="28"/>
        <v>11114919.14</v>
      </c>
      <c r="H98" s="42">
        <f t="shared" si="28"/>
        <v>7018161.539999999</v>
      </c>
      <c r="I98" s="42">
        <f t="shared" si="28"/>
        <v>976259.17</v>
      </c>
      <c r="J98" s="158">
        <f t="shared" si="21"/>
        <v>44.42678652140248</v>
      </c>
      <c r="K98" s="42">
        <f t="shared" si="28"/>
        <v>1356150</v>
      </c>
      <c r="L98" s="42">
        <f t="shared" si="28"/>
        <v>27000</v>
      </c>
      <c r="M98" s="42">
        <f t="shared" si="28"/>
        <v>5000</v>
      </c>
      <c r="N98" s="42">
        <f t="shared" si="28"/>
        <v>0</v>
      </c>
      <c r="O98" s="42">
        <f t="shared" si="28"/>
        <v>1329150</v>
      </c>
      <c r="P98" s="42">
        <f t="shared" si="28"/>
        <v>488948.08</v>
      </c>
      <c r="Q98" s="42">
        <f t="shared" si="28"/>
        <v>16439.32</v>
      </c>
      <c r="R98" s="42">
        <f t="shared" si="28"/>
        <v>2000</v>
      </c>
      <c r="S98" s="42">
        <f t="shared" si="28"/>
        <v>0</v>
      </c>
      <c r="T98" s="42">
        <f t="shared" si="28"/>
        <v>472508.76</v>
      </c>
      <c r="U98" s="158">
        <f t="shared" si="26"/>
        <v>36.054129705416074</v>
      </c>
      <c r="V98" s="48">
        <f t="shared" si="22"/>
        <v>11603867.22</v>
      </c>
      <c r="W98" s="273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</row>
    <row r="99" spans="1:36" ht="22.5" customHeight="1">
      <c r="A99" s="4" t="s">
        <v>114</v>
      </c>
      <c r="B99" s="4" t="s">
        <v>115</v>
      </c>
      <c r="C99" s="12" t="s">
        <v>29</v>
      </c>
      <c r="D99" s="41">
        <f>'дод 2'!E168</f>
        <v>16378546</v>
      </c>
      <c r="E99" s="41">
        <f>'дод 2'!F168</f>
        <v>11407051</v>
      </c>
      <c r="F99" s="41">
        <f>'дод 2'!G168</f>
        <v>1115260</v>
      </c>
      <c r="G99" s="41">
        <f>'дод 2'!H168</f>
        <v>7863191.51</v>
      </c>
      <c r="H99" s="41">
        <f>'дод 2'!I168</f>
        <v>5703640.52</v>
      </c>
      <c r="I99" s="41">
        <f>'дод 2'!J168</f>
        <v>745988.48</v>
      </c>
      <c r="J99" s="159">
        <f t="shared" si="21"/>
        <v>48.0090937864692</v>
      </c>
      <c r="K99" s="41">
        <f>'дод 2'!L168</f>
        <v>1257150</v>
      </c>
      <c r="L99" s="41">
        <f>'дод 2'!M168</f>
        <v>27000</v>
      </c>
      <c r="M99" s="41">
        <f>'дод 2'!N168</f>
        <v>5000</v>
      </c>
      <c r="N99" s="41">
        <f>'дод 2'!O168</f>
        <v>0</v>
      </c>
      <c r="O99" s="41">
        <f>'дод 2'!P168</f>
        <v>1230150</v>
      </c>
      <c r="P99" s="41">
        <f>'дод 2'!Q168</f>
        <v>488948.08</v>
      </c>
      <c r="Q99" s="41">
        <f>'дод 2'!R168</f>
        <v>16439.32</v>
      </c>
      <c r="R99" s="41">
        <f>'дод 2'!S168</f>
        <v>2000</v>
      </c>
      <c r="S99" s="41">
        <f>'дод 2'!T168</f>
        <v>0</v>
      </c>
      <c r="T99" s="41">
        <f>'дод 2'!U168</f>
        <v>472508.76</v>
      </c>
      <c r="U99" s="159">
        <f t="shared" si="26"/>
        <v>38.89337628763473</v>
      </c>
      <c r="V99" s="44">
        <f t="shared" si="22"/>
        <v>8352139.59</v>
      </c>
      <c r="W99" s="273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1:36" ht="33.75" customHeight="1">
      <c r="A100" s="4" t="s">
        <v>582</v>
      </c>
      <c r="B100" s="4" t="s">
        <v>583</v>
      </c>
      <c r="C100" s="12" t="s">
        <v>584</v>
      </c>
      <c r="D100" s="41">
        <f>'дод 2'!E30</f>
        <v>2314830</v>
      </c>
      <c r="E100" s="41">
        <f>'дод 2'!F30</f>
        <v>783989</v>
      </c>
      <c r="F100" s="41">
        <f>'дод 2'!G30</f>
        <v>237625</v>
      </c>
      <c r="G100" s="41">
        <f>'дод 2'!H30</f>
        <v>1108446.99</v>
      </c>
      <c r="H100" s="41">
        <f>'дод 2'!I30</f>
        <v>381849.47</v>
      </c>
      <c r="I100" s="41">
        <f>'дод 2'!J30</f>
        <v>162971.92</v>
      </c>
      <c r="J100" s="159">
        <f t="shared" si="21"/>
        <v>47.88459584505126</v>
      </c>
      <c r="K100" s="41">
        <f>'дод 2'!L30</f>
        <v>28500</v>
      </c>
      <c r="L100" s="41">
        <f>'дод 2'!M30</f>
        <v>0</v>
      </c>
      <c r="M100" s="41">
        <f>'дод 2'!N30</f>
        <v>0</v>
      </c>
      <c r="N100" s="41">
        <f>'дод 2'!O30</f>
        <v>0</v>
      </c>
      <c r="O100" s="41">
        <f>'дод 2'!P30</f>
        <v>28500</v>
      </c>
      <c r="P100" s="41">
        <f>'дод 2'!Q30</f>
        <v>0</v>
      </c>
      <c r="Q100" s="41">
        <f>'дод 2'!R30</f>
        <v>0</v>
      </c>
      <c r="R100" s="41">
        <f>'дод 2'!S30</f>
        <v>0</v>
      </c>
      <c r="S100" s="41">
        <f>'дод 2'!T30</f>
        <v>0</v>
      </c>
      <c r="T100" s="41">
        <f>'дод 2'!U30</f>
        <v>0</v>
      </c>
      <c r="U100" s="159">
        <f t="shared" si="26"/>
        <v>0</v>
      </c>
      <c r="V100" s="44">
        <f t="shared" si="22"/>
        <v>1108446.99</v>
      </c>
      <c r="W100" s="273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1:36" ht="27.75" customHeight="1">
      <c r="A101" s="4" t="s">
        <v>31</v>
      </c>
      <c r="B101" s="4"/>
      <c r="C101" s="12" t="s">
        <v>456</v>
      </c>
      <c r="D101" s="41">
        <f>'дод 2'!E31+'дод 2'!E169</f>
        <v>6325132</v>
      </c>
      <c r="E101" s="41">
        <f>'дод 2'!F31+'дод 2'!F169</f>
        <v>1876634</v>
      </c>
      <c r="F101" s="41">
        <f>'дод 2'!G31+'дод 2'!G169</f>
        <v>98651</v>
      </c>
      <c r="G101" s="41">
        <f>'дод 2'!H31+'дод 2'!H169</f>
        <v>2143280.64</v>
      </c>
      <c r="H101" s="41">
        <f>'дод 2'!I31+'дод 2'!I169</f>
        <v>932671.55</v>
      </c>
      <c r="I101" s="41">
        <f>'дод 2'!J31+'дод 2'!J169</f>
        <v>67298.77</v>
      </c>
      <c r="J101" s="159">
        <f t="shared" si="21"/>
        <v>33.88515275254335</v>
      </c>
      <c r="K101" s="41">
        <f>'дод 2'!L31+'дод 2'!L169</f>
        <v>70500</v>
      </c>
      <c r="L101" s="41">
        <f>'дод 2'!M31+'дод 2'!M169</f>
        <v>0</v>
      </c>
      <c r="M101" s="41">
        <f>'дод 2'!N31+'дод 2'!N169</f>
        <v>0</v>
      </c>
      <c r="N101" s="41">
        <f>'дод 2'!O31+'дод 2'!O169</f>
        <v>0</v>
      </c>
      <c r="O101" s="41">
        <f>'дод 2'!P31+'дод 2'!P169</f>
        <v>70500</v>
      </c>
      <c r="P101" s="41">
        <f>'дод 2'!Q31+'дод 2'!Q169</f>
        <v>0</v>
      </c>
      <c r="Q101" s="41">
        <f>'дод 2'!R31+'дод 2'!R169</f>
        <v>0</v>
      </c>
      <c r="R101" s="41">
        <f>'дод 2'!S31+'дод 2'!S169</f>
        <v>0</v>
      </c>
      <c r="S101" s="41">
        <f>'дод 2'!T31+'дод 2'!T169</f>
        <v>0</v>
      </c>
      <c r="T101" s="41">
        <f>'дод 2'!U31+'дод 2'!U169</f>
        <v>0</v>
      </c>
      <c r="U101" s="159">
        <f t="shared" si="26"/>
        <v>0</v>
      </c>
      <c r="V101" s="44">
        <f t="shared" si="22"/>
        <v>2143280.64</v>
      </c>
      <c r="W101" s="273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1:36" s="7" customFormat="1" ht="39.75" customHeight="1">
      <c r="A102" s="6" t="s">
        <v>457</v>
      </c>
      <c r="B102" s="6" t="s">
        <v>116</v>
      </c>
      <c r="C102" s="13" t="s">
        <v>459</v>
      </c>
      <c r="D102" s="43">
        <f>'дод 2'!E32+'дод 2'!E170</f>
        <v>3431180</v>
      </c>
      <c r="E102" s="43">
        <f>'дод 2'!F32+'дод 2'!F170</f>
        <v>1876634</v>
      </c>
      <c r="F102" s="43">
        <f>'дод 2'!G32+'дод 2'!G170</f>
        <v>98651</v>
      </c>
      <c r="G102" s="43">
        <f>'дод 2'!H32+'дод 2'!H170</f>
        <v>1487821.51</v>
      </c>
      <c r="H102" s="43">
        <f>'дод 2'!I32+'дод 2'!I170</f>
        <v>932671.55</v>
      </c>
      <c r="I102" s="43">
        <f>'дод 2'!J32+'дод 2'!J170</f>
        <v>67298.77</v>
      </c>
      <c r="J102" s="160">
        <f t="shared" si="21"/>
        <v>43.36180293659907</v>
      </c>
      <c r="K102" s="43">
        <f>'дод 2'!L32+'дод 2'!L170</f>
        <v>70500</v>
      </c>
      <c r="L102" s="43">
        <f>'дод 2'!M32+'дод 2'!M170</f>
        <v>0</v>
      </c>
      <c r="M102" s="43">
        <f>'дод 2'!N32+'дод 2'!N170</f>
        <v>0</v>
      </c>
      <c r="N102" s="43">
        <f>'дод 2'!O32+'дод 2'!O170</f>
        <v>0</v>
      </c>
      <c r="O102" s="43">
        <f>'дод 2'!P32+'дод 2'!P170</f>
        <v>70500</v>
      </c>
      <c r="P102" s="43">
        <f>'дод 2'!Q32+'дод 2'!Q170</f>
        <v>0</v>
      </c>
      <c r="Q102" s="43">
        <f>'дод 2'!R32+'дод 2'!R170</f>
        <v>0</v>
      </c>
      <c r="R102" s="43">
        <f>'дод 2'!S32+'дод 2'!S170</f>
        <v>0</v>
      </c>
      <c r="S102" s="43">
        <f>'дод 2'!T32+'дод 2'!T170</f>
        <v>0</v>
      </c>
      <c r="T102" s="43">
        <f>'дод 2'!U32+'дод 2'!U170</f>
        <v>0</v>
      </c>
      <c r="U102" s="160">
        <f t="shared" si="26"/>
        <v>0</v>
      </c>
      <c r="V102" s="45">
        <f t="shared" si="22"/>
        <v>1487821.51</v>
      </c>
      <c r="W102" s="273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</row>
    <row r="103" spans="1:36" s="7" customFormat="1" ht="30" customHeight="1">
      <c r="A103" s="6" t="s">
        <v>458</v>
      </c>
      <c r="B103" s="6" t="s">
        <v>116</v>
      </c>
      <c r="C103" s="13" t="s">
        <v>460</v>
      </c>
      <c r="D103" s="43">
        <f>'дод 2'!E33+'дод 2'!E171</f>
        <v>2893952</v>
      </c>
      <c r="E103" s="43">
        <f>'дод 2'!F33+'дод 2'!F171</f>
        <v>0</v>
      </c>
      <c r="F103" s="43">
        <f>'дод 2'!G33+'дод 2'!G171</f>
        <v>0</v>
      </c>
      <c r="G103" s="43">
        <f>'дод 2'!H33+'дод 2'!H171</f>
        <v>655459.13</v>
      </c>
      <c r="H103" s="43">
        <f>'дод 2'!I33+'дод 2'!I171</f>
        <v>0</v>
      </c>
      <c r="I103" s="43">
        <f>'дод 2'!J33+'дод 2'!J171</f>
        <v>0</v>
      </c>
      <c r="J103" s="160">
        <f t="shared" si="21"/>
        <v>22.649274417820337</v>
      </c>
      <c r="K103" s="43">
        <f>'дод 2'!L33+'дод 2'!L171</f>
        <v>0</v>
      </c>
      <c r="L103" s="43">
        <f>'дод 2'!M33+'дод 2'!M171</f>
        <v>0</v>
      </c>
      <c r="M103" s="43">
        <f>'дод 2'!N33+'дод 2'!N171</f>
        <v>0</v>
      </c>
      <c r="N103" s="43">
        <f>'дод 2'!O33+'дод 2'!O171</f>
        <v>0</v>
      </c>
      <c r="O103" s="43">
        <f>'дод 2'!P33+'дод 2'!P171</f>
        <v>0</v>
      </c>
      <c r="P103" s="43">
        <f>'дод 2'!Q33+'дод 2'!Q171</f>
        <v>0</v>
      </c>
      <c r="Q103" s="43">
        <f>'дод 2'!R33+'дод 2'!R171</f>
        <v>0</v>
      </c>
      <c r="R103" s="43">
        <f>'дод 2'!S33+'дод 2'!S171</f>
        <v>0</v>
      </c>
      <c r="S103" s="43">
        <f>'дод 2'!T33+'дод 2'!T171</f>
        <v>0</v>
      </c>
      <c r="T103" s="43">
        <f>'дод 2'!U33+'дод 2'!U171</f>
        <v>0</v>
      </c>
      <c r="U103" s="160"/>
      <c r="V103" s="45">
        <f t="shared" si="22"/>
        <v>655459.13</v>
      </c>
      <c r="W103" s="273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</row>
    <row r="104" spans="1:36" s="21" customFormat="1" ht="21.75" customHeight="1">
      <c r="A104" s="22" t="s">
        <v>119</v>
      </c>
      <c r="B104" s="10"/>
      <c r="C104" s="10" t="s">
        <v>120</v>
      </c>
      <c r="D104" s="42">
        <f>D105+D108+D111</f>
        <v>33337800</v>
      </c>
      <c r="E104" s="42">
        <f aca="true" t="shared" si="29" ref="E104:T104">E105+E108+E111</f>
        <v>11467183</v>
      </c>
      <c r="F104" s="42">
        <f t="shared" si="29"/>
        <v>1192100</v>
      </c>
      <c r="G104" s="42">
        <f t="shared" si="29"/>
        <v>15792268.59</v>
      </c>
      <c r="H104" s="42">
        <f t="shared" si="29"/>
        <v>5390962.199999999</v>
      </c>
      <c r="I104" s="42">
        <f t="shared" si="29"/>
        <v>771780.79</v>
      </c>
      <c r="J104" s="158">
        <f t="shared" si="21"/>
        <v>47.370458128610764</v>
      </c>
      <c r="K104" s="42">
        <f t="shared" si="29"/>
        <v>733687</v>
      </c>
      <c r="L104" s="42">
        <f t="shared" si="29"/>
        <v>226687</v>
      </c>
      <c r="M104" s="42">
        <f t="shared" si="29"/>
        <v>141022</v>
      </c>
      <c r="N104" s="42">
        <f t="shared" si="29"/>
        <v>53404</v>
      </c>
      <c r="O104" s="42">
        <f t="shared" si="29"/>
        <v>507000</v>
      </c>
      <c r="P104" s="42">
        <f t="shared" si="29"/>
        <v>209640.46000000002</v>
      </c>
      <c r="Q104" s="42">
        <f t="shared" si="29"/>
        <v>114815.46</v>
      </c>
      <c r="R104" s="42">
        <f t="shared" si="29"/>
        <v>37198.28</v>
      </c>
      <c r="S104" s="42">
        <f t="shared" si="29"/>
        <v>27538.35</v>
      </c>
      <c r="T104" s="42">
        <f t="shared" si="29"/>
        <v>94825</v>
      </c>
      <c r="U104" s="158">
        <f t="shared" si="26"/>
        <v>28.573555208147344</v>
      </c>
      <c r="V104" s="48">
        <f t="shared" si="22"/>
        <v>16001909.05</v>
      </c>
      <c r="W104" s="273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</row>
    <row r="105" spans="1:36" ht="29.25" customHeight="1">
      <c r="A105" s="4" t="s">
        <v>121</v>
      </c>
      <c r="B105" s="12"/>
      <c r="C105" s="12" t="s">
        <v>42</v>
      </c>
      <c r="D105" s="41">
        <f>D106+D107</f>
        <v>1587070</v>
      </c>
      <c r="E105" s="41">
        <f aca="true" t="shared" si="30" ref="E105:T105">E106+E107</f>
        <v>0</v>
      </c>
      <c r="F105" s="41">
        <f t="shared" si="30"/>
        <v>0</v>
      </c>
      <c r="G105" s="41">
        <f t="shared" si="30"/>
        <v>669752.36</v>
      </c>
      <c r="H105" s="41">
        <f t="shared" si="30"/>
        <v>0</v>
      </c>
      <c r="I105" s="41">
        <f t="shared" si="30"/>
        <v>0</v>
      </c>
      <c r="J105" s="159">
        <f t="shared" si="21"/>
        <v>42.200555741082624</v>
      </c>
      <c r="K105" s="41">
        <f t="shared" si="30"/>
        <v>177000</v>
      </c>
      <c r="L105" s="41">
        <f t="shared" si="30"/>
        <v>0</v>
      </c>
      <c r="M105" s="41">
        <f t="shared" si="30"/>
        <v>0</v>
      </c>
      <c r="N105" s="41">
        <f t="shared" si="30"/>
        <v>0</v>
      </c>
      <c r="O105" s="41">
        <f t="shared" si="30"/>
        <v>177000</v>
      </c>
      <c r="P105" s="41">
        <f t="shared" si="30"/>
        <v>75000</v>
      </c>
      <c r="Q105" s="41">
        <f t="shared" si="30"/>
        <v>0</v>
      </c>
      <c r="R105" s="41">
        <f t="shared" si="30"/>
        <v>0</v>
      </c>
      <c r="S105" s="41">
        <f t="shared" si="30"/>
        <v>0</v>
      </c>
      <c r="T105" s="41">
        <f t="shared" si="30"/>
        <v>75000</v>
      </c>
      <c r="U105" s="159">
        <f t="shared" si="26"/>
        <v>42.3728813559322</v>
      </c>
      <c r="V105" s="44">
        <f t="shared" si="22"/>
        <v>744752.36</v>
      </c>
      <c r="W105" s="273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1:36" s="7" customFormat="1" ht="43.5" customHeight="1">
      <c r="A106" s="6" t="s">
        <v>122</v>
      </c>
      <c r="B106" s="6" t="s">
        <v>123</v>
      </c>
      <c r="C106" s="13" t="s">
        <v>43</v>
      </c>
      <c r="D106" s="43">
        <f>'дод 2'!E35</f>
        <v>836070</v>
      </c>
      <c r="E106" s="43">
        <f>'дод 2'!F35</f>
        <v>0</v>
      </c>
      <c r="F106" s="43">
        <f>'дод 2'!G35</f>
        <v>0</v>
      </c>
      <c r="G106" s="43">
        <f>'дод 2'!H35</f>
        <v>359288.62</v>
      </c>
      <c r="H106" s="43">
        <f>'дод 2'!I35</f>
        <v>0</v>
      </c>
      <c r="I106" s="43">
        <f>'дод 2'!J35</f>
        <v>0</v>
      </c>
      <c r="J106" s="160">
        <f t="shared" si="21"/>
        <v>42.97350939514634</v>
      </c>
      <c r="K106" s="43">
        <f>'дод 2'!L35</f>
        <v>177000</v>
      </c>
      <c r="L106" s="43">
        <f>'дод 2'!M35</f>
        <v>0</v>
      </c>
      <c r="M106" s="43">
        <f>'дод 2'!N35</f>
        <v>0</v>
      </c>
      <c r="N106" s="43">
        <f>'дод 2'!O35</f>
        <v>0</v>
      </c>
      <c r="O106" s="43">
        <f>'дод 2'!P35</f>
        <v>177000</v>
      </c>
      <c r="P106" s="43">
        <f>'дод 2'!Q35</f>
        <v>75000</v>
      </c>
      <c r="Q106" s="43">
        <f>'дод 2'!R35</f>
        <v>0</v>
      </c>
      <c r="R106" s="43">
        <f>'дод 2'!S35</f>
        <v>0</v>
      </c>
      <c r="S106" s="43">
        <f>'дод 2'!T35</f>
        <v>0</v>
      </c>
      <c r="T106" s="43">
        <f>'дод 2'!U35</f>
        <v>75000</v>
      </c>
      <c r="U106" s="160">
        <f t="shared" si="26"/>
        <v>42.3728813559322</v>
      </c>
      <c r="V106" s="45">
        <f t="shared" si="22"/>
        <v>434288.62</v>
      </c>
      <c r="W106" s="273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</row>
    <row r="107" spans="1:36" s="7" customFormat="1" ht="39.75" customHeight="1">
      <c r="A107" s="6" t="s">
        <v>124</v>
      </c>
      <c r="B107" s="6" t="s">
        <v>123</v>
      </c>
      <c r="C107" s="13" t="s">
        <v>32</v>
      </c>
      <c r="D107" s="43">
        <f>'дод 2'!E36</f>
        <v>751000</v>
      </c>
      <c r="E107" s="43">
        <f>'дод 2'!F36</f>
        <v>0</v>
      </c>
      <c r="F107" s="43">
        <f>'дод 2'!G36</f>
        <v>0</v>
      </c>
      <c r="G107" s="43">
        <f>'дод 2'!H36</f>
        <v>310463.74</v>
      </c>
      <c r="H107" s="43">
        <f>'дод 2'!I36</f>
        <v>0</v>
      </c>
      <c r="I107" s="43">
        <f>'дод 2'!J36</f>
        <v>0</v>
      </c>
      <c r="J107" s="160">
        <f t="shared" si="21"/>
        <v>41.34004527296937</v>
      </c>
      <c r="K107" s="43">
        <f>'дод 2'!L36</f>
        <v>0</v>
      </c>
      <c r="L107" s="43">
        <f>'дод 2'!M36</f>
        <v>0</v>
      </c>
      <c r="M107" s="43">
        <f>'дод 2'!N36</f>
        <v>0</v>
      </c>
      <c r="N107" s="43">
        <f>'дод 2'!O36</f>
        <v>0</v>
      </c>
      <c r="O107" s="43">
        <f>'дод 2'!P36</f>
        <v>0</v>
      </c>
      <c r="P107" s="43">
        <f>'дод 2'!Q36</f>
        <v>0</v>
      </c>
      <c r="Q107" s="43">
        <f>'дод 2'!R36</f>
        <v>0</v>
      </c>
      <c r="R107" s="43">
        <f>'дод 2'!S36</f>
        <v>0</v>
      </c>
      <c r="S107" s="43">
        <f>'дод 2'!T36</f>
        <v>0</v>
      </c>
      <c r="T107" s="43">
        <f>'дод 2'!U36</f>
        <v>0</v>
      </c>
      <c r="U107" s="160"/>
      <c r="V107" s="45">
        <f t="shared" si="22"/>
        <v>310463.74</v>
      </c>
      <c r="W107" s="273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</row>
    <row r="108" spans="1:36" ht="30.75" customHeight="1">
      <c r="A108" s="4" t="s">
        <v>174</v>
      </c>
      <c r="B108" s="4"/>
      <c r="C108" s="12" t="s">
        <v>177</v>
      </c>
      <c r="D108" s="41">
        <f>D109+D110</f>
        <v>22278709</v>
      </c>
      <c r="E108" s="41">
        <f aca="true" t="shared" si="31" ref="E108:T108">E109+E110</f>
        <v>9677400</v>
      </c>
      <c r="F108" s="41">
        <f t="shared" si="31"/>
        <v>784890</v>
      </c>
      <c r="G108" s="41">
        <f t="shared" si="31"/>
        <v>10422884.2</v>
      </c>
      <c r="H108" s="41">
        <f t="shared" si="31"/>
        <v>4599215.27</v>
      </c>
      <c r="I108" s="41">
        <f t="shared" si="31"/>
        <v>480850.23</v>
      </c>
      <c r="J108" s="159">
        <f t="shared" si="21"/>
        <v>46.78405826836734</v>
      </c>
      <c r="K108" s="41">
        <f t="shared" si="31"/>
        <v>310000</v>
      </c>
      <c r="L108" s="41">
        <f t="shared" si="31"/>
        <v>0</v>
      </c>
      <c r="M108" s="41">
        <f t="shared" si="31"/>
        <v>0</v>
      </c>
      <c r="N108" s="41">
        <f t="shared" si="31"/>
        <v>0</v>
      </c>
      <c r="O108" s="41">
        <f t="shared" si="31"/>
        <v>310000</v>
      </c>
      <c r="P108" s="41">
        <f t="shared" si="31"/>
        <v>330.3</v>
      </c>
      <c r="Q108" s="41">
        <f t="shared" si="31"/>
        <v>330.3</v>
      </c>
      <c r="R108" s="41">
        <f t="shared" si="31"/>
        <v>0</v>
      </c>
      <c r="S108" s="41">
        <f t="shared" si="31"/>
        <v>0</v>
      </c>
      <c r="T108" s="41">
        <f t="shared" si="31"/>
        <v>0</v>
      </c>
      <c r="U108" s="159">
        <f t="shared" si="26"/>
        <v>0.10654838709677421</v>
      </c>
      <c r="V108" s="44">
        <f t="shared" si="22"/>
        <v>10423214.5</v>
      </c>
      <c r="W108" s="273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</row>
    <row r="109" spans="1:36" s="7" customFormat="1" ht="36.75" customHeight="1">
      <c r="A109" s="6" t="s">
        <v>175</v>
      </c>
      <c r="B109" s="6" t="s">
        <v>123</v>
      </c>
      <c r="C109" s="13" t="s">
        <v>44</v>
      </c>
      <c r="D109" s="43">
        <f>'дод 2'!E38+'дод 2'!E81</f>
        <v>14145730</v>
      </c>
      <c r="E109" s="43">
        <f>'дод 2'!F38+'дод 2'!F81</f>
        <v>9677400</v>
      </c>
      <c r="F109" s="43">
        <f>'дод 2'!G38+'дод 2'!G81</f>
        <v>784890</v>
      </c>
      <c r="G109" s="43">
        <f>'дод 2'!H38+'дод 2'!H81</f>
        <v>6657284.32</v>
      </c>
      <c r="H109" s="43">
        <f>'дод 2'!I38+'дод 2'!I81</f>
        <v>4599215.27</v>
      </c>
      <c r="I109" s="43">
        <f>'дод 2'!J38+'дод 2'!J81</f>
        <v>480850.23</v>
      </c>
      <c r="J109" s="160">
        <f t="shared" si="21"/>
        <v>47.062147517307345</v>
      </c>
      <c r="K109" s="43">
        <f>'дод 2'!L38+'дод 2'!L81</f>
        <v>300000</v>
      </c>
      <c r="L109" s="43">
        <f>'дод 2'!M38+'дод 2'!M81</f>
        <v>0</v>
      </c>
      <c r="M109" s="43">
        <f>'дод 2'!N38+'дод 2'!N81</f>
        <v>0</v>
      </c>
      <c r="N109" s="43">
        <f>'дод 2'!O38+'дод 2'!O81</f>
        <v>0</v>
      </c>
      <c r="O109" s="43">
        <f>'дод 2'!P38+'дод 2'!P81</f>
        <v>300000</v>
      </c>
      <c r="P109" s="43">
        <f>'дод 2'!Q38+'дод 2'!Q81</f>
        <v>330.3</v>
      </c>
      <c r="Q109" s="43">
        <f>'дод 2'!R38+'дод 2'!R81</f>
        <v>330.3</v>
      </c>
      <c r="R109" s="43">
        <f>'дод 2'!S38+'дод 2'!S81</f>
        <v>0</v>
      </c>
      <c r="S109" s="43">
        <f>'дод 2'!T38+'дод 2'!T81</f>
        <v>0</v>
      </c>
      <c r="T109" s="43">
        <f>'дод 2'!U38+'дод 2'!U81</f>
        <v>0</v>
      </c>
      <c r="U109" s="160">
        <f t="shared" si="26"/>
        <v>0.1101</v>
      </c>
      <c r="V109" s="45">
        <f t="shared" si="22"/>
        <v>6657614.62</v>
      </c>
      <c r="W109" s="273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</row>
    <row r="110" spans="1:36" s="7" customFormat="1" ht="31.5" customHeight="1">
      <c r="A110" s="6" t="s">
        <v>176</v>
      </c>
      <c r="B110" s="6" t="s">
        <v>123</v>
      </c>
      <c r="C110" s="13" t="s">
        <v>45</v>
      </c>
      <c r="D110" s="43">
        <f>'дод 2'!E39</f>
        <v>8132979</v>
      </c>
      <c r="E110" s="43">
        <f>'дод 2'!F39</f>
        <v>0</v>
      </c>
      <c r="F110" s="43">
        <f>'дод 2'!G39</f>
        <v>0</v>
      </c>
      <c r="G110" s="43">
        <f>'дод 2'!H39</f>
        <v>3765599.88</v>
      </c>
      <c r="H110" s="43">
        <f>'дод 2'!I39</f>
        <v>0</v>
      </c>
      <c r="I110" s="43">
        <f>'дод 2'!J39</f>
        <v>0</v>
      </c>
      <c r="J110" s="160">
        <f t="shared" si="21"/>
        <v>46.30037628278642</v>
      </c>
      <c r="K110" s="43">
        <f>'дод 2'!L39</f>
        <v>10000</v>
      </c>
      <c r="L110" s="43">
        <f>'дод 2'!M39</f>
        <v>0</v>
      </c>
      <c r="M110" s="43">
        <f>'дод 2'!N39</f>
        <v>0</v>
      </c>
      <c r="N110" s="43">
        <f>'дод 2'!O39</f>
        <v>0</v>
      </c>
      <c r="O110" s="43">
        <f>'дод 2'!P39</f>
        <v>10000</v>
      </c>
      <c r="P110" s="43">
        <f>'дод 2'!Q39</f>
        <v>0</v>
      </c>
      <c r="Q110" s="43">
        <f>'дод 2'!R39</f>
        <v>0</v>
      </c>
      <c r="R110" s="43">
        <f>'дод 2'!S39</f>
        <v>0</v>
      </c>
      <c r="S110" s="43">
        <f>'дод 2'!T39</f>
        <v>0</v>
      </c>
      <c r="T110" s="43">
        <f>'дод 2'!U39</f>
        <v>0</v>
      </c>
      <c r="U110" s="160">
        <f t="shared" si="26"/>
        <v>0</v>
      </c>
      <c r="V110" s="45">
        <f t="shared" si="22"/>
        <v>3765599.88</v>
      </c>
      <c r="W110" s="273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</row>
    <row r="111" spans="1:36" ht="29.25" customHeight="1">
      <c r="A111" s="4" t="s">
        <v>125</v>
      </c>
      <c r="B111" s="4"/>
      <c r="C111" s="12" t="s">
        <v>169</v>
      </c>
      <c r="D111" s="41">
        <f>D112+D113</f>
        <v>9472021</v>
      </c>
      <c r="E111" s="41">
        <f aca="true" t="shared" si="32" ref="E111:T111">E112+E113</f>
        <v>1789783</v>
      </c>
      <c r="F111" s="41">
        <f t="shared" si="32"/>
        <v>407210</v>
      </c>
      <c r="G111" s="41">
        <f t="shared" si="32"/>
        <v>4699632.03</v>
      </c>
      <c r="H111" s="41">
        <f t="shared" si="32"/>
        <v>791746.93</v>
      </c>
      <c r="I111" s="41">
        <f t="shared" si="32"/>
        <v>290930.56</v>
      </c>
      <c r="J111" s="159">
        <f t="shared" si="21"/>
        <v>49.6159376124694</v>
      </c>
      <c r="K111" s="41">
        <f t="shared" si="32"/>
        <v>246687</v>
      </c>
      <c r="L111" s="41">
        <f t="shared" si="32"/>
        <v>226687</v>
      </c>
      <c r="M111" s="41">
        <f t="shared" si="32"/>
        <v>141022</v>
      </c>
      <c r="N111" s="41">
        <f t="shared" si="32"/>
        <v>53404</v>
      </c>
      <c r="O111" s="41">
        <f t="shared" si="32"/>
        <v>20000</v>
      </c>
      <c r="P111" s="41">
        <f t="shared" si="32"/>
        <v>134310.16</v>
      </c>
      <c r="Q111" s="41">
        <f t="shared" si="32"/>
        <v>114485.16</v>
      </c>
      <c r="R111" s="41">
        <f t="shared" si="32"/>
        <v>37198.28</v>
      </c>
      <c r="S111" s="41">
        <f t="shared" si="32"/>
        <v>27538.35</v>
      </c>
      <c r="T111" s="41">
        <f t="shared" si="32"/>
        <v>19825</v>
      </c>
      <c r="U111" s="159">
        <f t="shared" si="26"/>
        <v>54.44557678353541</v>
      </c>
      <c r="V111" s="44">
        <f t="shared" si="22"/>
        <v>4833942.19</v>
      </c>
      <c r="W111" s="271">
        <v>21</v>
      </c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</row>
    <row r="112" spans="1:36" s="7" customFormat="1" ht="75" customHeight="1">
      <c r="A112" s="6" t="s">
        <v>170</v>
      </c>
      <c r="B112" s="6" t="s">
        <v>123</v>
      </c>
      <c r="C112" s="13" t="s">
        <v>171</v>
      </c>
      <c r="D112" s="43">
        <f>'дод 2'!E41</f>
        <v>3778561</v>
      </c>
      <c r="E112" s="43">
        <f>'дод 2'!F41</f>
        <v>1789783</v>
      </c>
      <c r="F112" s="43">
        <f>'дод 2'!G41</f>
        <v>407210</v>
      </c>
      <c r="G112" s="43">
        <f>'дод 2'!H41</f>
        <v>1498192.26</v>
      </c>
      <c r="H112" s="43">
        <f>'дод 2'!I41</f>
        <v>791746.93</v>
      </c>
      <c r="I112" s="43">
        <f>'дод 2'!J41</f>
        <v>290930.56</v>
      </c>
      <c r="J112" s="160">
        <f t="shared" si="21"/>
        <v>39.64981007319982</v>
      </c>
      <c r="K112" s="43">
        <f>'дод 2'!L41</f>
        <v>246687</v>
      </c>
      <c r="L112" s="43">
        <f>'дод 2'!M41</f>
        <v>226687</v>
      </c>
      <c r="M112" s="43">
        <f>'дод 2'!N41</f>
        <v>141022</v>
      </c>
      <c r="N112" s="43">
        <f>'дод 2'!O41</f>
        <v>53404</v>
      </c>
      <c r="O112" s="43">
        <f>'дод 2'!P41</f>
        <v>20000</v>
      </c>
      <c r="P112" s="43">
        <f>'дод 2'!Q41</f>
        <v>134310.16</v>
      </c>
      <c r="Q112" s="43">
        <f>'дод 2'!R41</f>
        <v>114485.16</v>
      </c>
      <c r="R112" s="43">
        <f>'дод 2'!S41</f>
        <v>37198.28</v>
      </c>
      <c r="S112" s="43">
        <f>'дод 2'!T41</f>
        <v>27538.35</v>
      </c>
      <c r="T112" s="43">
        <f>'дод 2'!U41</f>
        <v>19825</v>
      </c>
      <c r="U112" s="160">
        <f t="shared" si="26"/>
        <v>54.44557678353541</v>
      </c>
      <c r="V112" s="45">
        <f t="shared" si="22"/>
        <v>1632502.42</v>
      </c>
      <c r="W112" s="271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</row>
    <row r="113" spans="1:36" s="7" customFormat="1" ht="54" customHeight="1">
      <c r="A113" s="6" t="s">
        <v>173</v>
      </c>
      <c r="B113" s="6" t="s">
        <v>123</v>
      </c>
      <c r="C113" s="13" t="s">
        <v>172</v>
      </c>
      <c r="D113" s="43">
        <f>'дод 2'!E42</f>
        <v>5693460</v>
      </c>
      <c r="E113" s="43">
        <f>'дод 2'!F42</f>
        <v>0</v>
      </c>
      <c r="F113" s="43">
        <f>'дод 2'!G42</f>
        <v>0</v>
      </c>
      <c r="G113" s="43">
        <f>'дод 2'!H42</f>
        <v>3201439.77</v>
      </c>
      <c r="H113" s="43">
        <f>'дод 2'!I42</f>
        <v>0</v>
      </c>
      <c r="I113" s="43">
        <f>'дод 2'!J42</f>
        <v>0</v>
      </c>
      <c r="J113" s="160">
        <f t="shared" si="21"/>
        <v>56.230126671654844</v>
      </c>
      <c r="K113" s="43">
        <f>'дод 2'!L42</f>
        <v>0</v>
      </c>
      <c r="L113" s="43">
        <f>'дод 2'!M42</f>
        <v>0</v>
      </c>
      <c r="M113" s="43">
        <f>'дод 2'!N42</f>
        <v>0</v>
      </c>
      <c r="N113" s="43">
        <f>'дод 2'!O42</f>
        <v>0</v>
      </c>
      <c r="O113" s="43">
        <f>'дод 2'!P42</f>
        <v>0</v>
      </c>
      <c r="P113" s="43">
        <f>'дод 2'!Q42</f>
        <v>0</v>
      </c>
      <c r="Q113" s="43">
        <f>'дод 2'!R42</f>
        <v>0</v>
      </c>
      <c r="R113" s="43">
        <f>'дод 2'!S42</f>
        <v>0</v>
      </c>
      <c r="S113" s="43">
        <f>'дод 2'!T42</f>
        <v>0</v>
      </c>
      <c r="T113" s="43">
        <f>'дод 2'!U42</f>
        <v>0</v>
      </c>
      <c r="U113" s="160"/>
      <c r="V113" s="45">
        <f t="shared" si="22"/>
        <v>3201439.77</v>
      </c>
      <c r="W113" s="271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</row>
    <row r="114" spans="1:36" s="21" customFormat="1" ht="27" customHeight="1">
      <c r="A114" s="22" t="s">
        <v>106</v>
      </c>
      <c r="B114" s="10"/>
      <c r="C114" s="10" t="s">
        <v>107</v>
      </c>
      <c r="D114" s="42">
        <f>D115+D121+D122+D125+D128+D123</f>
        <v>175419884.45</v>
      </c>
      <c r="E114" s="42">
        <f aca="true" t="shared" si="33" ref="E114:T114">E115+E121+E122+E125+E128+E123</f>
        <v>0</v>
      </c>
      <c r="F114" s="42">
        <f t="shared" si="33"/>
        <v>18229320</v>
      </c>
      <c r="G114" s="42">
        <f t="shared" si="33"/>
        <v>76858660.24000001</v>
      </c>
      <c r="H114" s="42">
        <f t="shared" si="33"/>
        <v>0</v>
      </c>
      <c r="I114" s="42">
        <f t="shared" si="33"/>
        <v>8875599.64</v>
      </c>
      <c r="J114" s="158">
        <f t="shared" si="21"/>
        <v>43.81410948991194</v>
      </c>
      <c r="K114" s="42">
        <f t="shared" si="33"/>
        <v>196462100.04</v>
      </c>
      <c r="L114" s="42">
        <f t="shared" si="33"/>
        <v>0</v>
      </c>
      <c r="M114" s="42">
        <f t="shared" si="33"/>
        <v>0</v>
      </c>
      <c r="N114" s="42">
        <f t="shared" si="33"/>
        <v>0</v>
      </c>
      <c r="O114" s="42">
        <f t="shared" si="33"/>
        <v>196462100.04</v>
      </c>
      <c r="P114" s="42">
        <f t="shared" si="33"/>
        <v>45883455.769999996</v>
      </c>
      <c r="Q114" s="42">
        <f t="shared" si="33"/>
        <v>0</v>
      </c>
      <c r="R114" s="42">
        <f t="shared" si="33"/>
        <v>0</v>
      </c>
      <c r="S114" s="42">
        <f t="shared" si="33"/>
        <v>0</v>
      </c>
      <c r="T114" s="42">
        <f t="shared" si="33"/>
        <v>45883455.769999996</v>
      </c>
      <c r="U114" s="158">
        <f t="shared" si="26"/>
        <v>23.354863742502015</v>
      </c>
      <c r="V114" s="48">
        <f t="shared" si="22"/>
        <v>122742116.01</v>
      </c>
      <c r="W114" s="271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</row>
    <row r="115" spans="1:36" ht="34.5" customHeight="1">
      <c r="A115" s="4" t="s">
        <v>108</v>
      </c>
      <c r="B115" s="4"/>
      <c r="C115" s="12" t="s">
        <v>204</v>
      </c>
      <c r="D115" s="41">
        <f>D116+D117+D120+D118+D119</f>
        <v>9199142</v>
      </c>
      <c r="E115" s="41">
        <f aca="true" t="shared" si="34" ref="E115:T115">E116+E117+E120+E118+E119</f>
        <v>0</v>
      </c>
      <c r="F115" s="41">
        <f t="shared" si="34"/>
        <v>0</v>
      </c>
      <c r="G115" s="41">
        <f t="shared" si="34"/>
        <v>5201839.899999999</v>
      </c>
      <c r="H115" s="41">
        <f t="shared" si="34"/>
        <v>0</v>
      </c>
      <c r="I115" s="41">
        <f t="shared" si="34"/>
        <v>0</v>
      </c>
      <c r="J115" s="159">
        <f t="shared" si="21"/>
        <v>56.54701166695762</v>
      </c>
      <c r="K115" s="41">
        <f t="shared" si="34"/>
        <v>65654890</v>
      </c>
      <c r="L115" s="41">
        <f t="shared" si="34"/>
        <v>0</v>
      </c>
      <c r="M115" s="41">
        <f t="shared" si="34"/>
        <v>0</v>
      </c>
      <c r="N115" s="41">
        <f t="shared" si="34"/>
        <v>0</v>
      </c>
      <c r="O115" s="41">
        <f t="shared" si="34"/>
        <v>65654890</v>
      </c>
      <c r="P115" s="41">
        <f t="shared" si="34"/>
        <v>12499387.18</v>
      </c>
      <c r="Q115" s="41">
        <f t="shared" si="34"/>
        <v>0</v>
      </c>
      <c r="R115" s="41">
        <f t="shared" si="34"/>
        <v>0</v>
      </c>
      <c r="S115" s="41">
        <f t="shared" si="34"/>
        <v>0</v>
      </c>
      <c r="T115" s="41">
        <f t="shared" si="34"/>
        <v>12499387.18</v>
      </c>
      <c r="U115" s="159">
        <f t="shared" si="26"/>
        <v>19.038014045869243</v>
      </c>
      <c r="V115" s="44">
        <f t="shared" si="22"/>
        <v>17701227.08</v>
      </c>
      <c r="W115" s="271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</row>
    <row r="116" spans="1:36" s="7" customFormat="1" ht="33.75" customHeight="1">
      <c r="A116" s="6" t="s">
        <v>205</v>
      </c>
      <c r="B116" s="6" t="s">
        <v>111</v>
      </c>
      <c r="C116" s="13" t="s">
        <v>206</v>
      </c>
      <c r="D116" s="43">
        <f>'дод 2'!E178</f>
        <v>0</v>
      </c>
      <c r="E116" s="43">
        <f>'дод 2'!F178</f>
        <v>0</v>
      </c>
      <c r="F116" s="43">
        <f>'дод 2'!G178</f>
        <v>0</v>
      </c>
      <c r="G116" s="43">
        <f>'дод 2'!H178</f>
        <v>0</v>
      </c>
      <c r="H116" s="43">
        <f>'дод 2'!I178</f>
        <v>0</v>
      </c>
      <c r="I116" s="43">
        <f>'дод 2'!J178</f>
        <v>0</v>
      </c>
      <c r="J116" s="160"/>
      <c r="K116" s="43">
        <f>'дод 2'!L178</f>
        <v>32969268</v>
      </c>
      <c r="L116" s="43">
        <f>'дод 2'!M178</f>
        <v>0</v>
      </c>
      <c r="M116" s="43">
        <f>'дод 2'!N178</f>
        <v>0</v>
      </c>
      <c r="N116" s="43">
        <f>'дод 2'!O178</f>
        <v>0</v>
      </c>
      <c r="O116" s="43">
        <f>'дод 2'!P178</f>
        <v>32969268</v>
      </c>
      <c r="P116" s="43">
        <f>'дод 2'!Q178</f>
        <v>3138358.41</v>
      </c>
      <c r="Q116" s="43">
        <f>'дод 2'!R178</f>
        <v>0</v>
      </c>
      <c r="R116" s="43">
        <f>'дод 2'!S178</f>
        <v>0</v>
      </c>
      <c r="S116" s="43">
        <f>'дод 2'!T178</f>
        <v>0</v>
      </c>
      <c r="T116" s="43">
        <f>'дод 2'!U178</f>
        <v>3138358.41</v>
      </c>
      <c r="U116" s="160">
        <f t="shared" si="26"/>
        <v>9.519041824040498</v>
      </c>
      <c r="V116" s="45">
        <f t="shared" si="22"/>
        <v>3138358.41</v>
      </c>
      <c r="W116" s="271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</row>
    <row r="117" spans="1:36" s="7" customFormat="1" ht="36.75" customHeight="1">
      <c r="A117" s="6" t="s">
        <v>207</v>
      </c>
      <c r="B117" s="6" t="s">
        <v>111</v>
      </c>
      <c r="C117" s="13" t="s">
        <v>235</v>
      </c>
      <c r="D117" s="43">
        <f>'дод 2'!E179</f>
        <v>7696142</v>
      </c>
      <c r="E117" s="43">
        <f>'дод 2'!F179</f>
        <v>0</v>
      </c>
      <c r="F117" s="43">
        <f>'дод 2'!G179</f>
        <v>0</v>
      </c>
      <c r="G117" s="43">
        <f>'дод 2'!H179</f>
        <v>5044618.56</v>
      </c>
      <c r="H117" s="43">
        <f>'дод 2'!I179</f>
        <v>0</v>
      </c>
      <c r="I117" s="43">
        <f>'дод 2'!J179</f>
        <v>0</v>
      </c>
      <c r="J117" s="160">
        <f t="shared" si="21"/>
        <v>65.54736853867821</v>
      </c>
      <c r="K117" s="43">
        <f>'дод 2'!L179</f>
        <v>542622</v>
      </c>
      <c r="L117" s="43">
        <f>'дод 2'!M179</f>
        <v>0</v>
      </c>
      <c r="M117" s="43">
        <f>'дод 2'!N179</f>
        <v>0</v>
      </c>
      <c r="N117" s="43">
        <f>'дод 2'!O179</f>
        <v>0</v>
      </c>
      <c r="O117" s="43">
        <f>'дод 2'!P179</f>
        <v>542622</v>
      </c>
      <c r="P117" s="43">
        <f>'дод 2'!Q179</f>
        <v>0</v>
      </c>
      <c r="Q117" s="43">
        <f>'дод 2'!R179</f>
        <v>0</v>
      </c>
      <c r="R117" s="43">
        <f>'дод 2'!S179</f>
        <v>0</v>
      </c>
      <c r="S117" s="43">
        <f>'дод 2'!T179</f>
        <v>0</v>
      </c>
      <c r="T117" s="43">
        <f>'дод 2'!U179</f>
        <v>0</v>
      </c>
      <c r="U117" s="160">
        <f t="shared" si="26"/>
        <v>0</v>
      </c>
      <c r="V117" s="45">
        <f t="shared" si="22"/>
        <v>5044618.56</v>
      </c>
      <c r="W117" s="271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</row>
    <row r="118" spans="1:36" s="7" customFormat="1" ht="36.75" customHeight="1">
      <c r="A118" s="27" t="s">
        <v>400</v>
      </c>
      <c r="B118" s="27" t="s">
        <v>111</v>
      </c>
      <c r="C118" s="13" t="s">
        <v>401</v>
      </c>
      <c r="D118" s="43">
        <f>'дод 2'!E180</f>
        <v>503000</v>
      </c>
      <c r="E118" s="43">
        <f>'дод 2'!F180</f>
        <v>0</v>
      </c>
      <c r="F118" s="43">
        <f>'дод 2'!G180</f>
        <v>0</v>
      </c>
      <c r="G118" s="43">
        <f>'дод 2'!H180</f>
        <v>157221.34</v>
      </c>
      <c r="H118" s="43">
        <f>'дод 2'!I180</f>
        <v>0</v>
      </c>
      <c r="I118" s="43">
        <f>'дод 2'!J180</f>
        <v>0</v>
      </c>
      <c r="J118" s="160">
        <f t="shared" si="21"/>
        <v>31.25672763419483</v>
      </c>
      <c r="K118" s="43">
        <f>'дод 2'!L180</f>
        <v>29965000</v>
      </c>
      <c r="L118" s="43">
        <f>'дод 2'!M180</f>
        <v>0</v>
      </c>
      <c r="M118" s="43">
        <f>'дод 2'!N180</f>
        <v>0</v>
      </c>
      <c r="N118" s="43">
        <f>'дод 2'!O180</f>
        <v>0</v>
      </c>
      <c r="O118" s="43">
        <f>'дод 2'!P180</f>
        <v>29965000</v>
      </c>
      <c r="P118" s="43">
        <f>'дод 2'!Q180</f>
        <v>9361028.77</v>
      </c>
      <c r="Q118" s="43">
        <f>'дод 2'!R180</f>
        <v>0</v>
      </c>
      <c r="R118" s="43">
        <f>'дод 2'!S180</f>
        <v>0</v>
      </c>
      <c r="S118" s="43">
        <f>'дод 2'!T180</f>
        <v>0</v>
      </c>
      <c r="T118" s="43">
        <f>'дод 2'!U180</f>
        <v>9361028.77</v>
      </c>
      <c r="U118" s="160">
        <f t="shared" si="26"/>
        <v>31.239875755047553</v>
      </c>
      <c r="V118" s="45">
        <f t="shared" si="22"/>
        <v>9518250.11</v>
      </c>
      <c r="W118" s="271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</row>
    <row r="119" spans="1:36" s="7" customFormat="1" ht="36.75" customHeight="1">
      <c r="A119" s="27" t="s">
        <v>651</v>
      </c>
      <c r="B119" s="27" t="s">
        <v>111</v>
      </c>
      <c r="C119" s="13" t="s">
        <v>652</v>
      </c>
      <c r="D119" s="43">
        <f>'дод 2'!E181</f>
        <v>0</v>
      </c>
      <c r="E119" s="43">
        <f>'дод 2'!F181</f>
        <v>0</v>
      </c>
      <c r="F119" s="43">
        <f>'дод 2'!G181</f>
        <v>0</v>
      </c>
      <c r="G119" s="43">
        <f>'дод 2'!H181</f>
        <v>0</v>
      </c>
      <c r="H119" s="43">
        <f>'дод 2'!I181</f>
        <v>0</v>
      </c>
      <c r="I119" s="43">
        <f>'дод 2'!J181</f>
        <v>0</v>
      </c>
      <c r="J119" s="160"/>
      <c r="K119" s="43">
        <f>'дод 2'!L181</f>
        <v>2178000</v>
      </c>
      <c r="L119" s="43">
        <f>'дод 2'!M181</f>
        <v>0</v>
      </c>
      <c r="M119" s="43">
        <f>'дод 2'!N181</f>
        <v>0</v>
      </c>
      <c r="N119" s="43">
        <f>'дод 2'!O181</f>
        <v>0</v>
      </c>
      <c r="O119" s="43">
        <f>'дод 2'!P181</f>
        <v>2178000</v>
      </c>
      <c r="P119" s="43">
        <f>'дод 2'!Q181</f>
        <v>0</v>
      </c>
      <c r="Q119" s="43">
        <f>'дод 2'!R181</f>
        <v>0</v>
      </c>
      <c r="R119" s="43">
        <f>'дод 2'!S181</f>
        <v>0</v>
      </c>
      <c r="S119" s="43">
        <f>'дод 2'!T181</f>
        <v>0</v>
      </c>
      <c r="T119" s="43">
        <f>'дод 2'!U181</f>
        <v>0</v>
      </c>
      <c r="U119" s="160">
        <f t="shared" si="26"/>
        <v>0</v>
      </c>
      <c r="V119" s="45">
        <f t="shared" si="22"/>
        <v>0</v>
      </c>
      <c r="W119" s="271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</row>
    <row r="120" spans="1:36" s="7" customFormat="1" ht="33" customHeight="1">
      <c r="A120" s="6" t="s">
        <v>403</v>
      </c>
      <c r="B120" s="6" t="s">
        <v>111</v>
      </c>
      <c r="C120" s="13" t="s">
        <v>404</v>
      </c>
      <c r="D120" s="43">
        <f>'дод 2'!E182</f>
        <v>1000000</v>
      </c>
      <c r="E120" s="43">
        <f>'дод 2'!F182</f>
        <v>0</v>
      </c>
      <c r="F120" s="43">
        <f>'дод 2'!G182</f>
        <v>0</v>
      </c>
      <c r="G120" s="43">
        <f>'дод 2'!H182</f>
        <v>0</v>
      </c>
      <c r="H120" s="43">
        <f>'дод 2'!I182</f>
        <v>0</v>
      </c>
      <c r="I120" s="43">
        <f>'дод 2'!J182</f>
        <v>0</v>
      </c>
      <c r="J120" s="160">
        <f t="shared" si="21"/>
        <v>0</v>
      </c>
      <c r="K120" s="43">
        <f>'дод 2'!L182</f>
        <v>0</v>
      </c>
      <c r="L120" s="43">
        <f>'дод 2'!M182</f>
        <v>0</v>
      </c>
      <c r="M120" s="43">
        <f>'дод 2'!N182</f>
        <v>0</v>
      </c>
      <c r="N120" s="43">
        <f>'дод 2'!O182</f>
        <v>0</v>
      </c>
      <c r="O120" s="43">
        <f>'дод 2'!P182</f>
        <v>0</v>
      </c>
      <c r="P120" s="43">
        <f>'дод 2'!Q182</f>
        <v>0</v>
      </c>
      <c r="Q120" s="43">
        <f>'дод 2'!R182</f>
        <v>0</v>
      </c>
      <c r="R120" s="43">
        <f>'дод 2'!S182</f>
        <v>0</v>
      </c>
      <c r="S120" s="43">
        <f>'дод 2'!T182</f>
        <v>0</v>
      </c>
      <c r="T120" s="43">
        <f>'дод 2'!U182</f>
        <v>0</v>
      </c>
      <c r="U120" s="160"/>
      <c r="V120" s="45">
        <f t="shared" si="22"/>
        <v>0</v>
      </c>
      <c r="W120" s="271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</row>
    <row r="121" spans="1:36" s="7" customFormat="1" ht="52.5" customHeight="1">
      <c r="A121" s="4" t="s">
        <v>110</v>
      </c>
      <c r="B121" s="4" t="s">
        <v>111</v>
      </c>
      <c r="C121" s="12" t="s">
        <v>210</v>
      </c>
      <c r="D121" s="41">
        <f>'дод 2'!E183</f>
        <v>6402960.7</v>
      </c>
      <c r="E121" s="41">
        <f>'дод 2'!F183</f>
        <v>0</v>
      </c>
      <c r="F121" s="41">
        <f>'дод 2'!G183</f>
        <v>0</v>
      </c>
      <c r="G121" s="41">
        <f>'дод 2'!H183</f>
        <v>4552144.32</v>
      </c>
      <c r="H121" s="41">
        <f>'дод 2'!I183</f>
        <v>0</v>
      </c>
      <c r="I121" s="41">
        <f>'дод 2'!J183</f>
        <v>0</v>
      </c>
      <c r="J121" s="159">
        <f t="shared" si="21"/>
        <v>71.09436607974183</v>
      </c>
      <c r="K121" s="41">
        <f>'дод 2'!L183</f>
        <v>0</v>
      </c>
      <c r="L121" s="41">
        <f>'дод 2'!M183</f>
        <v>0</v>
      </c>
      <c r="M121" s="41">
        <f>'дод 2'!N183</f>
        <v>0</v>
      </c>
      <c r="N121" s="41">
        <f>'дод 2'!O183</f>
        <v>0</v>
      </c>
      <c r="O121" s="41">
        <f>'дод 2'!P183</f>
        <v>0</v>
      </c>
      <c r="P121" s="41">
        <f>'дод 2'!Q183</f>
        <v>0</v>
      </c>
      <c r="Q121" s="41">
        <f>'дод 2'!R183</f>
        <v>0</v>
      </c>
      <c r="R121" s="41">
        <f>'дод 2'!S183</f>
        <v>0</v>
      </c>
      <c r="S121" s="41">
        <f>'дод 2'!T183</f>
        <v>0</v>
      </c>
      <c r="T121" s="41">
        <f>'дод 2'!U183</f>
        <v>0</v>
      </c>
      <c r="U121" s="159"/>
      <c r="V121" s="44">
        <f t="shared" si="22"/>
        <v>4552144.32</v>
      </c>
      <c r="W121" s="271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</row>
    <row r="122" spans="1:36" ht="30" customHeight="1">
      <c r="A122" s="4" t="s">
        <v>208</v>
      </c>
      <c r="B122" s="4" t="s">
        <v>111</v>
      </c>
      <c r="C122" s="12" t="s">
        <v>209</v>
      </c>
      <c r="D122" s="41">
        <f>'дод 2'!E208+'дод 2'!E184</f>
        <v>155500717.4</v>
      </c>
      <c r="E122" s="41">
        <f>'дод 2'!F208+'дод 2'!F184</f>
        <v>0</v>
      </c>
      <c r="F122" s="41">
        <f>'дод 2'!G208+'дод 2'!G184</f>
        <v>18189320</v>
      </c>
      <c r="G122" s="41">
        <f>'дод 2'!H208+'дод 2'!H184</f>
        <v>66346167.34</v>
      </c>
      <c r="H122" s="41">
        <f>'дод 2'!I208+'дод 2'!I184</f>
        <v>0</v>
      </c>
      <c r="I122" s="41">
        <f>'дод 2'!J208+'дод 2'!J184</f>
        <v>8867127.8</v>
      </c>
      <c r="J122" s="159">
        <f t="shared" si="21"/>
        <v>42.66614871578721</v>
      </c>
      <c r="K122" s="41">
        <f>'дод 2'!L208+'дод 2'!L184</f>
        <v>130249469.35</v>
      </c>
      <c r="L122" s="41">
        <f>'дод 2'!M208+'дод 2'!M184</f>
        <v>0</v>
      </c>
      <c r="M122" s="41">
        <f>'дод 2'!N208+'дод 2'!N184</f>
        <v>0</v>
      </c>
      <c r="N122" s="41">
        <f>'дод 2'!O208+'дод 2'!O184</f>
        <v>0</v>
      </c>
      <c r="O122" s="41">
        <f>'дод 2'!P208+'дод 2'!P184</f>
        <v>130249469.35</v>
      </c>
      <c r="P122" s="41">
        <f>'дод 2'!Q208+'дод 2'!Q184</f>
        <v>32884068.59</v>
      </c>
      <c r="Q122" s="41">
        <f>'дод 2'!R208+'дод 2'!R184</f>
        <v>0</v>
      </c>
      <c r="R122" s="41">
        <f>'дод 2'!S208+'дод 2'!S184</f>
        <v>0</v>
      </c>
      <c r="S122" s="41">
        <f>'дод 2'!T208+'дод 2'!T184</f>
        <v>0</v>
      </c>
      <c r="T122" s="41">
        <f>'дод 2'!U208+'дод 2'!U184</f>
        <v>32884068.59</v>
      </c>
      <c r="U122" s="159">
        <f t="shared" si="26"/>
        <v>25.2469885321648</v>
      </c>
      <c r="V122" s="44">
        <f t="shared" si="22"/>
        <v>99230235.93</v>
      </c>
      <c r="W122" s="271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</row>
    <row r="123" spans="1:36" ht="35.25" customHeight="1" hidden="1">
      <c r="A123" s="26" t="s">
        <v>655</v>
      </c>
      <c r="B123" s="26"/>
      <c r="C123" s="12" t="s">
        <v>657</v>
      </c>
      <c r="D123" s="41">
        <f>D124</f>
        <v>0</v>
      </c>
      <c r="E123" s="41">
        <f aca="true" t="shared" si="35" ref="E123:T123">E124</f>
        <v>0</v>
      </c>
      <c r="F123" s="41">
        <f t="shared" si="35"/>
        <v>0</v>
      </c>
      <c r="G123" s="41">
        <f t="shared" si="35"/>
        <v>0</v>
      </c>
      <c r="H123" s="41">
        <f t="shared" si="35"/>
        <v>0</v>
      </c>
      <c r="I123" s="41">
        <f t="shared" si="35"/>
        <v>0</v>
      </c>
      <c r="J123" s="159"/>
      <c r="K123" s="41">
        <f t="shared" si="35"/>
        <v>0</v>
      </c>
      <c r="L123" s="41">
        <f t="shared" si="35"/>
        <v>0</v>
      </c>
      <c r="M123" s="41">
        <f t="shared" si="35"/>
        <v>0</v>
      </c>
      <c r="N123" s="41">
        <f t="shared" si="35"/>
        <v>0</v>
      </c>
      <c r="O123" s="41">
        <f t="shared" si="35"/>
        <v>0</v>
      </c>
      <c r="P123" s="41">
        <f t="shared" si="35"/>
        <v>0</v>
      </c>
      <c r="Q123" s="41">
        <f t="shared" si="35"/>
        <v>0</v>
      </c>
      <c r="R123" s="41">
        <f t="shared" si="35"/>
        <v>0</v>
      </c>
      <c r="S123" s="41">
        <f t="shared" si="35"/>
        <v>0</v>
      </c>
      <c r="T123" s="41">
        <f t="shared" si="35"/>
        <v>0</v>
      </c>
      <c r="U123" s="159"/>
      <c r="V123" s="44">
        <f t="shared" si="22"/>
        <v>0</v>
      </c>
      <c r="W123" s="271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</row>
    <row r="124" spans="1:36" s="7" customFormat="1" ht="249.75" customHeight="1" hidden="1">
      <c r="A124" s="27" t="s">
        <v>656</v>
      </c>
      <c r="B124" s="6" t="s">
        <v>485</v>
      </c>
      <c r="C124" s="13" t="s">
        <v>658</v>
      </c>
      <c r="D124" s="43">
        <f>'дод 2'!E186</f>
        <v>0</v>
      </c>
      <c r="E124" s="43">
        <f>'дод 2'!F186</f>
        <v>0</v>
      </c>
      <c r="F124" s="43">
        <f>'дод 2'!G186</f>
        <v>0</v>
      </c>
      <c r="G124" s="43">
        <f>'дод 2'!H186</f>
        <v>0</v>
      </c>
      <c r="H124" s="43">
        <f>'дод 2'!I186</f>
        <v>0</v>
      </c>
      <c r="I124" s="43">
        <f>'дод 2'!J186</f>
        <v>0</v>
      </c>
      <c r="J124" s="160"/>
      <c r="K124" s="43">
        <f>'дод 2'!L186</f>
        <v>0</v>
      </c>
      <c r="L124" s="43">
        <f>'дод 2'!M186</f>
        <v>0</v>
      </c>
      <c r="M124" s="43">
        <f>'дод 2'!N186</f>
        <v>0</v>
      </c>
      <c r="N124" s="43">
        <f>'дод 2'!O186</f>
        <v>0</v>
      </c>
      <c r="O124" s="43">
        <f>'дод 2'!P186</f>
        <v>0</v>
      </c>
      <c r="P124" s="43">
        <f>'дод 2'!Q186</f>
        <v>0</v>
      </c>
      <c r="Q124" s="43">
        <f>'дод 2'!R186</f>
        <v>0</v>
      </c>
      <c r="R124" s="43">
        <f>'дод 2'!S186</f>
        <v>0</v>
      </c>
      <c r="S124" s="43">
        <f>'дод 2'!T186</f>
        <v>0</v>
      </c>
      <c r="T124" s="43">
        <f>'дод 2'!U186</f>
        <v>0</v>
      </c>
      <c r="U124" s="160"/>
      <c r="V124" s="45">
        <f t="shared" si="22"/>
        <v>0</v>
      </c>
      <c r="W124" s="271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</row>
    <row r="125" spans="1:36" ht="27.75" customHeight="1">
      <c r="A125" s="4" t="s">
        <v>226</v>
      </c>
      <c r="B125" s="4"/>
      <c r="C125" s="12" t="s">
        <v>227</v>
      </c>
      <c r="D125" s="41">
        <f>D127+D126</f>
        <v>84912.35</v>
      </c>
      <c r="E125" s="41">
        <f aca="true" t="shared" si="36" ref="E125:T125">E127+E126</f>
        <v>0</v>
      </c>
      <c r="F125" s="41">
        <f t="shared" si="36"/>
        <v>0</v>
      </c>
      <c r="G125" s="41">
        <f t="shared" si="36"/>
        <v>42452</v>
      </c>
      <c r="H125" s="41">
        <f t="shared" si="36"/>
        <v>0</v>
      </c>
      <c r="I125" s="41">
        <f t="shared" si="36"/>
        <v>0</v>
      </c>
      <c r="J125" s="159">
        <f t="shared" si="21"/>
        <v>49.99508316516973</v>
      </c>
      <c r="K125" s="41">
        <f t="shared" si="36"/>
        <v>557740.69</v>
      </c>
      <c r="L125" s="41">
        <f t="shared" si="36"/>
        <v>0</v>
      </c>
      <c r="M125" s="41">
        <f t="shared" si="36"/>
        <v>0</v>
      </c>
      <c r="N125" s="41">
        <f t="shared" si="36"/>
        <v>0</v>
      </c>
      <c r="O125" s="41">
        <f t="shared" si="36"/>
        <v>557740.69</v>
      </c>
      <c r="P125" s="41">
        <f t="shared" si="36"/>
        <v>500000</v>
      </c>
      <c r="Q125" s="41">
        <f t="shared" si="36"/>
        <v>0</v>
      </c>
      <c r="R125" s="41">
        <f t="shared" si="36"/>
        <v>0</v>
      </c>
      <c r="S125" s="41">
        <f t="shared" si="36"/>
        <v>0</v>
      </c>
      <c r="T125" s="41">
        <f t="shared" si="36"/>
        <v>500000</v>
      </c>
      <c r="U125" s="159">
        <f t="shared" si="26"/>
        <v>89.64739510040052</v>
      </c>
      <c r="V125" s="44">
        <f t="shared" si="22"/>
        <v>542452</v>
      </c>
      <c r="W125" s="271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</row>
    <row r="126" spans="1:36" s="7" customFormat="1" ht="37.5" customHeight="1">
      <c r="A126" s="6" t="s">
        <v>632</v>
      </c>
      <c r="B126" s="6" t="s">
        <v>109</v>
      </c>
      <c r="C126" s="13" t="s">
        <v>633</v>
      </c>
      <c r="D126" s="43">
        <f>'дод 2'!E210</f>
        <v>0</v>
      </c>
      <c r="E126" s="43">
        <f>'дод 2'!F210</f>
        <v>0</v>
      </c>
      <c r="F126" s="43">
        <f>'дод 2'!G210</f>
        <v>0</v>
      </c>
      <c r="G126" s="43">
        <f>'дод 2'!H210</f>
        <v>0</v>
      </c>
      <c r="H126" s="43">
        <f>'дод 2'!I210</f>
        <v>0</v>
      </c>
      <c r="I126" s="43">
        <f>'дод 2'!J210</f>
        <v>0</v>
      </c>
      <c r="J126" s="160"/>
      <c r="K126" s="43">
        <f>'дод 2'!L210</f>
        <v>500000</v>
      </c>
      <c r="L126" s="43">
        <f>'дод 2'!M210</f>
        <v>0</v>
      </c>
      <c r="M126" s="43">
        <f>'дод 2'!N210</f>
        <v>0</v>
      </c>
      <c r="N126" s="43">
        <f>'дод 2'!O210</f>
        <v>0</v>
      </c>
      <c r="O126" s="43">
        <f>'дод 2'!P210</f>
        <v>500000</v>
      </c>
      <c r="P126" s="43">
        <f>'дод 2'!Q210</f>
        <v>500000</v>
      </c>
      <c r="Q126" s="43">
        <f>'дод 2'!R210</f>
        <v>0</v>
      </c>
      <c r="R126" s="43">
        <f>'дод 2'!S210</f>
        <v>0</v>
      </c>
      <c r="S126" s="43">
        <f>'дод 2'!T210</f>
        <v>0</v>
      </c>
      <c r="T126" s="43">
        <f>'дод 2'!U210</f>
        <v>500000</v>
      </c>
      <c r="U126" s="160">
        <f t="shared" si="26"/>
        <v>100</v>
      </c>
      <c r="V126" s="45">
        <f t="shared" si="22"/>
        <v>500000</v>
      </c>
      <c r="W126" s="271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</row>
    <row r="127" spans="1:36" s="7" customFormat="1" ht="67.5" customHeight="1">
      <c r="A127" s="6" t="s">
        <v>212</v>
      </c>
      <c r="B127" s="8" t="s">
        <v>109</v>
      </c>
      <c r="C127" s="13" t="s">
        <v>213</v>
      </c>
      <c r="D127" s="43">
        <f>'дод 2'!E211</f>
        <v>84912.35</v>
      </c>
      <c r="E127" s="43">
        <f>'дод 2'!F211</f>
        <v>0</v>
      </c>
      <c r="F127" s="43">
        <f>'дод 2'!G211</f>
        <v>0</v>
      </c>
      <c r="G127" s="43">
        <f>'дод 2'!H211</f>
        <v>42452</v>
      </c>
      <c r="H127" s="43">
        <f>'дод 2'!I211</f>
        <v>0</v>
      </c>
      <c r="I127" s="43">
        <f>'дод 2'!J211</f>
        <v>0</v>
      </c>
      <c r="J127" s="160">
        <f t="shared" si="21"/>
        <v>49.99508316516973</v>
      </c>
      <c r="K127" s="43">
        <f>'дод 2'!L211</f>
        <v>57740.69</v>
      </c>
      <c r="L127" s="43">
        <f>'дод 2'!M211</f>
        <v>0</v>
      </c>
      <c r="M127" s="43">
        <f>'дод 2'!N211</f>
        <v>0</v>
      </c>
      <c r="N127" s="43">
        <f>'дод 2'!O211</f>
        <v>0</v>
      </c>
      <c r="O127" s="43">
        <f>'дод 2'!P211</f>
        <v>57740.69</v>
      </c>
      <c r="P127" s="43">
        <f>'дод 2'!Q211</f>
        <v>0</v>
      </c>
      <c r="Q127" s="43">
        <f>'дод 2'!R211</f>
        <v>0</v>
      </c>
      <c r="R127" s="43">
        <f>'дод 2'!S211</f>
        <v>0</v>
      </c>
      <c r="S127" s="43">
        <f>'дод 2'!T211</f>
        <v>0</v>
      </c>
      <c r="T127" s="43">
        <f>'дод 2'!U211</f>
        <v>0</v>
      </c>
      <c r="U127" s="160">
        <f t="shared" si="26"/>
        <v>0</v>
      </c>
      <c r="V127" s="45">
        <f t="shared" si="22"/>
        <v>42452</v>
      </c>
      <c r="W127" s="271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</row>
    <row r="128" spans="1:36" ht="39.75" customHeight="1">
      <c r="A128" s="4" t="s">
        <v>228</v>
      </c>
      <c r="B128" s="11" t="s">
        <v>485</v>
      </c>
      <c r="C128" s="12" t="s">
        <v>229</v>
      </c>
      <c r="D128" s="41">
        <f>'дод 2'!E187+'дод 2'!E204+'дод 2'!E231</f>
        <v>4232152</v>
      </c>
      <c r="E128" s="41">
        <f>'дод 2'!F187+'дод 2'!F204+'дод 2'!F231</f>
        <v>0</v>
      </c>
      <c r="F128" s="41">
        <f>'дод 2'!G187+'дод 2'!G204+'дод 2'!G231</f>
        <v>40000</v>
      </c>
      <c r="G128" s="41">
        <f>'дод 2'!H187+'дод 2'!H204+'дод 2'!H231</f>
        <v>716056.68</v>
      </c>
      <c r="H128" s="41">
        <f>'дод 2'!I187+'дод 2'!I204+'дод 2'!I231</f>
        <v>0</v>
      </c>
      <c r="I128" s="41">
        <f>'дод 2'!J187+'дод 2'!J204+'дод 2'!J231</f>
        <v>8471.84</v>
      </c>
      <c r="J128" s="159">
        <f t="shared" si="21"/>
        <v>16.919446182462256</v>
      </c>
      <c r="K128" s="41">
        <f>'дод 2'!L187+'дод 2'!L204+'дод 2'!L231</f>
        <v>0</v>
      </c>
      <c r="L128" s="41">
        <f>'дод 2'!M187+'дод 2'!M204+'дод 2'!M231</f>
        <v>0</v>
      </c>
      <c r="M128" s="41">
        <f>'дод 2'!N187+'дод 2'!N204+'дод 2'!N231</f>
        <v>0</v>
      </c>
      <c r="N128" s="41">
        <f>'дод 2'!O187+'дод 2'!O204+'дод 2'!O231</f>
        <v>0</v>
      </c>
      <c r="O128" s="41">
        <f>'дод 2'!P187+'дод 2'!P204+'дод 2'!P231</f>
        <v>0</v>
      </c>
      <c r="P128" s="41">
        <f>'дод 2'!Q187+'дод 2'!Q204+'дод 2'!Q231</f>
        <v>0</v>
      </c>
      <c r="Q128" s="41">
        <f>'дод 2'!R187+'дод 2'!R204+'дод 2'!R231</f>
        <v>0</v>
      </c>
      <c r="R128" s="41">
        <f>'дод 2'!S187+'дод 2'!S204+'дод 2'!S231</f>
        <v>0</v>
      </c>
      <c r="S128" s="41">
        <f>'дод 2'!T187+'дод 2'!T204+'дод 2'!T231</f>
        <v>0</v>
      </c>
      <c r="T128" s="41">
        <f>'дод 2'!U187+'дод 2'!U204+'дод 2'!U231</f>
        <v>0</v>
      </c>
      <c r="U128" s="159"/>
      <c r="V128" s="44">
        <f t="shared" si="22"/>
        <v>716056.68</v>
      </c>
      <c r="W128" s="271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</row>
    <row r="129" spans="1:36" s="21" customFormat="1" ht="29.25" customHeight="1">
      <c r="A129" s="22" t="s">
        <v>214</v>
      </c>
      <c r="B129" s="10"/>
      <c r="C129" s="10" t="s">
        <v>215</v>
      </c>
      <c r="D129" s="42">
        <f>D130+D132+D144+D155+D157</f>
        <v>47317724</v>
      </c>
      <c r="E129" s="42">
        <f aca="true" t="shared" si="37" ref="E129:T129">E130+E132+E144+E155+E157</f>
        <v>0</v>
      </c>
      <c r="F129" s="42">
        <f t="shared" si="37"/>
        <v>78316.65</v>
      </c>
      <c r="G129" s="42">
        <f t="shared" si="37"/>
        <v>9411987.66</v>
      </c>
      <c r="H129" s="42">
        <f t="shared" si="37"/>
        <v>0</v>
      </c>
      <c r="I129" s="42">
        <f t="shared" si="37"/>
        <v>78316.65</v>
      </c>
      <c r="J129" s="158">
        <f t="shared" si="21"/>
        <v>19.891040532718776</v>
      </c>
      <c r="K129" s="42">
        <f t="shared" si="37"/>
        <v>244546032.81</v>
      </c>
      <c r="L129" s="42">
        <f t="shared" si="37"/>
        <v>13246686.86</v>
      </c>
      <c r="M129" s="42">
        <f t="shared" si="37"/>
        <v>0</v>
      </c>
      <c r="N129" s="42">
        <f t="shared" si="37"/>
        <v>0</v>
      </c>
      <c r="O129" s="42">
        <f t="shared" si="37"/>
        <v>231299345.95</v>
      </c>
      <c r="P129" s="42">
        <f>P130+P132+P144+P155+P157</f>
        <v>94036933.77000001</v>
      </c>
      <c r="Q129" s="42">
        <f t="shared" si="37"/>
        <v>5203188.54</v>
      </c>
      <c r="R129" s="42">
        <f t="shared" si="37"/>
        <v>0</v>
      </c>
      <c r="S129" s="42">
        <f t="shared" si="37"/>
        <v>0</v>
      </c>
      <c r="T129" s="42">
        <f t="shared" si="37"/>
        <v>88833745.23</v>
      </c>
      <c r="U129" s="158">
        <f t="shared" si="26"/>
        <v>38.4536738091605</v>
      </c>
      <c r="V129" s="48">
        <f t="shared" si="22"/>
        <v>103448921.43</v>
      </c>
      <c r="W129" s="271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</row>
    <row r="130" spans="1:36" s="21" customFormat="1" ht="25.5" customHeight="1">
      <c r="A130" s="22" t="s">
        <v>230</v>
      </c>
      <c r="B130" s="10"/>
      <c r="C130" s="10" t="s">
        <v>231</v>
      </c>
      <c r="D130" s="42">
        <f aca="true" t="shared" si="38" ref="D130:T130">D131</f>
        <v>1140670</v>
      </c>
      <c r="E130" s="42">
        <f t="shared" si="38"/>
        <v>0</v>
      </c>
      <c r="F130" s="42">
        <f t="shared" si="38"/>
        <v>0</v>
      </c>
      <c r="G130" s="42">
        <f t="shared" si="38"/>
        <v>0</v>
      </c>
      <c r="H130" s="42">
        <f t="shared" si="38"/>
        <v>0</v>
      </c>
      <c r="I130" s="42">
        <f t="shared" si="38"/>
        <v>0</v>
      </c>
      <c r="J130" s="158">
        <f t="shared" si="21"/>
        <v>0</v>
      </c>
      <c r="K130" s="42">
        <f t="shared" si="38"/>
        <v>14343.33</v>
      </c>
      <c r="L130" s="42">
        <f t="shared" si="38"/>
        <v>14343.33</v>
      </c>
      <c r="M130" s="42">
        <f t="shared" si="38"/>
        <v>0</v>
      </c>
      <c r="N130" s="42">
        <f t="shared" si="38"/>
        <v>0</v>
      </c>
      <c r="O130" s="42">
        <f t="shared" si="38"/>
        <v>0</v>
      </c>
      <c r="P130" s="42">
        <f t="shared" si="38"/>
        <v>0</v>
      </c>
      <c r="Q130" s="42">
        <f t="shared" si="38"/>
        <v>0</v>
      </c>
      <c r="R130" s="42">
        <f t="shared" si="38"/>
        <v>0</v>
      </c>
      <c r="S130" s="42">
        <f t="shared" si="38"/>
        <v>0</v>
      </c>
      <c r="T130" s="42">
        <f t="shared" si="38"/>
        <v>0</v>
      </c>
      <c r="U130" s="158">
        <f t="shared" si="26"/>
        <v>0</v>
      </c>
      <c r="V130" s="48">
        <f t="shared" si="22"/>
        <v>0</v>
      </c>
      <c r="W130" s="271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</row>
    <row r="131" spans="1:36" ht="24" customHeight="1">
      <c r="A131" s="4" t="s">
        <v>216</v>
      </c>
      <c r="B131" s="4" t="s">
        <v>127</v>
      </c>
      <c r="C131" s="12" t="s">
        <v>217</v>
      </c>
      <c r="D131" s="41">
        <f>'дод 2'!E241+'дод 2'!E188</f>
        <v>1140670</v>
      </c>
      <c r="E131" s="41">
        <f>'дод 2'!F241+'дод 2'!F188</f>
        <v>0</v>
      </c>
      <c r="F131" s="41">
        <f>'дод 2'!G241+'дод 2'!G188</f>
        <v>0</v>
      </c>
      <c r="G131" s="41">
        <f>'дод 2'!H241+'дод 2'!H188</f>
        <v>0</v>
      </c>
      <c r="H131" s="41">
        <f>'дод 2'!I241+'дод 2'!I188</f>
        <v>0</v>
      </c>
      <c r="I131" s="41">
        <f>'дод 2'!J241+'дод 2'!J188</f>
        <v>0</v>
      </c>
      <c r="J131" s="159">
        <f t="shared" si="21"/>
        <v>0</v>
      </c>
      <c r="K131" s="41">
        <f>'дод 2'!L241+'дод 2'!L188</f>
        <v>14343.33</v>
      </c>
      <c r="L131" s="41">
        <f>'дод 2'!M241+'дод 2'!M188</f>
        <v>14343.33</v>
      </c>
      <c r="M131" s="41">
        <f>'дод 2'!N241+'дод 2'!N188</f>
        <v>0</v>
      </c>
      <c r="N131" s="41">
        <f>'дод 2'!O241+'дод 2'!O188</f>
        <v>0</v>
      </c>
      <c r="O131" s="41">
        <f>'дод 2'!P241+'дод 2'!P188</f>
        <v>0</v>
      </c>
      <c r="P131" s="41">
        <f>'дод 2'!Q241+'дод 2'!Q188</f>
        <v>0</v>
      </c>
      <c r="Q131" s="41">
        <f>'дод 2'!R241+'дод 2'!R188</f>
        <v>0</v>
      </c>
      <c r="R131" s="41">
        <f>'дод 2'!S241+'дод 2'!S188</f>
        <v>0</v>
      </c>
      <c r="S131" s="41">
        <f>'дод 2'!T241+'дод 2'!T188</f>
        <v>0</v>
      </c>
      <c r="T131" s="41">
        <f>'дод 2'!U241+'дод 2'!U188</f>
        <v>0</v>
      </c>
      <c r="U131" s="159">
        <f t="shared" si="26"/>
        <v>0</v>
      </c>
      <c r="V131" s="44">
        <f t="shared" si="22"/>
        <v>0</v>
      </c>
      <c r="W131" s="271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</row>
    <row r="132" spans="1:36" s="21" customFormat="1" ht="27.75" customHeight="1">
      <c r="A132" s="22" t="s">
        <v>144</v>
      </c>
      <c r="B132" s="22"/>
      <c r="C132" s="56" t="s">
        <v>218</v>
      </c>
      <c r="D132" s="42">
        <f>D133+D134+D138+D139+D141+D140</f>
        <v>0</v>
      </c>
      <c r="E132" s="42">
        <f aca="true" t="shared" si="39" ref="E132:T132">E133+E134+E138+E139+E141+E140</f>
        <v>0</v>
      </c>
      <c r="F132" s="42">
        <f t="shared" si="39"/>
        <v>0</v>
      </c>
      <c r="G132" s="42">
        <f t="shared" si="39"/>
        <v>0</v>
      </c>
      <c r="H132" s="42">
        <f t="shared" si="39"/>
        <v>0</v>
      </c>
      <c r="I132" s="42">
        <f t="shared" si="39"/>
        <v>0</v>
      </c>
      <c r="J132" s="158"/>
      <c r="K132" s="42">
        <f t="shared" si="39"/>
        <v>116917497.00999999</v>
      </c>
      <c r="L132" s="42">
        <f t="shared" si="39"/>
        <v>0</v>
      </c>
      <c r="M132" s="42">
        <f t="shared" si="39"/>
        <v>0</v>
      </c>
      <c r="N132" s="42">
        <f t="shared" si="39"/>
        <v>0</v>
      </c>
      <c r="O132" s="42">
        <f t="shared" si="39"/>
        <v>116917497.00999999</v>
      </c>
      <c r="P132" s="42">
        <f t="shared" si="39"/>
        <v>45675289.53</v>
      </c>
      <c r="Q132" s="42">
        <f t="shared" si="39"/>
        <v>0</v>
      </c>
      <c r="R132" s="42">
        <f t="shared" si="39"/>
        <v>0</v>
      </c>
      <c r="S132" s="42">
        <f t="shared" si="39"/>
        <v>0</v>
      </c>
      <c r="T132" s="42">
        <f t="shared" si="39"/>
        <v>45675289.53</v>
      </c>
      <c r="U132" s="158">
        <f t="shared" si="26"/>
        <v>39.066256717840425</v>
      </c>
      <c r="V132" s="48">
        <f t="shared" si="22"/>
        <v>45675289.53</v>
      </c>
      <c r="W132" s="271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</row>
    <row r="133" spans="1:36" ht="32.25" customHeight="1">
      <c r="A133" s="26" t="s">
        <v>418</v>
      </c>
      <c r="B133" s="26" t="s">
        <v>166</v>
      </c>
      <c r="C133" s="12" t="s">
        <v>431</v>
      </c>
      <c r="D133" s="41">
        <f>'дод 2'!E189+'дод 2'!E212</f>
        <v>0</v>
      </c>
      <c r="E133" s="41">
        <f>'дод 2'!F189+'дод 2'!F212</f>
        <v>0</v>
      </c>
      <c r="F133" s="41">
        <f>'дод 2'!G189+'дод 2'!G212</f>
        <v>0</v>
      </c>
      <c r="G133" s="41">
        <f>'дод 2'!H189+'дод 2'!H212</f>
        <v>0</v>
      </c>
      <c r="H133" s="41">
        <f>'дод 2'!I189+'дод 2'!I212</f>
        <v>0</v>
      </c>
      <c r="I133" s="41">
        <f>'дод 2'!J189+'дод 2'!J212</f>
        <v>0</v>
      </c>
      <c r="J133" s="159"/>
      <c r="K133" s="41">
        <f>'дод 2'!L189+'дод 2'!L212</f>
        <v>37510194.129999995</v>
      </c>
      <c r="L133" s="41">
        <f>'дод 2'!M189+'дод 2'!M212</f>
        <v>0</v>
      </c>
      <c r="M133" s="41">
        <f>'дод 2'!N189+'дод 2'!N212</f>
        <v>0</v>
      </c>
      <c r="N133" s="41">
        <f>'дод 2'!O189+'дод 2'!O212</f>
        <v>0</v>
      </c>
      <c r="O133" s="41">
        <f>'дод 2'!P189+'дод 2'!P212</f>
        <v>37510194.129999995</v>
      </c>
      <c r="P133" s="41">
        <f>'дод 2'!Q189+'дод 2'!Q212</f>
        <v>15746445.13</v>
      </c>
      <c r="Q133" s="41">
        <f>'дод 2'!R189+'дод 2'!R212</f>
        <v>0</v>
      </c>
      <c r="R133" s="41">
        <f>'дод 2'!S189+'дод 2'!S212</f>
        <v>0</v>
      </c>
      <c r="S133" s="41">
        <f>'дод 2'!T189+'дод 2'!T212</f>
        <v>0</v>
      </c>
      <c r="T133" s="41">
        <f>'дод 2'!U189+'дод 2'!U212</f>
        <v>15746445.13</v>
      </c>
      <c r="U133" s="159">
        <f t="shared" si="26"/>
        <v>41.979108600257206</v>
      </c>
      <c r="V133" s="44">
        <f t="shared" si="22"/>
        <v>15746445.13</v>
      </c>
      <c r="W133" s="271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</row>
    <row r="134" spans="1:36" ht="32.25" customHeight="1">
      <c r="A134" s="26" t="s">
        <v>423</v>
      </c>
      <c r="B134" s="26"/>
      <c r="C134" s="12" t="s">
        <v>433</v>
      </c>
      <c r="D134" s="41">
        <f>D135+D136+D137</f>
        <v>0</v>
      </c>
      <c r="E134" s="41">
        <f aca="true" t="shared" si="40" ref="E134:T134">E135+E136+E137</f>
        <v>0</v>
      </c>
      <c r="F134" s="41">
        <f t="shared" si="40"/>
        <v>0</v>
      </c>
      <c r="G134" s="41">
        <f t="shared" si="40"/>
        <v>0</v>
      </c>
      <c r="H134" s="41">
        <f t="shared" si="40"/>
        <v>0</v>
      </c>
      <c r="I134" s="41">
        <f t="shared" si="40"/>
        <v>0</v>
      </c>
      <c r="J134" s="159"/>
      <c r="K134" s="41">
        <f t="shared" si="40"/>
        <v>19231755</v>
      </c>
      <c r="L134" s="41">
        <f t="shared" si="40"/>
        <v>0</v>
      </c>
      <c r="M134" s="41">
        <f t="shared" si="40"/>
        <v>0</v>
      </c>
      <c r="N134" s="41">
        <f t="shared" si="40"/>
        <v>0</v>
      </c>
      <c r="O134" s="41">
        <f t="shared" si="40"/>
        <v>19231755</v>
      </c>
      <c r="P134" s="41">
        <f t="shared" si="40"/>
        <v>8381851</v>
      </c>
      <c r="Q134" s="41">
        <f t="shared" si="40"/>
        <v>0</v>
      </c>
      <c r="R134" s="41">
        <f t="shared" si="40"/>
        <v>0</v>
      </c>
      <c r="S134" s="41">
        <f t="shared" si="40"/>
        <v>0</v>
      </c>
      <c r="T134" s="41">
        <f t="shared" si="40"/>
        <v>8381851</v>
      </c>
      <c r="U134" s="159">
        <f t="shared" si="26"/>
        <v>43.58339111537143</v>
      </c>
      <c r="V134" s="44">
        <f t="shared" si="22"/>
        <v>8381851</v>
      </c>
      <c r="W134" s="271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</row>
    <row r="135" spans="1:36" s="7" customFormat="1" ht="32.25" customHeight="1">
      <c r="A135" s="27" t="s">
        <v>425</v>
      </c>
      <c r="B135" s="27" t="s">
        <v>166</v>
      </c>
      <c r="C135" s="13" t="s">
        <v>434</v>
      </c>
      <c r="D135" s="43">
        <f>'дод 2'!E214</f>
        <v>0</v>
      </c>
      <c r="E135" s="43">
        <f>'дод 2'!F214</f>
        <v>0</v>
      </c>
      <c r="F135" s="43">
        <f>'дод 2'!G214</f>
        <v>0</v>
      </c>
      <c r="G135" s="43">
        <f>'дод 2'!H214</f>
        <v>0</v>
      </c>
      <c r="H135" s="43">
        <f>'дод 2'!I214</f>
        <v>0</v>
      </c>
      <c r="I135" s="43">
        <f>'дод 2'!J214</f>
        <v>0</v>
      </c>
      <c r="J135" s="160"/>
      <c r="K135" s="43">
        <f>'дод 2'!L214</f>
        <v>6110755</v>
      </c>
      <c r="L135" s="43">
        <f>'дод 2'!M214</f>
        <v>0</v>
      </c>
      <c r="M135" s="43">
        <f>'дод 2'!N214</f>
        <v>0</v>
      </c>
      <c r="N135" s="43">
        <f>'дод 2'!O214</f>
        <v>0</v>
      </c>
      <c r="O135" s="43">
        <f>'дод 2'!P214</f>
        <v>6110755</v>
      </c>
      <c r="P135" s="43">
        <f>'дод 2'!Q214</f>
        <v>3143296</v>
      </c>
      <c r="Q135" s="43">
        <f>'дод 2'!R214</f>
        <v>0</v>
      </c>
      <c r="R135" s="43">
        <f>'дод 2'!S214</f>
        <v>0</v>
      </c>
      <c r="S135" s="43">
        <f>'дод 2'!T214</f>
        <v>0</v>
      </c>
      <c r="T135" s="43">
        <f>'дод 2'!U214</f>
        <v>3143296</v>
      </c>
      <c r="U135" s="160">
        <f t="shared" si="26"/>
        <v>51.43875020353459</v>
      </c>
      <c r="V135" s="45">
        <f t="shared" si="22"/>
        <v>3143296</v>
      </c>
      <c r="W135" s="271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</row>
    <row r="136" spans="1:36" s="7" customFormat="1" ht="32.25" customHeight="1">
      <c r="A136" s="27" t="s">
        <v>427</v>
      </c>
      <c r="B136" s="27" t="s">
        <v>166</v>
      </c>
      <c r="C136" s="13" t="s">
        <v>436</v>
      </c>
      <c r="D136" s="43">
        <f>'дод 2'!E215</f>
        <v>0</v>
      </c>
      <c r="E136" s="43">
        <f>'дод 2'!F215</f>
        <v>0</v>
      </c>
      <c r="F136" s="43">
        <f>'дод 2'!G215</f>
        <v>0</v>
      </c>
      <c r="G136" s="43">
        <f>'дод 2'!H215</f>
        <v>0</v>
      </c>
      <c r="H136" s="43">
        <f>'дод 2'!I215</f>
        <v>0</v>
      </c>
      <c r="I136" s="43">
        <f>'дод 2'!J215</f>
        <v>0</v>
      </c>
      <c r="J136" s="160"/>
      <c r="K136" s="43">
        <f>'дод 2'!L215</f>
        <v>5560000</v>
      </c>
      <c r="L136" s="43">
        <f>'дод 2'!M215</f>
        <v>0</v>
      </c>
      <c r="M136" s="43">
        <f>'дод 2'!N215</f>
        <v>0</v>
      </c>
      <c r="N136" s="43">
        <f>'дод 2'!O215</f>
        <v>0</v>
      </c>
      <c r="O136" s="43">
        <f>'дод 2'!P215</f>
        <v>5560000</v>
      </c>
      <c r="P136" s="43">
        <f>'дод 2'!Q215</f>
        <v>2239753</v>
      </c>
      <c r="Q136" s="43">
        <f>'дод 2'!R215</f>
        <v>0</v>
      </c>
      <c r="R136" s="43">
        <f>'дод 2'!S215</f>
        <v>0</v>
      </c>
      <c r="S136" s="43">
        <f>'дод 2'!T215</f>
        <v>0</v>
      </c>
      <c r="T136" s="43">
        <f>'дод 2'!U215</f>
        <v>2239753</v>
      </c>
      <c r="U136" s="160">
        <f t="shared" si="26"/>
        <v>40.283327338129496</v>
      </c>
      <c r="V136" s="45">
        <f t="shared" si="22"/>
        <v>2239753</v>
      </c>
      <c r="W136" s="271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</row>
    <row r="137" spans="1:36" s="7" customFormat="1" ht="32.25" customHeight="1">
      <c r="A137" s="27" t="s">
        <v>429</v>
      </c>
      <c r="B137" s="27" t="s">
        <v>166</v>
      </c>
      <c r="C137" s="13" t="s">
        <v>435</v>
      </c>
      <c r="D137" s="43">
        <f>'дод 2'!E216</f>
        <v>0</v>
      </c>
      <c r="E137" s="43">
        <f>'дод 2'!F216</f>
        <v>0</v>
      </c>
      <c r="F137" s="43">
        <f>'дод 2'!G216</f>
        <v>0</v>
      </c>
      <c r="G137" s="43">
        <f>'дод 2'!H216</f>
        <v>0</v>
      </c>
      <c r="H137" s="43">
        <f>'дод 2'!I216</f>
        <v>0</v>
      </c>
      <c r="I137" s="43">
        <f>'дод 2'!J216</f>
        <v>0</v>
      </c>
      <c r="J137" s="160"/>
      <c r="K137" s="43">
        <f>'дод 2'!L216</f>
        <v>7561000</v>
      </c>
      <c r="L137" s="43">
        <f>'дод 2'!M216</f>
        <v>0</v>
      </c>
      <c r="M137" s="43">
        <f>'дод 2'!N216</f>
        <v>0</v>
      </c>
      <c r="N137" s="43">
        <f>'дод 2'!O216</f>
        <v>0</v>
      </c>
      <c r="O137" s="43">
        <f>'дод 2'!P216</f>
        <v>7561000</v>
      </c>
      <c r="P137" s="43">
        <f>'дод 2'!Q216</f>
        <v>2998802</v>
      </c>
      <c r="Q137" s="43">
        <f>'дод 2'!R216</f>
        <v>0</v>
      </c>
      <c r="R137" s="43">
        <f>'дод 2'!S216</f>
        <v>0</v>
      </c>
      <c r="S137" s="43">
        <f>'дод 2'!T216</f>
        <v>0</v>
      </c>
      <c r="T137" s="43">
        <f>'дод 2'!U216</f>
        <v>2998802</v>
      </c>
      <c r="U137" s="160">
        <f t="shared" si="26"/>
        <v>39.66144689855839</v>
      </c>
      <c r="V137" s="45">
        <f t="shared" si="22"/>
        <v>2998802</v>
      </c>
      <c r="W137" s="271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</row>
    <row r="138" spans="1:36" ht="32.25" customHeight="1">
      <c r="A138" s="26" t="s">
        <v>420</v>
      </c>
      <c r="B138" s="26" t="s">
        <v>166</v>
      </c>
      <c r="C138" s="12" t="s">
        <v>432</v>
      </c>
      <c r="D138" s="41">
        <f>'дод 2'!E190+'дод 2'!E217</f>
        <v>0</v>
      </c>
      <c r="E138" s="41">
        <f>'дод 2'!F190+'дод 2'!F217</f>
        <v>0</v>
      </c>
      <c r="F138" s="41">
        <f>'дод 2'!G190+'дод 2'!G217</f>
        <v>0</v>
      </c>
      <c r="G138" s="41">
        <f>'дод 2'!H190+'дод 2'!H217</f>
        <v>0</v>
      </c>
      <c r="H138" s="41">
        <f>'дод 2'!I190+'дод 2'!I217</f>
        <v>0</v>
      </c>
      <c r="I138" s="41">
        <f>'дод 2'!J190+'дод 2'!J217</f>
        <v>0</v>
      </c>
      <c r="J138" s="159"/>
      <c r="K138" s="41">
        <f>'дод 2'!L190+'дод 2'!L217</f>
        <v>48281286</v>
      </c>
      <c r="L138" s="41">
        <f>'дод 2'!M190+'дод 2'!M217</f>
        <v>0</v>
      </c>
      <c r="M138" s="41">
        <f>'дод 2'!N190+'дод 2'!N217</f>
        <v>0</v>
      </c>
      <c r="N138" s="41">
        <f>'дод 2'!O190+'дод 2'!O217</f>
        <v>0</v>
      </c>
      <c r="O138" s="41">
        <f>'дод 2'!P190+'дод 2'!P217</f>
        <v>48281286</v>
      </c>
      <c r="P138" s="41">
        <f>'дод 2'!Q190+'дод 2'!Q217</f>
        <v>16888827.73</v>
      </c>
      <c r="Q138" s="41">
        <f>'дод 2'!R190+'дод 2'!R217</f>
        <v>0</v>
      </c>
      <c r="R138" s="41">
        <f>'дод 2'!S190+'дод 2'!S217</f>
        <v>0</v>
      </c>
      <c r="S138" s="41">
        <f>'дод 2'!T190+'дод 2'!T217</f>
        <v>0</v>
      </c>
      <c r="T138" s="41">
        <f>'дод 2'!U190+'дод 2'!U217</f>
        <v>16888827.73</v>
      </c>
      <c r="U138" s="159">
        <f t="shared" si="26"/>
        <v>34.98007018702857</v>
      </c>
      <c r="V138" s="44">
        <f t="shared" si="22"/>
        <v>16888827.73</v>
      </c>
      <c r="W138" s="271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</row>
    <row r="139" spans="1:36" ht="35.25" customHeight="1">
      <c r="A139" s="4" t="s">
        <v>219</v>
      </c>
      <c r="B139" s="4" t="s">
        <v>166</v>
      </c>
      <c r="C139" s="12" t="s">
        <v>1</v>
      </c>
      <c r="D139" s="41">
        <f>'дод 2'!E191+'дод 2'!E218</f>
        <v>0</v>
      </c>
      <c r="E139" s="41">
        <f>'дод 2'!F191+'дод 2'!F218</f>
        <v>0</v>
      </c>
      <c r="F139" s="41">
        <f>'дод 2'!G191+'дод 2'!G218</f>
        <v>0</v>
      </c>
      <c r="G139" s="41">
        <f>'дод 2'!H191+'дод 2'!H218</f>
        <v>0</v>
      </c>
      <c r="H139" s="41">
        <f>'дод 2'!I191+'дод 2'!I218</f>
        <v>0</v>
      </c>
      <c r="I139" s="41">
        <f>'дод 2'!J191+'дод 2'!J218</f>
        <v>0</v>
      </c>
      <c r="J139" s="159"/>
      <c r="K139" s="41">
        <f>'дод 2'!L191+'дод 2'!L218</f>
        <v>4200000</v>
      </c>
      <c r="L139" s="41">
        <f>'дод 2'!M191+'дод 2'!M218</f>
        <v>0</v>
      </c>
      <c r="M139" s="41">
        <f>'дод 2'!N191+'дод 2'!N218</f>
        <v>0</v>
      </c>
      <c r="N139" s="41">
        <f>'дод 2'!O191+'дод 2'!O218</f>
        <v>0</v>
      </c>
      <c r="O139" s="41">
        <f>'дод 2'!P191+'дод 2'!P218</f>
        <v>4200000</v>
      </c>
      <c r="P139" s="41">
        <f>'дод 2'!Q191+'дод 2'!Q218</f>
        <v>752184.5800000001</v>
      </c>
      <c r="Q139" s="41">
        <f>'дод 2'!R191+'дод 2'!R218</f>
        <v>0</v>
      </c>
      <c r="R139" s="41">
        <f>'дод 2'!S191+'дод 2'!S218</f>
        <v>0</v>
      </c>
      <c r="S139" s="41">
        <f>'дод 2'!T191+'дод 2'!T218</f>
        <v>0</v>
      </c>
      <c r="T139" s="41">
        <f>'дод 2'!U191+'дод 2'!U218</f>
        <v>752184.5800000001</v>
      </c>
      <c r="U139" s="159">
        <f t="shared" si="26"/>
        <v>17.909156666666668</v>
      </c>
      <c r="V139" s="44">
        <f t="shared" si="22"/>
        <v>752184.5800000001</v>
      </c>
      <c r="W139" s="271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</row>
    <row r="140" spans="1:36" ht="35.25" customHeight="1">
      <c r="A140" s="4" t="s">
        <v>629</v>
      </c>
      <c r="B140" s="4" t="s">
        <v>166</v>
      </c>
      <c r="C140" s="12" t="s">
        <v>630</v>
      </c>
      <c r="D140" s="41">
        <f>'дод 2'!E232</f>
        <v>0</v>
      </c>
      <c r="E140" s="41">
        <f>'дод 2'!F232</f>
        <v>0</v>
      </c>
      <c r="F140" s="41">
        <f>'дод 2'!G232</f>
        <v>0</v>
      </c>
      <c r="G140" s="41">
        <f>'дод 2'!H232</f>
        <v>0</v>
      </c>
      <c r="H140" s="41">
        <f>'дод 2'!I232</f>
        <v>0</v>
      </c>
      <c r="I140" s="41">
        <f>'дод 2'!J232</f>
        <v>0</v>
      </c>
      <c r="J140" s="159"/>
      <c r="K140" s="41">
        <f>'дод 2'!L232</f>
        <v>140000</v>
      </c>
      <c r="L140" s="41">
        <f>'дод 2'!M232</f>
        <v>0</v>
      </c>
      <c r="M140" s="41">
        <f>'дод 2'!N232</f>
        <v>0</v>
      </c>
      <c r="N140" s="41">
        <f>'дод 2'!O232</f>
        <v>0</v>
      </c>
      <c r="O140" s="41">
        <f>'дод 2'!P232</f>
        <v>140000</v>
      </c>
      <c r="P140" s="41">
        <f>'дод 2'!Q232</f>
        <v>0</v>
      </c>
      <c r="Q140" s="41">
        <f>'дод 2'!R232</f>
        <v>0</v>
      </c>
      <c r="R140" s="41">
        <f>'дод 2'!S232</f>
        <v>0</v>
      </c>
      <c r="S140" s="41">
        <f>'дод 2'!T232</f>
        <v>0</v>
      </c>
      <c r="T140" s="41">
        <f>'дод 2'!U232</f>
        <v>0</v>
      </c>
      <c r="U140" s="159">
        <f t="shared" si="26"/>
        <v>0</v>
      </c>
      <c r="V140" s="44">
        <f t="shared" si="22"/>
        <v>0</v>
      </c>
      <c r="W140" s="271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</row>
    <row r="141" spans="1:36" ht="27" customHeight="1">
      <c r="A141" s="4" t="s">
        <v>586</v>
      </c>
      <c r="B141" s="4"/>
      <c r="C141" s="12" t="s">
        <v>588</v>
      </c>
      <c r="D141" s="41">
        <f>D142+D143</f>
        <v>0</v>
      </c>
      <c r="E141" s="41">
        <f aca="true" t="shared" si="41" ref="E141:T141">E142+E143</f>
        <v>0</v>
      </c>
      <c r="F141" s="41">
        <f t="shared" si="41"/>
        <v>0</v>
      </c>
      <c r="G141" s="41">
        <f t="shared" si="41"/>
        <v>0</v>
      </c>
      <c r="H141" s="41">
        <f t="shared" si="41"/>
        <v>0</v>
      </c>
      <c r="I141" s="41">
        <f t="shared" si="41"/>
        <v>0</v>
      </c>
      <c r="J141" s="159"/>
      <c r="K141" s="41">
        <f t="shared" si="41"/>
        <v>7554261.88</v>
      </c>
      <c r="L141" s="41">
        <f t="shared" si="41"/>
        <v>0</v>
      </c>
      <c r="M141" s="41">
        <f t="shared" si="41"/>
        <v>0</v>
      </c>
      <c r="N141" s="41">
        <f t="shared" si="41"/>
        <v>0</v>
      </c>
      <c r="O141" s="41">
        <f t="shared" si="41"/>
        <v>7554261.88</v>
      </c>
      <c r="P141" s="41">
        <f t="shared" si="41"/>
        <v>3905981.0900000003</v>
      </c>
      <c r="Q141" s="41">
        <f t="shared" si="41"/>
        <v>0</v>
      </c>
      <c r="R141" s="41">
        <f t="shared" si="41"/>
        <v>0</v>
      </c>
      <c r="S141" s="41">
        <f t="shared" si="41"/>
        <v>0</v>
      </c>
      <c r="T141" s="41">
        <f t="shared" si="41"/>
        <v>3905981.0900000003</v>
      </c>
      <c r="U141" s="159">
        <f t="shared" si="26"/>
        <v>51.705661678755575</v>
      </c>
      <c r="V141" s="44">
        <f t="shared" si="22"/>
        <v>3905981.0900000003</v>
      </c>
      <c r="W141" s="271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</row>
    <row r="142" spans="1:36" s="7" customFormat="1" ht="53.25" customHeight="1">
      <c r="A142" s="6" t="s">
        <v>587</v>
      </c>
      <c r="B142" s="6" t="s">
        <v>126</v>
      </c>
      <c r="C142" s="13" t="s">
        <v>589</v>
      </c>
      <c r="D142" s="43">
        <f>'дод 2'!E193</f>
        <v>0</v>
      </c>
      <c r="E142" s="43">
        <f>'дод 2'!F193</f>
        <v>0</v>
      </c>
      <c r="F142" s="43">
        <f>'дод 2'!G193</f>
        <v>0</v>
      </c>
      <c r="G142" s="43">
        <f>'дод 2'!H193</f>
        <v>0</v>
      </c>
      <c r="H142" s="43">
        <f>'дод 2'!I193</f>
        <v>0</v>
      </c>
      <c r="I142" s="43">
        <f>'дод 2'!J193</f>
        <v>0</v>
      </c>
      <c r="J142" s="160"/>
      <c r="K142" s="43">
        <f>'дод 2'!L193</f>
        <v>426739</v>
      </c>
      <c r="L142" s="43">
        <f>'дод 2'!M193</f>
        <v>0</v>
      </c>
      <c r="M142" s="43">
        <f>'дод 2'!N193</f>
        <v>0</v>
      </c>
      <c r="N142" s="43">
        <f>'дод 2'!O193</f>
        <v>0</v>
      </c>
      <c r="O142" s="43">
        <f>'дод 2'!P193</f>
        <v>426739</v>
      </c>
      <c r="P142" s="43">
        <f>'дод 2'!Q193</f>
        <v>99269.56</v>
      </c>
      <c r="Q142" s="43">
        <f>'дод 2'!R193</f>
        <v>0</v>
      </c>
      <c r="R142" s="43">
        <f>'дод 2'!S193</f>
        <v>0</v>
      </c>
      <c r="S142" s="43">
        <f>'дод 2'!T193</f>
        <v>0</v>
      </c>
      <c r="T142" s="43">
        <f>'дод 2'!U193</f>
        <v>99269.56</v>
      </c>
      <c r="U142" s="160">
        <f t="shared" si="26"/>
        <v>23.2623594281282</v>
      </c>
      <c r="V142" s="45">
        <f t="shared" si="22"/>
        <v>99269.56</v>
      </c>
      <c r="W142" s="271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</row>
    <row r="143" spans="1:36" s="7" customFormat="1" ht="53.25" customHeight="1">
      <c r="A143" s="27" t="s">
        <v>613</v>
      </c>
      <c r="B143" s="27" t="s">
        <v>126</v>
      </c>
      <c r="C143" s="13" t="s">
        <v>610</v>
      </c>
      <c r="D143" s="43">
        <f>'дод 2'!E83+'дод 2'!E104+'дод 2'!E194+'дод 2'!E220</f>
        <v>0</v>
      </c>
      <c r="E143" s="43">
        <f>'дод 2'!F83+'дод 2'!F104+'дод 2'!F194+'дод 2'!F220</f>
        <v>0</v>
      </c>
      <c r="F143" s="43">
        <f>'дод 2'!G83+'дод 2'!G104+'дод 2'!G194+'дод 2'!G220</f>
        <v>0</v>
      </c>
      <c r="G143" s="43">
        <f>'дод 2'!H83+'дод 2'!H104+'дод 2'!H194+'дод 2'!H220</f>
        <v>0</v>
      </c>
      <c r="H143" s="43">
        <f>'дод 2'!I83+'дод 2'!I104+'дод 2'!I194+'дод 2'!I220</f>
        <v>0</v>
      </c>
      <c r="I143" s="43">
        <f>'дод 2'!J83+'дод 2'!J104+'дод 2'!J194+'дод 2'!J220</f>
        <v>0</v>
      </c>
      <c r="J143" s="160"/>
      <c r="K143" s="43">
        <f>'дод 2'!L83+'дод 2'!L104+'дод 2'!L194+'дод 2'!L220</f>
        <v>7127522.88</v>
      </c>
      <c r="L143" s="43">
        <f>'дод 2'!M83+'дод 2'!M104+'дод 2'!M194+'дод 2'!M220</f>
        <v>0</v>
      </c>
      <c r="M143" s="43">
        <f>'дод 2'!N83+'дод 2'!N104+'дод 2'!N194+'дод 2'!N220</f>
        <v>0</v>
      </c>
      <c r="N143" s="43">
        <f>'дод 2'!O83+'дод 2'!O104+'дод 2'!O194+'дод 2'!O220</f>
        <v>0</v>
      </c>
      <c r="O143" s="43">
        <f>'дод 2'!P83+'дод 2'!P104+'дод 2'!P194+'дод 2'!P220</f>
        <v>7127522.88</v>
      </c>
      <c r="P143" s="43">
        <f>'дод 2'!Q83+'дод 2'!Q104+'дод 2'!Q194+'дод 2'!Q220</f>
        <v>3806711.5300000003</v>
      </c>
      <c r="Q143" s="43">
        <f>'дод 2'!R83+'дод 2'!R104+'дод 2'!R194+'дод 2'!R220</f>
        <v>0</v>
      </c>
      <c r="R143" s="43">
        <f>'дод 2'!S83+'дод 2'!S104+'дод 2'!S194+'дод 2'!S220</f>
        <v>0</v>
      </c>
      <c r="S143" s="43">
        <f>'дод 2'!T83+'дод 2'!T104+'дод 2'!T194+'дод 2'!T220</f>
        <v>0</v>
      </c>
      <c r="T143" s="43">
        <f>'дод 2'!U83+'дод 2'!U104+'дод 2'!U194+'дод 2'!U220</f>
        <v>3806711.5300000003</v>
      </c>
      <c r="U143" s="160">
        <f t="shared" si="26"/>
        <v>53.40861887208702</v>
      </c>
      <c r="V143" s="45">
        <f t="shared" si="22"/>
        <v>3806711.5300000003</v>
      </c>
      <c r="W143" s="271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</row>
    <row r="144" spans="1:36" s="21" customFormat="1" ht="39.75" customHeight="1">
      <c r="A144" s="22" t="s">
        <v>130</v>
      </c>
      <c r="B144" s="10"/>
      <c r="C144" s="10" t="s">
        <v>2</v>
      </c>
      <c r="D144" s="42">
        <f>D145+D147+D152+D150+D153</f>
        <v>28194436</v>
      </c>
      <c r="E144" s="42">
        <f aca="true" t="shared" si="42" ref="E144:T144">E145+E147+E152+E150+E153</f>
        <v>0</v>
      </c>
      <c r="F144" s="42">
        <f t="shared" si="42"/>
        <v>0</v>
      </c>
      <c r="G144" s="42">
        <f t="shared" si="42"/>
        <v>6883250</v>
      </c>
      <c r="H144" s="42">
        <f t="shared" si="42"/>
        <v>0</v>
      </c>
      <c r="I144" s="42">
        <f t="shared" si="42"/>
        <v>0</v>
      </c>
      <c r="J144" s="158">
        <f aca="true" t="shared" si="43" ref="J144:J189">G144/D144*100</f>
        <v>24.41350484897091</v>
      </c>
      <c r="K144" s="42">
        <f t="shared" si="42"/>
        <v>43463389.14</v>
      </c>
      <c r="L144" s="42">
        <f t="shared" si="42"/>
        <v>11900000</v>
      </c>
      <c r="M144" s="42">
        <f t="shared" si="42"/>
        <v>0</v>
      </c>
      <c r="N144" s="42">
        <f t="shared" si="42"/>
        <v>0</v>
      </c>
      <c r="O144" s="42">
        <f t="shared" si="42"/>
        <v>31563389.14</v>
      </c>
      <c r="P144" s="42">
        <f t="shared" si="42"/>
        <v>4846674</v>
      </c>
      <c r="Q144" s="42">
        <f t="shared" si="42"/>
        <v>4846674</v>
      </c>
      <c r="R144" s="42">
        <f t="shared" si="42"/>
        <v>0</v>
      </c>
      <c r="S144" s="42">
        <f t="shared" si="42"/>
        <v>0</v>
      </c>
      <c r="T144" s="42">
        <f t="shared" si="42"/>
        <v>0</v>
      </c>
      <c r="U144" s="158">
        <f aca="true" t="shared" si="44" ref="U144:U189">P144/K144*100</f>
        <v>11.151164453348011</v>
      </c>
      <c r="V144" s="48">
        <f aca="true" t="shared" si="45" ref="V144:V189">G144+P144</f>
        <v>11729924</v>
      </c>
      <c r="W144" s="271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</row>
    <row r="145" spans="1:36" ht="39.75" customHeight="1">
      <c r="A145" s="4" t="s">
        <v>131</v>
      </c>
      <c r="B145" s="12"/>
      <c r="C145" s="12" t="s">
        <v>4</v>
      </c>
      <c r="D145" s="41">
        <f aca="true" t="shared" si="46" ref="D145:T145">D146</f>
        <v>5000000</v>
      </c>
      <c r="E145" s="41">
        <f t="shared" si="46"/>
        <v>0</v>
      </c>
      <c r="F145" s="41">
        <f t="shared" si="46"/>
        <v>0</v>
      </c>
      <c r="G145" s="41">
        <f t="shared" si="46"/>
        <v>2330000</v>
      </c>
      <c r="H145" s="41">
        <f t="shared" si="46"/>
        <v>0</v>
      </c>
      <c r="I145" s="41">
        <f t="shared" si="46"/>
        <v>0</v>
      </c>
      <c r="J145" s="159">
        <f t="shared" si="43"/>
        <v>46.6</v>
      </c>
      <c r="K145" s="41">
        <f t="shared" si="46"/>
        <v>0</v>
      </c>
      <c r="L145" s="41">
        <f t="shared" si="46"/>
        <v>0</v>
      </c>
      <c r="M145" s="41">
        <f t="shared" si="46"/>
        <v>0</v>
      </c>
      <c r="N145" s="41">
        <f t="shared" si="46"/>
        <v>0</v>
      </c>
      <c r="O145" s="41">
        <f t="shared" si="46"/>
        <v>0</v>
      </c>
      <c r="P145" s="41">
        <f t="shared" si="46"/>
        <v>0</v>
      </c>
      <c r="Q145" s="41">
        <f t="shared" si="46"/>
        <v>0</v>
      </c>
      <c r="R145" s="41">
        <f t="shared" si="46"/>
        <v>0</v>
      </c>
      <c r="S145" s="41">
        <f t="shared" si="46"/>
        <v>0</v>
      </c>
      <c r="T145" s="41">
        <f t="shared" si="46"/>
        <v>0</v>
      </c>
      <c r="U145" s="159"/>
      <c r="V145" s="44">
        <f t="shared" si="45"/>
        <v>2330000</v>
      </c>
      <c r="W145" s="271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</row>
    <row r="146" spans="1:36" s="7" customFormat="1" ht="29.25" customHeight="1">
      <c r="A146" s="6" t="s">
        <v>5</v>
      </c>
      <c r="B146" s="6" t="s">
        <v>128</v>
      </c>
      <c r="C146" s="13" t="s">
        <v>68</v>
      </c>
      <c r="D146" s="43">
        <f>'дод 2'!E44</f>
        <v>5000000</v>
      </c>
      <c r="E146" s="43">
        <f>'дод 2'!F44</f>
        <v>0</v>
      </c>
      <c r="F146" s="43">
        <f>'дод 2'!G44</f>
        <v>0</v>
      </c>
      <c r="G146" s="43">
        <f>'дод 2'!H44</f>
        <v>2330000</v>
      </c>
      <c r="H146" s="43">
        <f>'дод 2'!I44</f>
        <v>0</v>
      </c>
      <c r="I146" s="43">
        <f>'дод 2'!J44</f>
        <v>0</v>
      </c>
      <c r="J146" s="160">
        <f t="shared" si="43"/>
        <v>46.6</v>
      </c>
      <c r="K146" s="43">
        <f>'дод 2'!L44</f>
        <v>0</v>
      </c>
      <c r="L146" s="43">
        <f>'дод 2'!M44</f>
        <v>0</v>
      </c>
      <c r="M146" s="43">
        <f>'дод 2'!N44</f>
        <v>0</v>
      </c>
      <c r="N146" s="43">
        <f>'дод 2'!O44</f>
        <v>0</v>
      </c>
      <c r="O146" s="43">
        <f>'дод 2'!P44</f>
        <v>0</v>
      </c>
      <c r="P146" s="43">
        <f>'дод 2'!Q44</f>
        <v>0</v>
      </c>
      <c r="Q146" s="43">
        <f>'дод 2'!R44</f>
        <v>0</v>
      </c>
      <c r="R146" s="43">
        <f>'дод 2'!S44</f>
        <v>0</v>
      </c>
      <c r="S146" s="43">
        <f>'дод 2'!T44</f>
        <v>0</v>
      </c>
      <c r="T146" s="43">
        <f>'дод 2'!U44</f>
        <v>0</v>
      </c>
      <c r="U146" s="160"/>
      <c r="V146" s="45">
        <f t="shared" si="45"/>
        <v>2330000</v>
      </c>
      <c r="W146" s="271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</row>
    <row r="147" spans="1:36" ht="36" customHeight="1">
      <c r="A147" s="4" t="s">
        <v>7</v>
      </c>
      <c r="B147" s="4"/>
      <c r="C147" s="12" t="s">
        <v>8</v>
      </c>
      <c r="D147" s="41">
        <f>D148+D149</f>
        <v>22544636</v>
      </c>
      <c r="E147" s="41">
        <f aca="true" t="shared" si="47" ref="E147:T147">E148+E149</f>
        <v>0</v>
      </c>
      <c r="F147" s="41">
        <f t="shared" si="47"/>
        <v>0</v>
      </c>
      <c r="G147" s="41">
        <f t="shared" si="47"/>
        <v>4553250</v>
      </c>
      <c r="H147" s="41">
        <f t="shared" si="47"/>
        <v>0</v>
      </c>
      <c r="I147" s="41">
        <f t="shared" si="47"/>
        <v>0</v>
      </c>
      <c r="J147" s="159">
        <f t="shared" si="43"/>
        <v>20.196600202371865</v>
      </c>
      <c r="K147" s="41">
        <f t="shared" si="47"/>
        <v>1490000</v>
      </c>
      <c r="L147" s="41">
        <f t="shared" si="47"/>
        <v>0</v>
      </c>
      <c r="M147" s="41">
        <f t="shared" si="47"/>
        <v>0</v>
      </c>
      <c r="N147" s="41">
        <f t="shared" si="47"/>
        <v>0</v>
      </c>
      <c r="O147" s="41">
        <f t="shared" si="47"/>
        <v>1490000</v>
      </c>
      <c r="P147" s="41">
        <f t="shared" si="47"/>
        <v>0</v>
      </c>
      <c r="Q147" s="41">
        <f t="shared" si="47"/>
        <v>0</v>
      </c>
      <c r="R147" s="41">
        <f t="shared" si="47"/>
        <v>0</v>
      </c>
      <c r="S147" s="41">
        <f t="shared" si="47"/>
        <v>0</v>
      </c>
      <c r="T147" s="41">
        <f t="shared" si="47"/>
        <v>0</v>
      </c>
      <c r="U147" s="159">
        <f t="shared" si="44"/>
        <v>0</v>
      </c>
      <c r="V147" s="44">
        <f t="shared" si="45"/>
        <v>4553250</v>
      </c>
      <c r="W147" s="271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</row>
    <row r="148" spans="1:36" s="7" customFormat="1" ht="39.75" customHeight="1">
      <c r="A148" s="6" t="s">
        <v>6</v>
      </c>
      <c r="B148" s="6" t="s">
        <v>129</v>
      </c>
      <c r="C148" s="13" t="s">
        <v>232</v>
      </c>
      <c r="D148" s="43">
        <f>'дод 2'!E46</f>
        <v>10000000</v>
      </c>
      <c r="E148" s="43">
        <f>'дод 2'!F46</f>
        <v>0</v>
      </c>
      <c r="F148" s="43">
        <f>'дод 2'!G46</f>
        <v>0</v>
      </c>
      <c r="G148" s="43">
        <f>'дод 2'!H46</f>
        <v>4553250</v>
      </c>
      <c r="H148" s="43">
        <f>'дод 2'!I46</f>
        <v>0</v>
      </c>
      <c r="I148" s="43">
        <f>'дод 2'!J46</f>
        <v>0</v>
      </c>
      <c r="J148" s="160">
        <f t="shared" si="43"/>
        <v>45.5325</v>
      </c>
      <c r="K148" s="43">
        <f>'дод 2'!L46</f>
        <v>0</v>
      </c>
      <c r="L148" s="43">
        <f>'дод 2'!M46</f>
        <v>0</v>
      </c>
      <c r="M148" s="43">
        <f>'дод 2'!N46</f>
        <v>0</v>
      </c>
      <c r="N148" s="43">
        <f>'дод 2'!O46</f>
        <v>0</v>
      </c>
      <c r="O148" s="43">
        <f>'дод 2'!P46</f>
        <v>0</v>
      </c>
      <c r="P148" s="43">
        <f>'дод 2'!Q46</f>
        <v>0</v>
      </c>
      <c r="Q148" s="43">
        <f>'дод 2'!R46</f>
        <v>0</v>
      </c>
      <c r="R148" s="43">
        <f>'дод 2'!S46</f>
        <v>0</v>
      </c>
      <c r="S148" s="43">
        <f>'дод 2'!T46</f>
        <v>0</v>
      </c>
      <c r="T148" s="43">
        <f>'дод 2'!U46</f>
        <v>0</v>
      </c>
      <c r="U148" s="160"/>
      <c r="V148" s="45">
        <f t="shared" si="45"/>
        <v>4553250</v>
      </c>
      <c r="W148" s="271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</row>
    <row r="149" spans="1:36" s="7" customFormat="1" ht="24" customHeight="1">
      <c r="A149" s="6" t="s">
        <v>9</v>
      </c>
      <c r="B149" s="6" t="s">
        <v>129</v>
      </c>
      <c r="C149" s="13" t="s">
        <v>33</v>
      </c>
      <c r="D149" s="43">
        <f>'дод 2'!E47</f>
        <v>12544636</v>
      </c>
      <c r="E149" s="43">
        <f>'дод 2'!F47</f>
        <v>0</v>
      </c>
      <c r="F149" s="43">
        <f>'дод 2'!G47</f>
        <v>0</v>
      </c>
      <c r="G149" s="43">
        <f>'дод 2'!H47</f>
        <v>0</v>
      </c>
      <c r="H149" s="43">
        <f>'дод 2'!I47</f>
        <v>0</v>
      </c>
      <c r="I149" s="43">
        <f>'дод 2'!J47</f>
        <v>0</v>
      </c>
      <c r="J149" s="160">
        <f t="shared" si="43"/>
        <v>0</v>
      </c>
      <c r="K149" s="43">
        <f>'дод 2'!L47</f>
        <v>1490000</v>
      </c>
      <c r="L149" s="43">
        <f>'дод 2'!M47</f>
        <v>0</v>
      </c>
      <c r="M149" s="43">
        <f>'дод 2'!N47</f>
        <v>0</v>
      </c>
      <c r="N149" s="43">
        <f>'дод 2'!O47</f>
        <v>0</v>
      </c>
      <c r="O149" s="43">
        <f>'дод 2'!P47</f>
        <v>1490000</v>
      </c>
      <c r="P149" s="43">
        <f>'дод 2'!Q47</f>
        <v>0</v>
      </c>
      <c r="Q149" s="43">
        <f>'дод 2'!R47</f>
        <v>0</v>
      </c>
      <c r="R149" s="43">
        <f>'дод 2'!S47</f>
        <v>0</v>
      </c>
      <c r="S149" s="43">
        <f>'дод 2'!T47</f>
        <v>0</v>
      </c>
      <c r="T149" s="43">
        <f>'дод 2'!U47</f>
        <v>0</v>
      </c>
      <c r="U149" s="160">
        <f t="shared" si="44"/>
        <v>0</v>
      </c>
      <c r="V149" s="45">
        <f t="shared" si="45"/>
        <v>0</v>
      </c>
      <c r="W149" s="271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</row>
    <row r="150" spans="1:36" s="7" customFormat="1" ht="24" customHeight="1">
      <c r="A150" s="4" t="s">
        <v>638</v>
      </c>
      <c r="B150" s="4"/>
      <c r="C150" s="12" t="s">
        <v>639</v>
      </c>
      <c r="D150" s="43">
        <f>D151</f>
        <v>0</v>
      </c>
      <c r="E150" s="43">
        <f aca="true" t="shared" si="48" ref="E150:T150">E151</f>
        <v>0</v>
      </c>
      <c r="F150" s="43">
        <f t="shared" si="48"/>
        <v>0</v>
      </c>
      <c r="G150" s="43">
        <f t="shared" si="48"/>
        <v>0</v>
      </c>
      <c r="H150" s="43">
        <f t="shared" si="48"/>
        <v>0</v>
      </c>
      <c r="I150" s="43">
        <f t="shared" si="48"/>
        <v>0</v>
      </c>
      <c r="J150" s="159"/>
      <c r="K150" s="43">
        <f t="shared" si="48"/>
        <v>73389.14</v>
      </c>
      <c r="L150" s="43">
        <f t="shared" si="48"/>
        <v>0</v>
      </c>
      <c r="M150" s="43">
        <f t="shared" si="48"/>
        <v>0</v>
      </c>
      <c r="N150" s="43">
        <f t="shared" si="48"/>
        <v>0</v>
      </c>
      <c r="O150" s="43">
        <f t="shared" si="48"/>
        <v>73389.14</v>
      </c>
      <c r="P150" s="43">
        <f t="shared" si="48"/>
        <v>0</v>
      </c>
      <c r="Q150" s="43">
        <f t="shared" si="48"/>
        <v>0</v>
      </c>
      <c r="R150" s="43">
        <f t="shared" si="48"/>
        <v>0</v>
      </c>
      <c r="S150" s="43">
        <f t="shared" si="48"/>
        <v>0</v>
      </c>
      <c r="T150" s="43">
        <f t="shared" si="48"/>
        <v>0</v>
      </c>
      <c r="U150" s="159">
        <f t="shared" si="44"/>
        <v>0</v>
      </c>
      <c r="V150" s="44">
        <f t="shared" si="45"/>
        <v>0</v>
      </c>
      <c r="W150" s="271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</row>
    <row r="151" spans="1:36" s="7" customFormat="1" ht="44.25" customHeight="1">
      <c r="A151" s="6" t="s">
        <v>640</v>
      </c>
      <c r="B151" s="6" t="s">
        <v>488</v>
      </c>
      <c r="C151" s="13" t="s">
        <v>641</v>
      </c>
      <c r="D151" s="43">
        <f>'дод 2'!E222</f>
        <v>0</v>
      </c>
      <c r="E151" s="43">
        <f>'дод 2'!F222</f>
        <v>0</v>
      </c>
      <c r="F151" s="43">
        <f>'дод 2'!G222</f>
        <v>0</v>
      </c>
      <c r="G151" s="43">
        <f>'дод 2'!H222</f>
        <v>0</v>
      </c>
      <c r="H151" s="43">
        <f>'дод 2'!I222</f>
        <v>0</v>
      </c>
      <c r="I151" s="43">
        <f>'дод 2'!J222</f>
        <v>0</v>
      </c>
      <c r="J151" s="160"/>
      <c r="K151" s="43">
        <f>'дод 2'!L222</f>
        <v>73389.14</v>
      </c>
      <c r="L151" s="43">
        <f>'дод 2'!M222</f>
        <v>0</v>
      </c>
      <c r="M151" s="43">
        <f>'дод 2'!N222</f>
        <v>0</v>
      </c>
      <c r="N151" s="43">
        <f>'дод 2'!O222</f>
        <v>0</v>
      </c>
      <c r="O151" s="43">
        <f>'дод 2'!P222</f>
        <v>73389.14</v>
      </c>
      <c r="P151" s="43">
        <f>'дод 2'!Q222</f>
        <v>0</v>
      </c>
      <c r="Q151" s="43">
        <f>'дод 2'!R222</f>
        <v>0</v>
      </c>
      <c r="R151" s="43">
        <f>'дод 2'!S222</f>
        <v>0</v>
      </c>
      <c r="S151" s="43">
        <f>'дод 2'!T222</f>
        <v>0</v>
      </c>
      <c r="T151" s="43">
        <f>'дод 2'!U222</f>
        <v>0</v>
      </c>
      <c r="U151" s="160">
        <f t="shared" si="44"/>
        <v>0</v>
      </c>
      <c r="V151" s="45">
        <f t="shared" si="45"/>
        <v>0</v>
      </c>
      <c r="W151" s="271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</row>
    <row r="152" spans="1:36" ht="24" customHeight="1">
      <c r="A152" s="4" t="s">
        <v>487</v>
      </c>
      <c r="B152" s="4" t="s">
        <v>488</v>
      </c>
      <c r="C152" s="12" t="s">
        <v>489</v>
      </c>
      <c r="D152" s="41">
        <f>'дод 2'!E48</f>
        <v>649800</v>
      </c>
      <c r="E152" s="41">
        <f>'дод 2'!F48</f>
        <v>0</v>
      </c>
      <c r="F152" s="41">
        <f>'дод 2'!G48</f>
        <v>0</v>
      </c>
      <c r="G152" s="41">
        <f>'дод 2'!H48</f>
        <v>0</v>
      </c>
      <c r="H152" s="41">
        <f>'дод 2'!I48</f>
        <v>0</v>
      </c>
      <c r="I152" s="41">
        <f>'дод 2'!J48</f>
        <v>0</v>
      </c>
      <c r="J152" s="159">
        <f t="shared" si="43"/>
        <v>0</v>
      </c>
      <c r="K152" s="41">
        <f>'дод 2'!L48</f>
        <v>0</v>
      </c>
      <c r="L152" s="41">
        <f>'дод 2'!M48</f>
        <v>0</v>
      </c>
      <c r="M152" s="41">
        <f>'дод 2'!N48</f>
        <v>0</v>
      </c>
      <c r="N152" s="41">
        <f>'дод 2'!O48</f>
        <v>0</v>
      </c>
      <c r="O152" s="41">
        <f>'дод 2'!P48</f>
        <v>0</v>
      </c>
      <c r="P152" s="41">
        <f>'дод 2'!Q48</f>
        <v>0</v>
      </c>
      <c r="Q152" s="41">
        <f>'дод 2'!R48</f>
        <v>0</v>
      </c>
      <c r="R152" s="41">
        <f>'дод 2'!S48</f>
        <v>0</v>
      </c>
      <c r="S152" s="41">
        <f>'дод 2'!T48</f>
        <v>0</v>
      </c>
      <c r="T152" s="41">
        <f>'дод 2'!U48</f>
        <v>0</v>
      </c>
      <c r="U152" s="159"/>
      <c r="V152" s="44">
        <f t="shared" si="45"/>
        <v>0</v>
      </c>
      <c r="W152" s="271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</row>
    <row r="153" spans="1:36" ht="33.75" customHeight="1">
      <c r="A153" s="4" t="s">
        <v>645</v>
      </c>
      <c r="B153" s="4"/>
      <c r="C153" s="12" t="s">
        <v>644</v>
      </c>
      <c r="D153" s="41">
        <f>D154</f>
        <v>0</v>
      </c>
      <c r="E153" s="41">
        <f aca="true" t="shared" si="49" ref="E153:T153">E154</f>
        <v>0</v>
      </c>
      <c r="F153" s="41">
        <f t="shared" si="49"/>
        <v>0</v>
      </c>
      <c r="G153" s="41">
        <f t="shared" si="49"/>
        <v>0</v>
      </c>
      <c r="H153" s="41">
        <f t="shared" si="49"/>
        <v>0</v>
      </c>
      <c r="I153" s="41">
        <f t="shared" si="49"/>
        <v>0</v>
      </c>
      <c r="J153" s="159"/>
      <c r="K153" s="41">
        <f t="shared" si="49"/>
        <v>41900000</v>
      </c>
      <c r="L153" s="41">
        <f t="shared" si="49"/>
        <v>11900000</v>
      </c>
      <c r="M153" s="41">
        <f t="shared" si="49"/>
        <v>0</v>
      </c>
      <c r="N153" s="41">
        <f t="shared" si="49"/>
        <v>0</v>
      </c>
      <c r="O153" s="41">
        <f t="shared" si="49"/>
        <v>30000000</v>
      </c>
      <c r="P153" s="41">
        <f t="shared" si="49"/>
        <v>4846674</v>
      </c>
      <c r="Q153" s="41">
        <f t="shared" si="49"/>
        <v>4846674</v>
      </c>
      <c r="R153" s="41">
        <f t="shared" si="49"/>
        <v>0</v>
      </c>
      <c r="S153" s="41">
        <f t="shared" si="49"/>
        <v>0</v>
      </c>
      <c r="T153" s="41">
        <f t="shared" si="49"/>
        <v>0</v>
      </c>
      <c r="U153" s="159">
        <f t="shared" si="44"/>
        <v>11.567241050119332</v>
      </c>
      <c r="V153" s="44">
        <f t="shared" si="45"/>
        <v>4846674</v>
      </c>
      <c r="W153" s="271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</row>
    <row r="154" spans="1:36" s="7" customFormat="1" ht="57" customHeight="1">
      <c r="A154" s="6" t="s">
        <v>646</v>
      </c>
      <c r="B154" s="6" t="s">
        <v>488</v>
      </c>
      <c r="C154" s="13" t="s">
        <v>647</v>
      </c>
      <c r="D154" s="43">
        <f>'дод 2'!E224</f>
        <v>0</v>
      </c>
      <c r="E154" s="43">
        <f>'дод 2'!F224</f>
        <v>0</v>
      </c>
      <c r="F154" s="43">
        <f>'дод 2'!G224</f>
        <v>0</v>
      </c>
      <c r="G154" s="43">
        <f>'дод 2'!H224</f>
        <v>0</v>
      </c>
      <c r="H154" s="43">
        <f>'дод 2'!I224</f>
        <v>0</v>
      </c>
      <c r="I154" s="43">
        <f>'дод 2'!J224</f>
        <v>0</v>
      </c>
      <c r="J154" s="160"/>
      <c r="K154" s="43">
        <f>'дод 2'!L224</f>
        <v>41900000</v>
      </c>
      <c r="L154" s="43">
        <f>'дод 2'!M224</f>
        <v>11900000</v>
      </c>
      <c r="M154" s="43">
        <f>'дод 2'!N224</f>
        <v>0</v>
      </c>
      <c r="N154" s="43">
        <f>'дод 2'!O224</f>
        <v>0</v>
      </c>
      <c r="O154" s="43">
        <f>'дод 2'!P224</f>
        <v>30000000</v>
      </c>
      <c r="P154" s="43">
        <f>'дод 2'!Q224</f>
        <v>4846674</v>
      </c>
      <c r="Q154" s="43">
        <f>'дод 2'!R224</f>
        <v>4846674</v>
      </c>
      <c r="R154" s="43">
        <f>'дод 2'!S224</f>
        <v>0</v>
      </c>
      <c r="S154" s="43">
        <f>'дод 2'!T224</f>
        <v>0</v>
      </c>
      <c r="T154" s="43">
        <f>'дод 2'!U224</f>
        <v>0</v>
      </c>
      <c r="U154" s="160">
        <f t="shared" si="44"/>
        <v>11.567241050119332</v>
      </c>
      <c r="V154" s="45">
        <f t="shared" si="45"/>
        <v>4846674</v>
      </c>
      <c r="W154" s="271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</row>
    <row r="155" spans="1:36" s="21" customFormat="1" ht="28.5" customHeight="1">
      <c r="A155" s="31" t="s">
        <v>375</v>
      </c>
      <c r="B155" s="10"/>
      <c r="C155" s="10" t="s">
        <v>376</v>
      </c>
      <c r="D155" s="42">
        <f aca="true" t="shared" si="50" ref="D155:T155">D156</f>
        <v>10068490</v>
      </c>
      <c r="E155" s="42">
        <f t="shared" si="50"/>
        <v>0</v>
      </c>
      <c r="F155" s="42">
        <f t="shared" si="50"/>
        <v>0</v>
      </c>
      <c r="G155" s="42">
        <f t="shared" si="50"/>
        <v>921566.47</v>
      </c>
      <c r="H155" s="42">
        <f t="shared" si="50"/>
        <v>0</v>
      </c>
      <c r="I155" s="42">
        <f t="shared" si="50"/>
        <v>0</v>
      </c>
      <c r="J155" s="158">
        <f t="shared" si="43"/>
        <v>9.152975967597921</v>
      </c>
      <c r="K155" s="42">
        <f t="shared" si="50"/>
        <v>8282000</v>
      </c>
      <c r="L155" s="42">
        <f t="shared" si="50"/>
        <v>0</v>
      </c>
      <c r="M155" s="42">
        <f t="shared" si="50"/>
        <v>0</v>
      </c>
      <c r="N155" s="42">
        <f t="shared" si="50"/>
        <v>0</v>
      </c>
      <c r="O155" s="42">
        <f t="shared" si="50"/>
        <v>8282000</v>
      </c>
      <c r="P155" s="42">
        <f t="shared" si="50"/>
        <v>2510897</v>
      </c>
      <c r="Q155" s="42">
        <f t="shared" si="50"/>
        <v>0</v>
      </c>
      <c r="R155" s="42">
        <f t="shared" si="50"/>
        <v>0</v>
      </c>
      <c r="S155" s="42">
        <f t="shared" si="50"/>
        <v>0</v>
      </c>
      <c r="T155" s="42">
        <f t="shared" si="50"/>
        <v>2510897</v>
      </c>
      <c r="U155" s="158">
        <f t="shared" si="44"/>
        <v>30.317519922723978</v>
      </c>
      <c r="V155" s="48">
        <f t="shared" si="45"/>
        <v>3432463.4699999997</v>
      </c>
      <c r="W155" s="271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</row>
    <row r="156" spans="1:36" ht="27.75" customHeight="1">
      <c r="A156" s="26" t="s">
        <v>373</v>
      </c>
      <c r="B156" s="26" t="s">
        <v>374</v>
      </c>
      <c r="C156" s="46" t="s">
        <v>372</v>
      </c>
      <c r="D156" s="41">
        <f>'дод 2'!E49</f>
        <v>10068490</v>
      </c>
      <c r="E156" s="41">
        <f>'дод 2'!F49</f>
        <v>0</v>
      </c>
      <c r="F156" s="41">
        <f>'дод 2'!G49</f>
        <v>0</v>
      </c>
      <c r="G156" s="41">
        <f>'дод 2'!H49</f>
        <v>921566.47</v>
      </c>
      <c r="H156" s="41">
        <f>'дод 2'!I49</f>
        <v>0</v>
      </c>
      <c r="I156" s="41">
        <f>'дод 2'!J49</f>
        <v>0</v>
      </c>
      <c r="J156" s="159">
        <f t="shared" si="43"/>
        <v>9.152975967597921</v>
      </c>
      <c r="K156" s="41">
        <f>'дод 2'!L49</f>
        <v>8282000</v>
      </c>
      <c r="L156" s="41">
        <f>'дод 2'!M49</f>
        <v>0</v>
      </c>
      <c r="M156" s="41">
        <f>'дод 2'!N49</f>
        <v>0</v>
      </c>
      <c r="N156" s="41">
        <f>'дод 2'!O49</f>
        <v>0</v>
      </c>
      <c r="O156" s="41">
        <f>'дод 2'!P49</f>
        <v>8282000</v>
      </c>
      <c r="P156" s="41">
        <f>'дод 2'!Q49</f>
        <v>2510897</v>
      </c>
      <c r="Q156" s="41">
        <f>'дод 2'!R49</f>
        <v>0</v>
      </c>
      <c r="R156" s="41">
        <f>'дод 2'!S49</f>
        <v>0</v>
      </c>
      <c r="S156" s="41">
        <f>'дод 2'!T49</f>
        <v>0</v>
      </c>
      <c r="T156" s="41">
        <f>'дод 2'!U49</f>
        <v>2510897</v>
      </c>
      <c r="U156" s="159">
        <f t="shared" si="44"/>
        <v>30.317519922723978</v>
      </c>
      <c r="V156" s="44">
        <f t="shared" si="45"/>
        <v>3432463.4699999997</v>
      </c>
      <c r="W156" s="274">
        <v>22</v>
      </c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</row>
    <row r="157" spans="1:36" s="21" customFormat="1" ht="38.25" customHeight="1">
      <c r="A157" s="22" t="s">
        <v>134</v>
      </c>
      <c r="B157" s="10"/>
      <c r="C157" s="10" t="s">
        <v>10</v>
      </c>
      <c r="D157" s="42">
        <f>D158+D159+D162+D163+D164+D160+D161</f>
        <v>7914128</v>
      </c>
      <c r="E157" s="42">
        <f aca="true" t="shared" si="51" ref="E157:T157">E158+E159+E162+E163+E164+E160+E161</f>
        <v>0</v>
      </c>
      <c r="F157" s="42">
        <f t="shared" si="51"/>
        <v>78316.65</v>
      </c>
      <c r="G157" s="42">
        <f t="shared" si="51"/>
        <v>1607171.19</v>
      </c>
      <c r="H157" s="42">
        <f t="shared" si="51"/>
        <v>0</v>
      </c>
      <c r="I157" s="42">
        <f t="shared" si="51"/>
        <v>78316.65</v>
      </c>
      <c r="J157" s="158">
        <f t="shared" si="43"/>
        <v>20.307621888349544</v>
      </c>
      <c r="K157" s="42">
        <f t="shared" si="51"/>
        <v>75868803.33</v>
      </c>
      <c r="L157" s="42">
        <f t="shared" si="51"/>
        <v>1332343.53</v>
      </c>
      <c r="M157" s="42">
        <f t="shared" si="51"/>
        <v>0</v>
      </c>
      <c r="N157" s="42">
        <f t="shared" si="51"/>
        <v>0</v>
      </c>
      <c r="O157" s="42">
        <f t="shared" si="51"/>
        <v>74536459.8</v>
      </c>
      <c r="P157" s="42">
        <f t="shared" si="51"/>
        <v>41004073.24</v>
      </c>
      <c r="Q157" s="42">
        <f t="shared" si="51"/>
        <v>356514.54</v>
      </c>
      <c r="R157" s="42">
        <f t="shared" si="51"/>
        <v>0</v>
      </c>
      <c r="S157" s="42">
        <f t="shared" si="51"/>
        <v>0</v>
      </c>
      <c r="T157" s="42">
        <f t="shared" si="51"/>
        <v>40647558.7</v>
      </c>
      <c r="U157" s="158">
        <f t="shared" si="44"/>
        <v>54.04602608749227</v>
      </c>
      <c r="V157" s="48">
        <f t="shared" si="45"/>
        <v>42611244.43</v>
      </c>
      <c r="W157" s="274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</row>
    <row r="158" spans="1:36" ht="27.75" customHeight="1">
      <c r="A158" s="4" t="s">
        <v>11</v>
      </c>
      <c r="B158" s="4" t="s">
        <v>133</v>
      </c>
      <c r="C158" s="12" t="s">
        <v>46</v>
      </c>
      <c r="D158" s="41">
        <f>'дод 2'!E50+'дод 2'!E242</f>
        <v>1240000</v>
      </c>
      <c r="E158" s="41">
        <f>'дод 2'!F50+'дод 2'!F242</f>
        <v>0</v>
      </c>
      <c r="F158" s="41">
        <f>'дод 2'!G50+'дод 2'!G242</f>
        <v>0</v>
      </c>
      <c r="G158" s="41">
        <f>'дод 2'!H50+'дод 2'!H242</f>
        <v>87736.9</v>
      </c>
      <c r="H158" s="41">
        <f>'дод 2'!I50+'дод 2'!I242</f>
        <v>0</v>
      </c>
      <c r="I158" s="41">
        <f>'дод 2'!J50+'дод 2'!J242</f>
        <v>0</v>
      </c>
      <c r="J158" s="159">
        <f t="shared" si="43"/>
        <v>7.075556451612902</v>
      </c>
      <c r="K158" s="41">
        <f>'дод 2'!L50+'дод 2'!L242</f>
        <v>16800</v>
      </c>
      <c r="L158" s="41">
        <f>'дод 2'!M50+'дод 2'!M242</f>
        <v>0</v>
      </c>
      <c r="M158" s="41">
        <f>'дод 2'!N50+'дод 2'!N242</f>
        <v>0</v>
      </c>
      <c r="N158" s="41">
        <f>'дод 2'!O50+'дод 2'!O242</f>
        <v>0</v>
      </c>
      <c r="O158" s="41">
        <f>'дод 2'!P50+'дод 2'!P242</f>
        <v>16800</v>
      </c>
      <c r="P158" s="41">
        <f>'дод 2'!Q50+'дод 2'!Q242</f>
        <v>0</v>
      </c>
      <c r="Q158" s="41">
        <f>'дод 2'!R50+'дод 2'!R242</f>
        <v>0</v>
      </c>
      <c r="R158" s="41">
        <f>'дод 2'!S50+'дод 2'!S242</f>
        <v>0</v>
      </c>
      <c r="S158" s="41">
        <f>'дод 2'!T50+'дод 2'!T242</f>
        <v>0</v>
      </c>
      <c r="T158" s="41">
        <f>'дод 2'!U50+'дод 2'!U242</f>
        <v>0</v>
      </c>
      <c r="U158" s="159">
        <f t="shared" si="44"/>
        <v>0</v>
      </c>
      <c r="V158" s="44">
        <f t="shared" si="45"/>
        <v>87736.9</v>
      </c>
      <c r="W158" s="274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</row>
    <row r="159" spans="1:36" ht="24.75" customHeight="1">
      <c r="A159" s="4" t="s">
        <v>3</v>
      </c>
      <c r="B159" s="4" t="s">
        <v>132</v>
      </c>
      <c r="C159" s="12" t="s">
        <v>64</v>
      </c>
      <c r="D159" s="41">
        <f>'дод 2'!E84+'дод 2'!E105+'дод 2'!E156+'дод 2'!E172+'дод 2'!E195+'дод 2'!E225+'дод 2'!E51+'дод 2'!E254</f>
        <v>3900830</v>
      </c>
      <c r="E159" s="41">
        <f>'дод 2'!F84+'дод 2'!F105+'дод 2'!F156+'дод 2'!F172+'дод 2'!F195+'дод 2'!F225+'дод 2'!F51+'дод 2'!F254</f>
        <v>0</v>
      </c>
      <c r="F159" s="41">
        <f>'дод 2'!G84+'дод 2'!G105+'дод 2'!G156+'дод 2'!G172+'дод 2'!G195+'дод 2'!G225+'дод 2'!G51+'дод 2'!G254</f>
        <v>0</v>
      </c>
      <c r="G159" s="41">
        <f>'дод 2'!H84+'дод 2'!H105+'дод 2'!H156+'дод 2'!H172+'дод 2'!H195+'дод 2'!H225+'дод 2'!H51+'дод 2'!H254</f>
        <v>998630.74</v>
      </c>
      <c r="H159" s="41">
        <f>'дод 2'!I84+'дод 2'!I105+'дод 2'!I156+'дод 2'!I172+'дод 2'!I195+'дод 2'!I225+'дод 2'!I51+'дод 2'!I254</f>
        <v>0</v>
      </c>
      <c r="I159" s="41">
        <f>'дод 2'!J84+'дод 2'!J105+'дод 2'!J156+'дод 2'!J172+'дод 2'!J195+'дод 2'!J225+'дод 2'!J51+'дод 2'!J254</f>
        <v>0</v>
      </c>
      <c r="J159" s="159">
        <f t="shared" si="43"/>
        <v>25.60046810550575</v>
      </c>
      <c r="K159" s="41">
        <f>'дод 2'!L84+'дод 2'!L105+'дод 2'!L156+'дод 2'!L172+'дод 2'!L195+'дод 2'!L225+'дод 2'!L51+'дод 2'!L254</f>
        <v>43532574</v>
      </c>
      <c r="L159" s="41">
        <f>'дод 2'!M84+'дод 2'!M105+'дод 2'!M156+'дод 2'!M172+'дод 2'!M195+'дод 2'!M225+'дод 2'!M51+'дод 2'!M254</f>
        <v>0</v>
      </c>
      <c r="M159" s="41">
        <f>'дод 2'!N84+'дод 2'!N105+'дод 2'!N156+'дод 2'!N172+'дод 2'!N195+'дод 2'!N225+'дод 2'!N51+'дод 2'!N254</f>
        <v>0</v>
      </c>
      <c r="N159" s="41">
        <f>'дод 2'!O84+'дод 2'!O105+'дод 2'!O156+'дод 2'!O172+'дод 2'!O195+'дод 2'!O225+'дод 2'!O51+'дод 2'!O254</f>
        <v>0</v>
      </c>
      <c r="O159" s="41">
        <f>'дод 2'!P84+'дод 2'!P105+'дод 2'!P156+'дод 2'!P172+'дод 2'!P195+'дод 2'!P225+'дод 2'!P51+'дод 2'!P254</f>
        <v>43532574</v>
      </c>
      <c r="P159" s="41">
        <f>'дод 2'!Q84+'дод 2'!Q105+'дод 2'!Q156+'дод 2'!Q172+'дод 2'!Q195+'дод 2'!Q225+'дод 2'!Q51+'дод 2'!Q254</f>
        <v>11787558.7</v>
      </c>
      <c r="Q159" s="41">
        <f>'дод 2'!R84+'дод 2'!R105+'дод 2'!R156+'дод 2'!R172+'дод 2'!R195+'дод 2'!R225+'дод 2'!R51+'дод 2'!R254</f>
        <v>0</v>
      </c>
      <c r="R159" s="41">
        <f>'дод 2'!S84+'дод 2'!S105+'дод 2'!S156+'дод 2'!S172+'дод 2'!S195+'дод 2'!S225+'дод 2'!S51+'дод 2'!S254</f>
        <v>0</v>
      </c>
      <c r="S159" s="41">
        <f>'дод 2'!T84+'дод 2'!T105+'дод 2'!T156+'дод 2'!T172+'дод 2'!T195+'дод 2'!T225+'дод 2'!T51+'дод 2'!T254</f>
        <v>0</v>
      </c>
      <c r="T159" s="41">
        <f>'дод 2'!U84+'дод 2'!U105+'дод 2'!U156+'дод 2'!U172+'дод 2'!U195+'дод 2'!U225+'дод 2'!U51+'дод 2'!U254</f>
        <v>11787558.7</v>
      </c>
      <c r="U159" s="159">
        <f t="shared" si="44"/>
        <v>27.077559668307227</v>
      </c>
      <c r="V159" s="44">
        <f t="shared" si="45"/>
        <v>12786189.44</v>
      </c>
      <c r="W159" s="274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</row>
    <row r="160" spans="1:36" ht="33.75" customHeight="1">
      <c r="A160" s="4" t="s">
        <v>411</v>
      </c>
      <c r="B160" s="4" t="s">
        <v>126</v>
      </c>
      <c r="C160" s="12" t="s">
        <v>414</v>
      </c>
      <c r="D160" s="41">
        <f>'дод 2'!E243</f>
        <v>0</v>
      </c>
      <c r="E160" s="41">
        <f>'дод 2'!F243</f>
        <v>0</v>
      </c>
      <c r="F160" s="41">
        <f>'дод 2'!G243</f>
        <v>0</v>
      </c>
      <c r="G160" s="41">
        <f>'дод 2'!H243</f>
        <v>0</v>
      </c>
      <c r="H160" s="41">
        <f>'дод 2'!I243</f>
        <v>0</v>
      </c>
      <c r="I160" s="41">
        <f>'дод 2'!J243</f>
        <v>0</v>
      </c>
      <c r="J160" s="159"/>
      <c r="K160" s="41">
        <f>'дод 2'!L243</f>
        <v>50000</v>
      </c>
      <c r="L160" s="41">
        <f>'дод 2'!M243</f>
        <v>0</v>
      </c>
      <c r="M160" s="41">
        <f>'дод 2'!N243</f>
        <v>0</v>
      </c>
      <c r="N160" s="41">
        <f>'дод 2'!O243</f>
        <v>0</v>
      </c>
      <c r="O160" s="41">
        <f>'дод 2'!P243</f>
        <v>50000</v>
      </c>
      <c r="P160" s="41">
        <f>'дод 2'!Q243</f>
        <v>24500</v>
      </c>
      <c r="Q160" s="41">
        <f>'дод 2'!R243</f>
        <v>24500</v>
      </c>
      <c r="R160" s="41">
        <f>'дод 2'!S243</f>
        <v>0</v>
      </c>
      <c r="S160" s="41">
        <f>'дод 2'!T243</f>
        <v>0</v>
      </c>
      <c r="T160" s="41">
        <f>'дод 2'!U243</f>
        <v>0</v>
      </c>
      <c r="U160" s="159">
        <f t="shared" si="44"/>
        <v>49</v>
      </c>
      <c r="V160" s="44">
        <f t="shared" si="45"/>
        <v>24500</v>
      </c>
      <c r="W160" s="274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</row>
    <row r="161" spans="1:36" ht="66.75" customHeight="1">
      <c r="A161" s="4" t="s">
        <v>413</v>
      </c>
      <c r="B161" s="4" t="s">
        <v>126</v>
      </c>
      <c r="C161" s="12" t="s">
        <v>415</v>
      </c>
      <c r="D161" s="41">
        <f>'дод 2'!E244</f>
        <v>0</v>
      </c>
      <c r="E161" s="41">
        <f>'дод 2'!F244</f>
        <v>0</v>
      </c>
      <c r="F161" s="41">
        <f>'дод 2'!G244</f>
        <v>0</v>
      </c>
      <c r="G161" s="41">
        <f>'дод 2'!H244</f>
        <v>0</v>
      </c>
      <c r="H161" s="41">
        <f>'дод 2'!I244</f>
        <v>0</v>
      </c>
      <c r="I161" s="41">
        <f>'дод 2'!J244</f>
        <v>0</v>
      </c>
      <c r="J161" s="159"/>
      <c r="K161" s="41">
        <f>'дод 2'!L244</f>
        <v>25000</v>
      </c>
      <c r="L161" s="41">
        <f>'дод 2'!M244</f>
        <v>0</v>
      </c>
      <c r="M161" s="41">
        <f>'дод 2'!N244</f>
        <v>0</v>
      </c>
      <c r="N161" s="41">
        <f>'дод 2'!O244</f>
        <v>0</v>
      </c>
      <c r="O161" s="41">
        <f>'дод 2'!P244</f>
        <v>25000</v>
      </c>
      <c r="P161" s="41">
        <f>'дод 2'!Q244</f>
        <v>0</v>
      </c>
      <c r="Q161" s="41">
        <f>'дод 2'!R244</f>
        <v>0</v>
      </c>
      <c r="R161" s="41">
        <f>'дод 2'!S244</f>
        <v>0</v>
      </c>
      <c r="S161" s="41">
        <f>'дод 2'!T244</f>
        <v>0</v>
      </c>
      <c r="T161" s="41">
        <f>'дод 2'!U244</f>
        <v>0</v>
      </c>
      <c r="U161" s="159">
        <f t="shared" si="44"/>
        <v>0</v>
      </c>
      <c r="V161" s="44">
        <f t="shared" si="45"/>
        <v>0</v>
      </c>
      <c r="W161" s="274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</row>
    <row r="162" spans="1:36" ht="31.5">
      <c r="A162" s="4" t="s">
        <v>12</v>
      </c>
      <c r="B162" s="4" t="s">
        <v>126</v>
      </c>
      <c r="C162" s="12" t="s">
        <v>47</v>
      </c>
      <c r="D162" s="41">
        <f>'дод 2'!E52</f>
        <v>0</v>
      </c>
      <c r="E162" s="41">
        <f>'дод 2'!F52</f>
        <v>0</v>
      </c>
      <c r="F162" s="41">
        <f>'дод 2'!G52</f>
        <v>0</v>
      </c>
      <c r="G162" s="41">
        <f>'дод 2'!H52</f>
        <v>0</v>
      </c>
      <c r="H162" s="41">
        <f>'дод 2'!I52</f>
        <v>0</v>
      </c>
      <c r="I162" s="41">
        <f>'дод 2'!J52</f>
        <v>0</v>
      </c>
      <c r="J162" s="159"/>
      <c r="K162" s="41">
        <f>'дод 2'!L52</f>
        <v>29240000</v>
      </c>
      <c r="L162" s="41">
        <f>'дод 2'!M52</f>
        <v>0</v>
      </c>
      <c r="M162" s="41">
        <f>'дод 2'!N52</f>
        <v>0</v>
      </c>
      <c r="N162" s="41">
        <f>'дод 2'!O52</f>
        <v>0</v>
      </c>
      <c r="O162" s="41">
        <f>'дод 2'!P52</f>
        <v>29240000</v>
      </c>
      <c r="P162" s="41">
        <f>'дод 2'!Q52</f>
        <v>28860000</v>
      </c>
      <c r="Q162" s="41">
        <f>'дод 2'!R52</f>
        <v>0</v>
      </c>
      <c r="R162" s="41">
        <f>'дод 2'!S52</f>
        <v>0</v>
      </c>
      <c r="S162" s="41">
        <f>'дод 2'!T52</f>
        <v>0</v>
      </c>
      <c r="T162" s="41">
        <f>'дод 2'!U52</f>
        <v>28860000</v>
      </c>
      <c r="U162" s="159">
        <f t="shared" si="44"/>
        <v>98.70041039671683</v>
      </c>
      <c r="V162" s="44">
        <f t="shared" si="45"/>
        <v>28860000</v>
      </c>
      <c r="W162" s="274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</row>
    <row r="163" spans="1:36" ht="36.75" customHeight="1">
      <c r="A163" s="4" t="s">
        <v>386</v>
      </c>
      <c r="B163" s="4" t="s">
        <v>126</v>
      </c>
      <c r="C163" s="12" t="s">
        <v>387</v>
      </c>
      <c r="D163" s="41">
        <f>'дод 2'!E53</f>
        <v>209333</v>
      </c>
      <c r="E163" s="41">
        <f>'дод 2'!F53</f>
        <v>0</v>
      </c>
      <c r="F163" s="41">
        <f>'дод 2'!G53</f>
        <v>0</v>
      </c>
      <c r="G163" s="41">
        <f>'дод 2'!H53</f>
        <v>129680</v>
      </c>
      <c r="H163" s="41">
        <f>'дод 2'!I53</f>
        <v>0</v>
      </c>
      <c r="I163" s="41">
        <f>'дод 2'!J53</f>
        <v>0</v>
      </c>
      <c r="J163" s="159">
        <f t="shared" si="43"/>
        <v>61.9491432311198</v>
      </c>
      <c r="K163" s="41">
        <f>'дод 2'!L53</f>
        <v>0</v>
      </c>
      <c r="L163" s="41">
        <f>'дод 2'!M53</f>
        <v>0</v>
      </c>
      <c r="M163" s="41">
        <f>'дод 2'!N53</f>
        <v>0</v>
      </c>
      <c r="N163" s="41">
        <f>'дод 2'!O53</f>
        <v>0</v>
      </c>
      <c r="O163" s="41">
        <f>'дод 2'!P53</f>
        <v>0</v>
      </c>
      <c r="P163" s="41">
        <f>'дод 2'!Q53</f>
        <v>0</v>
      </c>
      <c r="Q163" s="41">
        <f>'дод 2'!R53</f>
        <v>0</v>
      </c>
      <c r="R163" s="41">
        <f>'дод 2'!S53</f>
        <v>0</v>
      </c>
      <c r="S163" s="41">
        <f>'дод 2'!T53</f>
        <v>0</v>
      </c>
      <c r="T163" s="41">
        <f>'дод 2'!U53</f>
        <v>0</v>
      </c>
      <c r="U163" s="159"/>
      <c r="V163" s="44">
        <f t="shared" si="45"/>
        <v>129680</v>
      </c>
      <c r="W163" s="274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</row>
    <row r="164" spans="1:36" ht="29.25" customHeight="1">
      <c r="A164" s="4" t="s">
        <v>13</v>
      </c>
      <c r="B164" s="4"/>
      <c r="C164" s="12" t="s">
        <v>407</v>
      </c>
      <c r="D164" s="41">
        <f>D165+D166</f>
        <v>2563965</v>
      </c>
      <c r="E164" s="41">
        <f aca="true" t="shared" si="52" ref="E164:T164">E165+E166</f>
        <v>0</v>
      </c>
      <c r="F164" s="41">
        <f t="shared" si="52"/>
        <v>78316.65</v>
      </c>
      <c r="G164" s="41">
        <f t="shared" si="52"/>
        <v>391123.55000000005</v>
      </c>
      <c r="H164" s="41">
        <f t="shared" si="52"/>
        <v>0</v>
      </c>
      <c r="I164" s="41">
        <f t="shared" si="52"/>
        <v>78316.65</v>
      </c>
      <c r="J164" s="159">
        <f t="shared" si="43"/>
        <v>15.25463686126761</v>
      </c>
      <c r="K164" s="41">
        <f t="shared" si="52"/>
        <v>3004429.33</v>
      </c>
      <c r="L164" s="41">
        <f t="shared" si="52"/>
        <v>1332343.53</v>
      </c>
      <c r="M164" s="41">
        <f t="shared" si="52"/>
        <v>0</v>
      </c>
      <c r="N164" s="41">
        <f t="shared" si="52"/>
        <v>0</v>
      </c>
      <c r="O164" s="41">
        <f t="shared" si="52"/>
        <v>1672085.8</v>
      </c>
      <c r="P164" s="41">
        <f t="shared" si="52"/>
        <v>332014.54</v>
      </c>
      <c r="Q164" s="41">
        <f t="shared" si="52"/>
        <v>332014.54</v>
      </c>
      <c r="R164" s="41">
        <f t="shared" si="52"/>
        <v>0</v>
      </c>
      <c r="S164" s="41">
        <f t="shared" si="52"/>
        <v>0</v>
      </c>
      <c r="T164" s="41">
        <f t="shared" si="52"/>
        <v>0</v>
      </c>
      <c r="U164" s="159">
        <f t="shared" si="44"/>
        <v>11.050835401077647</v>
      </c>
      <c r="V164" s="44">
        <f t="shared" si="45"/>
        <v>723138.0900000001</v>
      </c>
      <c r="W164" s="274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</row>
    <row r="165" spans="1:36" s="7" customFormat="1" ht="122.25" customHeight="1">
      <c r="A165" s="6" t="s">
        <v>461</v>
      </c>
      <c r="B165" s="6" t="s">
        <v>126</v>
      </c>
      <c r="C165" s="13" t="s">
        <v>494</v>
      </c>
      <c r="D165" s="43">
        <f>'дод 2'!E55+'дод 2'!E234+'дод 2'!E197+'дод 2'!E227</f>
        <v>0</v>
      </c>
      <c r="E165" s="43">
        <f>'дод 2'!F55+'дод 2'!F234+'дод 2'!F197+'дод 2'!F227</f>
        <v>0</v>
      </c>
      <c r="F165" s="43">
        <f>'дод 2'!G55+'дод 2'!G234+'дод 2'!G197+'дод 2'!G227</f>
        <v>0</v>
      </c>
      <c r="G165" s="43">
        <f>'дод 2'!H55+'дод 2'!H234+'дод 2'!H197+'дод 2'!H227</f>
        <v>0</v>
      </c>
      <c r="H165" s="43">
        <f>'дод 2'!I55+'дод 2'!I234+'дод 2'!I197+'дод 2'!I227</f>
        <v>0</v>
      </c>
      <c r="I165" s="43">
        <f>'дод 2'!J55+'дод 2'!J234+'дод 2'!J197+'дод 2'!J227</f>
        <v>0</v>
      </c>
      <c r="J165" s="160"/>
      <c r="K165" s="43">
        <f>'дод 2'!L55+'дод 2'!L234+'дод 2'!L197+'дод 2'!L227</f>
        <v>3004429.33</v>
      </c>
      <c r="L165" s="43">
        <f>'дод 2'!M55+'дод 2'!M234+'дод 2'!M197+'дод 2'!M227</f>
        <v>1332343.53</v>
      </c>
      <c r="M165" s="43">
        <f>'дод 2'!N55+'дод 2'!N234+'дод 2'!N197+'дод 2'!N227</f>
        <v>0</v>
      </c>
      <c r="N165" s="43">
        <f>'дод 2'!O55+'дод 2'!O234+'дод 2'!O197+'дод 2'!O227</f>
        <v>0</v>
      </c>
      <c r="O165" s="43">
        <f>'дод 2'!P55+'дод 2'!P234+'дод 2'!P197+'дод 2'!P227</f>
        <v>1672085.8</v>
      </c>
      <c r="P165" s="43">
        <f>'дод 2'!Q55+'дод 2'!Q234+'дод 2'!Q197+'дод 2'!Q227</f>
        <v>332014.54</v>
      </c>
      <c r="Q165" s="43">
        <f>'дод 2'!R55+'дод 2'!R234+'дод 2'!R197+'дод 2'!R227</f>
        <v>332014.54</v>
      </c>
      <c r="R165" s="43">
        <f>'дод 2'!S55+'дод 2'!S234+'дод 2'!S197+'дод 2'!S227</f>
        <v>0</v>
      </c>
      <c r="S165" s="43">
        <f>'дод 2'!T55+'дод 2'!T234+'дод 2'!T197+'дод 2'!T227</f>
        <v>0</v>
      </c>
      <c r="T165" s="43">
        <f>'дод 2'!U55+'дод 2'!U234+'дод 2'!U197+'дод 2'!U227</f>
        <v>0</v>
      </c>
      <c r="U165" s="160">
        <f t="shared" si="44"/>
        <v>11.050835401077647</v>
      </c>
      <c r="V165" s="45">
        <f t="shared" si="45"/>
        <v>332014.54</v>
      </c>
      <c r="W165" s="27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</row>
    <row r="166" spans="1:36" s="7" customFormat="1" ht="30.75" customHeight="1">
      <c r="A166" s="6" t="s">
        <v>377</v>
      </c>
      <c r="B166" s="6" t="s">
        <v>126</v>
      </c>
      <c r="C166" s="13" t="s">
        <v>34</v>
      </c>
      <c r="D166" s="43">
        <f>'дод 2'!E56+'дод 2'!E246</f>
        <v>2563965</v>
      </c>
      <c r="E166" s="43">
        <f>'дод 2'!F56+'дод 2'!F246</f>
        <v>0</v>
      </c>
      <c r="F166" s="43">
        <f>'дод 2'!G56+'дод 2'!G246</f>
        <v>78316.65</v>
      </c>
      <c r="G166" s="43">
        <f>'дод 2'!H56+'дод 2'!H246</f>
        <v>391123.55000000005</v>
      </c>
      <c r="H166" s="43">
        <f>'дод 2'!I56+'дод 2'!I246</f>
        <v>0</v>
      </c>
      <c r="I166" s="43">
        <f>'дод 2'!J56+'дод 2'!J246</f>
        <v>78316.65</v>
      </c>
      <c r="J166" s="160">
        <f t="shared" si="43"/>
        <v>15.25463686126761</v>
      </c>
      <c r="K166" s="43">
        <f>'дод 2'!L56+'дод 2'!L246</f>
        <v>0</v>
      </c>
      <c r="L166" s="43">
        <f>'дод 2'!M56+'дод 2'!M246</f>
        <v>0</v>
      </c>
      <c r="M166" s="43">
        <f>'дод 2'!N56+'дод 2'!N246</f>
        <v>0</v>
      </c>
      <c r="N166" s="43">
        <f>'дод 2'!O56+'дод 2'!O246</f>
        <v>0</v>
      </c>
      <c r="O166" s="43">
        <f>'дод 2'!P56+'дод 2'!P246</f>
        <v>0</v>
      </c>
      <c r="P166" s="43">
        <f>'дод 2'!Q56+'дод 2'!Q246</f>
        <v>0</v>
      </c>
      <c r="Q166" s="43">
        <f>'дод 2'!R56+'дод 2'!R246</f>
        <v>0</v>
      </c>
      <c r="R166" s="43">
        <f>'дод 2'!S56+'дод 2'!S246</f>
        <v>0</v>
      </c>
      <c r="S166" s="43">
        <f>'дод 2'!T56+'дод 2'!T246</f>
        <v>0</v>
      </c>
      <c r="T166" s="43">
        <f>'дод 2'!U56+'дод 2'!U246</f>
        <v>0</v>
      </c>
      <c r="U166" s="160"/>
      <c r="V166" s="45">
        <f t="shared" si="45"/>
        <v>391123.55000000005</v>
      </c>
      <c r="W166" s="27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</row>
    <row r="167" spans="1:36" s="21" customFormat="1" ht="23.25" customHeight="1">
      <c r="A167" s="22" t="s">
        <v>141</v>
      </c>
      <c r="B167" s="9"/>
      <c r="C167" s="10" t="s">
        <v>15</v>
      </c>
      <c r="D167" s="42">
        <f>D168+D171+D173+D176+D178+D179</f>
        <v>6505702.970000001</v>
      </c>
      <c r="E167" s="42">
        <f aca="true" t="shared" si="53" ref="E167:T167">E168+E171+E173+E176+E178+E179</f>
        <v>1087750</v>
      </c>
      <c r="F167" s="42">
        <f t="shared" si="53"/>
        <v>303626</v>
      </c>
      <c r="G167" s="42">
        <f t="shared" si="53"/>
        <v>1355893.86</v>
      </c>
      <c r="H167" s="42">
        <f t="shared" si="53"/>
        <v>528259.16</v>
      </c>
      <c r="I167" s="42">
        <f t="shared" si="53"/>
        <v>167791.25999999998</v>
      </c>
      <c r="J167" s="158">
        <f t="shared" si="43"/>
        <v>20.841619518328546</v>
      </c>
      <c r="K167" s="42">
        <f t="shared" si="53"/>
        <v>6126408.87</v>
      </c>
      <c r="L167" s="42">
        <f t="shared" si="53"/>
        <v>2474787</v>
      </c>
      <c r="M167" s="42">
        <f t="shared" si="53"/>
        <v>0</v>
      </c>
      <c r="N167" s="42">
        <f t="shared" si="53"/>
        <v>1200</v>
      </c>
      <c r="O167" s="42">
        <f t="shared" si="53"/>
        <v>3651621.87</v>
      </c>
      <c r="P167" s="42">
        <f>P168+P171+P173+P176+P178+P179</f>
        <v>450639.33999999997</v>
      </c>
      <c r="Q167" s="42">
        <f t="shared" si="53"/>
        <v>345939.33999999997</v>
      </c>
      <c r="R167" s="42">
        <f t="shared" si="53"/>
        <v>0</v>
      </c>
      <c r="S167" s="42">
        <f t="shared" si="53"/>
        <v>0</v>
      </c>
      <c r="T167" s="42">
        <f t="shared" si="53"/>
        <v>104700</v>
      </c>
      <c r="U167" s="158">
        <f t="shared" si="44"/>
        <v>7.355685027924033</v>
      </c>
      <c r="V167" s="48">
        <f t="shared" si="45"/>
        <v>1806533.2000000002</v>
      </c>
      <c r="W167" s="274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</row>
    <row r="168" spans="1:36" s="21" customFormat="1" ht="49.5" customHeight="1">
      <c r="A168" s="22" t="s">
        <v>143</v>
      </c>
      <c r="B168" s="29"/>
      <c r="C168" s="10" t="s">
        <v>16</v>
      </c>
      <c r="D168" s="42">
        <f>D169+D170</f>
        <v>2223743</v>
      </c>
      <c r="E168" s="42">
        <f aca="true" t="shared" si="54" ref="E168:T168">E169+E170</f>
        <v>1087750</v>
      </c>
      <c r="F168" s="42">
        <f t="shared" si="54"/>
        <v>81385</v>
      </c>
      <c r="G168" s="42">
        <f t="shared" si="54"/>
        <v>1028365.14</v>
      </c>
      <c r="H168" s="42">
        <f t="shared" si="54"/>
        <v>528259.16</v>
      </c>
      <c r="I168" s="42">
        <f t="shared" si="54"/>
        <v>20323.8</v>
      </c>
      <c r="J168" s="158">
        <f t="shared" si="43"/>
        <v>46.24478368228703</v>
      </c>
      <c r="K168" s="42">
        <f t="shared" si="54"/>
        <v>118900</v>
      </c>
      <c r="L168" s="42">
        <f t="shared" si="54"/>
        <v>5100</v>
      </c>
      <c r="M168" s="42">
        <f t="shared" si="54"/>
        <v>0</v>
      </c>
      <c r="N168" s="42">
        <f t="shared" si="54"/>
        <v>1200</v>
      </c>
      <c r="O168" s="42">
        <f t="shared" si="54"/>
        <v>113800</v>
      </c>
      <c r="P168" s="42">
        <f t="shared" si="54"/>
        <v>93237.51</v>
      </c>
      <c r="Q168" s="42">
        <f t="shared" si="54"/>
        <v>15337.51</v>
      </c>
      <c r="R168" s="42">
        <f t="shared" si="54"/>
        <v>0</v>
      </c>
      <c r="S168" s="42">
        <f t="shared" si="54"/>
        <v>0</v>
      </c>
      <c r="T168" s="42">
        <f t="shared" si="54"/>
        <v>77900</v>
      </c>
      <c r="U168" s="158">
        <f t="shared" si="44"/>
        <v>78.41674516400336</v>
      </c>
      <c r="V168" s="48">
        <f t="shared" si="45"/>
        <v>1121602.65</v>
      </c>
      <c r="W168" s="274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</row>
    <row r="169" spans="1:36" s="21" customFormat="1" ht="36.75" customHeight="1">
      <c r="A169" s="26" t="s">
        <v>17</v>
      </c>
      <c r="B169" s="26" t="s">
        <v>136</v>
      </c>
      <c r="C169" s="12" t="s">
        <v>462</v>
      </c>
      <c r="D169" s="41">
        <f>'дод 2'!E57+'дод 2'!E157</f>
        <v>706633</v>
      </c>
      <c r="E169" s="41">
        <f>'дод 2'!F57+'дод 2'!F157</f>
        <v>0</v>
      </c>
      <c r="F169" s="41">
        <f>'дод 2'!G57+'дод 2'!G157</f>
        <v>5070</v>
      </c>
      <c r="G169" s="41">
        <f>'дод 2'!H57+'дод 2'!H157</f>
        <v>299372.01</v>
      </c>
      <c r="H169" s="41">
        <f>'дод 2'!I57+'дод 2'!I157</f>
        <v>0</v>
      </c>
      <c r="I169" s="41">
        <f>'дод 2'!J57+'дод 2'!J157</f>
        <v>1095.5</v>
      </c>
      <c r="J169" s="159">
        <f t="shared" si="43"/>
        <v>42.365982058579206</v>
      </c>
      <c r="K169" s="41">
        <f>'дод 2'!L57+'дод 2'!L157</f>
        <v>55900</v>
      </c>
      <c r="L169" s="41">
        <f>'дод 2'!M57+'дод 2'!M157</f>
        <v>0</v>
      </c>
      <c r="M169" s="41">
        <f>'дод 2'!N57+'дод 2'!N157</f>
        <v>0</v>
      </c>
      <c r="N169" s="41">
        <f>'дод 2'!O57+'дод 2'!O157</f>
        <v>0</v>
      </c>
      <c r="O169" s="41">
        <f>'дод 2'!P57+'дод 2'!P157</f>
        <v>55900</v>
      </c>
      <c r="P169" s="41">
        <f>'дод 2'!Q57+'дод 2'!Q157</f>
        <v>0</v>
      </c>
      <c r="Q169" s="41">
        <f>'дод 2'!R57+'дод 2'!R157</f>
        <v>0</v>
      </c>
      <c r="R169" s="41">
        <f>'дод 2'!S57+'дод 2'!S157</f>
        <v>0</v>
      </c>
      <c r="S169" s="41">
        <f>'дод 2'!T57+'дод 2'!T157</f>
        <v>0</v>
      </c>
      <c r="T169" s="41">
        <f>'дод 2'!U57+'дод 2'!U157</f>
        <v>0</v>
      </c>
      <c r="U169" s="159">
        <f t="shared" si="44"/>
        <v>0</v>
      </c>
      <c r="V169" s="44">
        <f t="shared" si="45"/>
        <v>299372.01</v>
      </c>
      <c r="W169" s="274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</row>
    <row r="170" spans="1:36" ht="24.75" customHeight="1">
      <c r="A170" s="4" t="s">
        <v>236</v>
      </c>
      <c r="B170" s="11" t="s">
        <v>136</v>
      </c>
      <c r="C170" s="12" t="s">
        <v>18</v>
      </c>
      <c r="D170" s="41">
        <f>'дод 2'!E58</f>
        <v>1517110</v>
      </c>
      <c r="E170" s="41">
        <f>'дод 2'!F58</f>
        <v>1087750</v>
      </c>
      <c r="F170" s="41">
        <f>'дод 2'!G58</f>
        <v>76315</v>
      </c>
      <c r="G170" s="41">
        <f>'дод 2'!H58</f>
        <v>728993.13</v>
      </c>
      <c r="H170" s="41">
        <f>'дод 2'!I58</f>
        <v>528259.16</v>
      </c>
      <c r="I170" s="41">
        <f>'дод 2'!J58</f>
        <v>19228.3</v>
      </c>
      <c r="J170" s="159">
        <f t="shared" si="43"/>
        <v>48.05143529473802</v>
      </c>
      <c r="K170" s="41">
        <f>'дод 2'!L58</f>
        <v>63000</v>
      </c>
      <c r="L170" s="41">
        <f>'дод 2'!M58</f>
        <v>5100</v>
      </c>
      <c r="M170" s="41">
        <f>'дод 2'!N58</f>
        <v>0</v>
      </c>
      <c r="N170" s="41">
        <f>'дод 2'!O58</f>
        <v>1200</v>
      </c>
      <c r="O170" s="41">
        <f>'дод 2'!P58</f>
        <v>57900</v>
      </c>
      <c r="P170" s="41">
        <f>'дод 2'!Q58</f>
        <v>93237.51</v>
      </c>
      <c r="Q170" s="41">
        <f>'дод 2'!R58</f>
        <v>15337.51</v>
      </c>
      <c r="R170" s="41">
        <f>'дод 2'!S58</f>
        <v>0</v>
      </c>
      <c r="S170" s="41">
        <f>'дод 2'!T58</f>
        <v>0</v>
      </c>
      <c r="T170" s="41">
        <f>'дод 2'!U58</f>
        <v>77900</v>
      </c>
      <c r="U170" s="159">
        <f t="shared" si="44"/>
        <v>147.9960476190476</v>
      </c>
      <c r="V170" s="44">
        <f t="shared" si="45"/>
        <v>822230.64</v>
      </c>
      <c r="W170" s="274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</row>
    <row r="171" spans="1:36" s="21" customFormat="1" ht="30" customHeight="1">
      <c r="A171" s="22" t="s">
        <v>388</v>
      </c>
      <c r="B171" s="22"/>
      <c r="C171" s="47" t="s">
        <v>389</v>
      </c>
      <c r="D171" s="42">
        <f aca="true" t="shared" si="55" ref="D171:T171">D172</f>
        <v>391300</v>
      </c>
      <c r="E171" s="42">
        <f t="shared" si="55"/>
        <v>0</v>
      </c>
      <c r="F171" s="42">
        <f t="shared" si="55"/>
        <v>222241</v>
      </c>
      <c r="G171" s="42">
        <f t="shared" si="55"/>
        <v>184802.85</v>
      </c>
      <c r="H171" s="42">
        <f t="shared" si="55"/>
        <v>0</v>
      </c>
      <c r="I171" s="42">
        <f t="shared" si="55"/>
        <v>147467.46</v>
      </c>
      <c r="J171" s="158">
        <f t="shared" si="43"/>
        <v>47.227919754663944</v>
      </c>
      <c r="K171" s="42">
        <f t="shared" si="55"/>
        <v>0</v>
      </c>
      <c r="L171" s="42">
        <f t="shared" si="55"/>
        <v>0</v>
      </c>
      <c r="M171" s="42">
        <f t="shared" si="55"/>
        <v>0</v>
      </c>
      <c r="N171" s="42">
        <f t="shared" si="55"/>
        <v>0</v>
      </c>
      <c r="O171" s="42">
        <f t="shared" si="55"/>
        <v>0</v>
      </c>
      <c r="P171" s="42">
        <f t="shared" si="55"/>
        <v>0</v>
      </c>
      <c r="Q171" s="42">
        <f t="shared" si="55"/>
        <v>0</v>
      </c>
      <c r="R171" s="42">
        <f t="shared" si="55"/>
        <v>0</v>
      </c>
      <c r="S171" s="42">
        <f t="shared" si="55"/>
        <v>0</v>
      </c>
      <c r="T171" s="42">
        <f t="shared" si="55"/>
        <v>0</v>
      </c>
      <c r="U171" s="158"/>
      <c r="V171" s="48">
        <f t="shared" si="45"/>
        <v>184802.85</v>
      </c>
      <c r="W171" s="274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</row>
    <row r="172" spans="1:36" ht="30" customHeight="1">
      <c r="A172" s="4" t="s">
        <v>382</v>
      </c>
      <c r="B172" s="11" t="s">
        <v>383</v>
      </c>
      <c r="C172" s="12" t="s">
        <v>384</v>
      </c>
      <c r="D172" s="41">
        <f>'дод 2'!E59</f>
        <v>391300</v>
      </c>
      <c r="E172" s="41">
        <f>'дод 2'!F59</f>
        <v>0</v>
      </c>
      <c r="F172" s="41">
        <f>'дод 2'!G59</f>
        <v>222241</v>
      </c>
      <c r="G172" s="41">
        <f>'дод 2'!H59</f>
        <v>184802.85</v>
      </c>
      <c r="H172" s="41">
        <f>'дод 2'!I59</f>
        <v>0</v>
      </c>
      <c r="I172" s="41">
        <f>'дод 2'!J59</f>
        <v>147467.46</v>
      </c>
      <c r="J172" s="159">
        <f t="shared" si="43"/>
        <v>47.227919754663944</v>
      </c>
      <c r="K172" s="41">
        <f>'дод 2'!L59</f>
        <v>0</v>
      </c>
      <c r="L172" s="41">
        <f>'дод 2'!M59</f>
        <v>0</v>
      </c>
      <c r="M172" s="41">
        <f>'дод 2'!N59</f>
        <v>0</v>
      </c>
      <c r="N172" s="41">
        <f>'дод 2'!O59</f>
        <v>0</v>
      </c>
      <c r="O172" s="41">
        <f>'дод 2'!P59</f>
        <v>0</v>
      </c>
      <c r="P172" s="41">
        <f>'дод 2'!Q59</f>
        <v>0</v>
      </c>
      <c r="Q172" s="41">
        <f>'дод 2'!R59</f>
        <v>0</v>
      </c>
      <c r="R172" s="41">
        <f>'дод 2'!S59</f>
        <v>0</v>
      </c>
      <c r="S172" s="41">
        <f>'дод 2'!T59</f>
        <v>0</v>
      </c>
      <c r="T172" s="41">
        <f>'дод 2'!U59</f>
        <v>0</v>
      </c>
      <c r="U172" s="159"/>
      <c r="V172" s="44">
        <f t="shared" si="45"/>
        <v>184802.85</v>
      </c>
      <c r="W172" s="274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</row>
    <row r="173" spans="1:36" s="21" customFormat="1" ht="22.5" customHeight="1">
      <c r="A173" s="22" t="s">
        <v>14</v>
      </c>
      <c r="B173" s="31"/>
      <c r="C173" s="10" t="s">
        <v>19</v>
      </c>
      <c r="D173" s="42">
        <f>D174+D175</f>
        <v>76600</v>
      </c>
      <c r="E173" s="42">
        <f aca="true" t="shared" si="56" ref="E173:T173">E174+E175</f>
        <v>0</v>
      </c>
      <c r="F173" s="42">
        <f t="shared" si="56"/>
        <v>0</v>
      </c>
      <c r="G173" s="42">
        <f t="shared" si="56"/>
        <v>12664.08</v>
      </c>
      <c r="H173" s="42">
        <f t="shared" si="56"/>
        <v>0</v>
      </c>
      <c r="I173" s="42">
        <f t="shared" si="56"/>
        <v>0</v>
      </c>
      <c r="J173" s="158">
        <f t="shared" si="43"/>
        <v>16.532741514360314</v>
      </c>
      <c r="K173" s="42">
        <f t="shared" si="56"/>
        <v>6007508.87</v>
      </c>
      <c r="L173" s="42">
        <f t="shared" si="56"/>
        <v>2469687</v>
      </c>
      <c r="M173" s="42">
        <f t="shared" si="56"/>
        <v>0</v>
      </c>
      <c r="N173" s="42">
        <f t="shared" si="56"/>
        <v>0</v>
      </c>
      <c r="O173" s="42">
        <f t="shared" si="56"/>
        <v>3537821.87</v>
      </c>
      <c r="P173" s="42">
        <f t="shared" si="56"/>
        <v>357401.82999999996</v>
      </c>
      <c r="Q173" s="42">
        <f t="shared" si="56"/>
        <v>330601.82999999996</v>
      </c>
      <c r="R173" s="42">
        <f t="shared" si="56"/>
        <v>0</v>
      </c>
      <c r="S173" s="42">
        <f t="shared" si="56"/>
        <v>0</v>
      </c>
      <c r="T173" s="42">
        <f t="shared" si="56"/>
        <v>26800</v>
      </c>
      <c r="U173" s="158">
        <f t="shared" si="44"/>
        <v>5.949251806930747</v>
      </c>
      <c r="V173" s="48">
        <f t="shared" si="45"/>
        <v>370065.91</v>
      </c>
      <c r="W173" s="274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</row>
    <row r="174" spans="1:36" s="21" customFormat="1" ht="26.25" customHeight="1">
      <c r="A174" s="4" t="s">
        <v>20</v>
      </c>
      <c r="B174" s="4" t="s">
        <v>135</v>
      </c>
      <c r="C174" s="12" t="s">
        <v>35</v>
      </c>
      <c r="D174" s="41">
        <f>'дод 2'!E198</f>
        <v>76600</v>
      </c>
      <c r="E174" s="41">
        <f>'дод 2'!F198</f>
        <v>0</v>
      </c>
      <c r="F174" s="41">
        <f>'дод 2'!G198</f>
        <v>0</v>
      </c>
      <c r="G174" s="41">
        <f>'дод 2'!H198</f>
        <v>12664.08</v>
      </c>
      <c r="H174" s="41">
        <f>'дод 2'!I198</f>
        <v>0</v>
      </c>
      <c r="I174" s="41">
        <f>'дод 2'!J198</f>
        <v>0</v>
      </c>
      <c r="J174" s="159">
        <f t="shared" si="43"/>
        <v>16.532741514360314</v>
      </c>
      <c r="K174" s="41">
        <f>'дод 2'!L198</f>
        <v>0</v>
      </c>
      <c r="L174" s="41">
        <f>'дод 2'!M198</f>
        <v>0</v>
      </c>
      <c r="M174" s="41">
        <f>'дод 2'!N198</f>
        <v>0</v>
      </c>
      <c r="N174" s="41">
        <f>'дод 2'!O198</f>
        <v>0</v>
      </c>
      <c r="O174" s="41">
        <f>'дод 2'!P198</f>
        <v>0</v>
      </c>
      <c r="P174" s="41">
        <f>'дод 2'!Q198</f>
        <v>0</v>
      </c>
      <c r="Q174" s="41">
        <f>'дод 2'!R198</f>
        <v>0</v>
      </c>
      <c r="R174" s="41">
        <f>'дод 2'!S198</f>
        <v>0</v>
      </c>
      <c r="S174" s="41">
        <f>'дод 2'!T198</f>
        <v>0</v>
      </c>
      <c r="T174" s="41">
        <f>'дод 2'!U198</f>
        <v>0</v>
      </c>
      <c r="U174" s="159"/>
      <c r="V174" s="44">
        <f t="shared" si="45"/>
        <v>12664.08</v>
      </c>
      <c r="W174" s="274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</row>
    <row r="175" spans="1:36" s="21" customFormat="1" ht="21" customHeight="1">
      <c r="A175" s="4" t="s">
        <v>21</v>
      </c>
      <c r="B175" s="4" t="s">
        <v>139</v>
      </c>
      <c r="C175" s="12" t="s">
        <v>22</v>
      </c>
      <c r="D175" s="41">
        <f>'дод 2'!E85+'дод 2'!E255+'дод 2'!E60+'дод 2'!E199</f>
        <v>0</v>
      </c>
      <c r="E175" s="41">
        <f>'дод 2'!F85+'дод 2'!F255+'дод 2'!F60+'дод 2'!F199</f>
        <v>0</v>
      </c>
      <c r="F175" s="41">
        <f>'дод 2'!G85+'дод 2'!G255+'дод 2'!G60+'дод 2'!G199</f>
        <v>0</v>
      </c>
      <c r="G175" s="41">
        <f>'дод 2'!H85+'дод 2'!H255+'дод 2'!H60+'дод 2'!H199</f>
        <v>0</v>
      </c>
      <c r="H175" s="41">
        <f>'дод 2'!I85+'дод 2'!I255+'дод 2'!I60+'дод 2'!I199</f>
        <v>0</v>
      </c>
      <c r="I175" s="41">
        <f>'дод 2'!J85+'дод 2'!J255+'дод 2'!J60+'дод 2'!J199</f>
        <v>0</v>
      </c>
      <c r="J175" s="159"/>
      <c r="K175" s="41">
        <f>'дод 2'!L85+'дод 2'!L255+'дод 2'!L60+'дод 2'!L199</f>
        <v>6007508.87</v>
      </c>
      <c r="L175" s="41">
        <f>'дод 2'!M85+'дод 2'!M255+'дод 2'!M60+'дод 2'!M199</f>
        <v>2469687</v>
      </c>
      <c r="M175" s="41">
        <f>'дод 2'!N85+'дод 2'!N255+'дод 2'!N60+'дод 2'!N199</f>
        <v>0</v>
      </c>
      <c r="N175" s="41">
        <f>'дод 2'!O85+'дод 2'!O255+'дод 2'!O60+'дод 2'!O199</f>
        <v>0</v>
      </c>
      <c r="O175" s="41">
        <f>'дод 2'!P85+'дод 2'!P255+'дод 2'!P60+'дод 2'!P199</f>
        <v>3537821.87</v>
      </c>
      <c r="P175" s="41">
        <f>'дод 2'!Q85+'дод 2'!Q255+'дод 2'!Q60+'дод 2'!Q199</f>
        <v>357401.82999999996</v>
      </c>
      <c r="Q175" s="41">
        <f>'дод 2'!R85+'дод 2'!R255+'дод 2'!R60+'дод 2'!R199</f>
        <v>330601.82999999996</v>
      </c>
      <c r="R175" s="41">
        <f>'дод 2'!S85+'дод 2'!S255+'дод 2'!S60+'дод 2'!S199</f>
        <v>0</v>
      </c>
      <c r="S175" s="41">
        <f>'дод 2'!T85+'дод 2'!T255+'дод 2'!T60+'дод 2'!T199</f>
        <v>0</v>
      </c>
      <c r="T175" s="41">
        <f>'дод 2'!U85+'дод 2'!U255+'дод 2'!U60+'дод 2'!U199</f>
        <v>26800</v>
      </c>
      <c r="U175" s="159">
        <f t="shared" si="44"/>
        <v>5.949251806930747</v>
      </c>
      <c r="V175" s="44">
        <f t="shared" si="45"/>
        <v>357401.82999999996</v>
      </c>
      <c r="W175" s="274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</row>
    <row r="176" spans="1:36" s="21" customFormat="1" ht="26.25" customHeight="1">
      <c r="A176" s="22" t="s">
        <v>211</v>
      </c>
      <c r="B176" s="31"/>
      <c r="C176" s="10" t="s">
        <v>117</v>
      </c>
      <c r="D176" s="42">
        <f aca="true" t="shared" si="57" ref="D176:T176">D177</f>
        <v>164000</v>
      </c>
      <c r="E176" s="42">
        <f t="shared" si="57"/>
        <v>0</v>
      </c>
      <c r="F176" s="42">
        <f t="shared" si="57"/>
        <v>0</v>
      </c>
      <c r="G176" s="42">
        <f t="shared" si="57"/>
        <v>31998</v>
      </c>
      <c r="H176" s="42">
        <f t="shared" si="57"/>
        <v>0</v>
      </c>
      <c r="I176" s="42">
        <f t="shared" si="57"/>
        <v>0</v>
      </c>
      <c r="J176" s="158">
        <f t="shared" si="43"/>
        <v>19.5109756097561</v>
      </c>
      <c r="K176" s="42">
        <f t="shared" si="57"/>
        <v>0</v>
      </c>
      <c r="L176" s="42">
        <f t="shared" si="57"/>
        <v>0</v>
      </c>
      <c r="M176" s="42">
        <f t="shared" si="57"/>
        <v>0</v>
      </c>
      <c r="N176" s="42">
        <f t="shared" si="57"/>
        <v>0</v>
      </c>
      <c r="O176" s="42">
        <f t="shared" si="57"/>
        <v>0</v>
      </c>
      <c r="P176" s="42">
        <f t="shared" si="57"/>
        <v>0</v>
      </c>
      <c r="Q176" s="42">
        <f t="shared" si="57"/>
        <v>0</v>
      </c>
      <c r="R176" s="42">
        <f t="shared" si="57"/>
        <v>0</v>
      </c>
      <c r="S176" s="42">
        <f t="shared" si="57"/>
        <v>0</v>
      </c>
      <c r="T176" s="42">
        <f t="shared" si="57"/>
        <v>0</v>
      </c>
      <c r="U176" s="158"/>
      <c r="V176" s="48">
        <f t="shared" si="45"/>
        <v>31998</v>
      </c>
      <c r="W176" s="274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</row>
    <row r="177" spans="1:36" s="21" customFormat="1" ht="25.5" customHeight="1">
      <c r="A177" s="4" t="s">
        <v>393</v>
      </c>
      <c r="B177" s="11" t="s">
        <v>118</v>
      </c>
      <c r="C177" s="12" t="s">
        <v>394</v>
      </c>
      <c r="D177" s="41">
        <f>'дод 2'!E61</f>
        <v>164000</v>
      </c>
      <c r="E177" s="41">
        <f>'дод 2'!F61</f>
        <v>0</v>
      </c>
      <c r="F177" s="41">
        <f>'дод 2'!G61</f>
        <v>0</v>
      </c>
      <c r="G177" s="41">
        <f>'дод 2'!H61</f>
        <v>31998</v>
      </c>
      <c r="H177" s="41">
        <f>'дод 2'!I61</f>
        <v>0</v>
      </c>
      <c r="I177" s="41">
        <f>'дод 2'!J61</f>
        <v>0</v>
      </c>
      <c r="J177" s="159">
        <f t="shared" si="43"/>
        <v>19.5109756097561</v>
      </c>
      <c r="K177" s="41">
        <f>'дод 2'!L61</f>
        <v>0</v>
      </c>
      <c r="L177" s="41">
        <f>'дод 2'!M61</f>
        <v>0</v>
      </c>
      <c r="M177" s="41">
        <f>'дод 2'!N61</f>
        <v>0</v>
      </c>
      <c r="N177" s="41">
        <f>'дод 2'!O61</f>
        <v>0</v>
      </c>
      <c r="O177" s="41">
        <f>'дод 2'!P61</f>
        <v>0</v>
      </c>
      <c r="P177" s="41">
        <f>'дод 2'!Q61</f>
        <v>0</v>
      </c>
      <c r="Q177" s="41">
        <f>'дод 2'!R61</f>
        <v>0</v>
      </c>
      <c r="R177" s="41">
        <f>'дод 2'!S61</f>
        <v>0</v>
      </c>
      <c r="S177" s="41">
        <f>'дод 2'!T61</f>
        <v>0</v>
      </c>
      <c r="T177" s="41">
        <f>'дод 2'!U61</f>
        <v>0</v>
      </c>
      <c r="U177" s="159"/>
      <c r="V177" s="44">
        <f t="shared" si="45"/>
        <v>31998</v>
      </c>
      <c r="W177" s="274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</row>
    <row r="178" spans="1:36" s="21" customFormat="1" ht="26.25" customHeight="1">
      <c r="A178" s="22" t="s">
        <v>142</v>
      </c>
      <c r="B178" s="22" t="s">
        <v>137</v>
      </c>
      <c r="C178" s="10" t="s">
        <v>23</v>
      </c>
      <c r="D178" s="42">
        <f>'дод 2'!E256</f>
        <v>177952.41</v>
      </c>
      <c r="E178" s="42">
        <f>'дод 2'!F256</f>
        <v>0</v>
      </c>
      <c r="F178" s="42">
        <f>'дод 2'!G256</f>
        <v>0</v>
      </c>
      <c r="G178" s="42">
        <f>'дод 2'!H256</f>
        <v>98063.79</v>
      </c>
      <c r="H178" s="42">
        <f>'дод 2'!I256</f>
        <v>0</v>
      </c>
      <c r="I178" s="42">
        <f>'дод 2'!J256</f>
        <v>0</v>
      </c>
      <c r="J178" s="158">
        <f t="shared" si="43"/>
        <v>55.10675016989093</v>
      </c>
      <c r="K178" s="42">
        <f>'дод 2'!L256</f>
        <v>0</v>
      </c>
      <c r="L178" s="42">
        <f>'дод 2'!M256</f>
        <v>0</v>
      </c>
      <c r="M178" s="42">
        <f>'дод 2'!N256</f>
        <v>0</v>
      </c>
      <c r="N178" s="42">
        <f>'дод 2'!O256</f>
        <v>0</v>
      </c>
      <c r="O178" s="42">
        <f>'дод 2'!P256</f>
        <v>0</v>
      </c>
      <c r="P178" s="42">
        <f>'дод 2'!Q256</f>
        <v>0</v>
      </c>
      <c r="Q178" s="42">
        <f>'дод 2'!R256</f>
        <v>0</v>
      </c>
      <c r="R178" s="42">
        <f>'дод 2'!S256</f>
        <v>0</v>
      </c>
      <c r="S178" s="42">
        <f>'дод 2'!T256</f>
        <v>0</v>
      </c>
      <c r="T178" s="42">
        <f>'дод 2'!U256</f>
        <v>0</v>
      </c>
      <c r="U178" s="158"/>
      <c r="V178" s="48">
        <f t="shared" si="45"/>
        <v>98063.79</v>
      </c>
      <c r="W178" s="274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</row>
    <row r="179" spans="1:36" s="21" customFormat="1" ht="26.25" customHeight="1">
      <c r="A179" s="22" t="s">
        <v>24</v>
      </c>
      <c r="B179" s="22" t="s">
        <v>140</v>
      </c>
      <c r="C179" s="10" t="s">
        <v>38</v>
      </c>
      <c r="D179" s="42">
        <f>'дод 2'!E257</f>
        <v>3472107.56</v>
      </c>
      <c r="E179" s="42">
        <f>'дод 2'!F257</f>
        <v>0</v>
      </c>
      <c r="F179" s="42">
        <f>'дод 2'!G257</f>
        <v>0</v>
      </c>
      <c r="G179" s="42">
        <f>'дод 2'!H257</f>
        <v>0</v>
      </c>
      <c r="H179" s="42">
        <f>'дод 2'!I257</f>
        <v>0</v>
      </c>
      <c r="I179" s="42">
        <f>'дод 2'!J257</f>
        <v>0</v>
      </c>
      <c r="J179" s="158">
        <f t="shared" si="43"/>
        <v>0</v>
      </c>
      <c r="K179" s="42">
        <f>'дод 2'!L257</f>
        <v>0</v>
      </c>
      <c r="L179" s="42">
        <f>'дод 2'!M257</f>
        <v>0</v>
      </c>
      <c r="M179" s="42">
        <f>'дод 2'!N257</f>
        <v>0</v>
      </c>
      <c r="N179" s="42">
        <f>'дод 2'!O257</f>
        <v>0</v>
      </c>
      <c r="O179" s="42">
        <f>'дод 2'!P257</f>
        <v>0</v>
      </c>
      <c r="P179" s="42">
        <f>'дод 2'!Q257</f>
        <v>0</v>
      </c>
      <c r="Q179" s="42">
        <f>'дод 2'!R257</f>
        <v>0</v>
      </c>
      <c r="R179" s="42">
        <f>'дод 2'!S257</f>
        <v>0</v>
      </c>
      <c r="S179" s="42">
        <f>'дод 2'!T257</f>
        <v>0</v>
      </c>
      <c r="T179" s="42">
        <f>'дод 2'!U257</f>
        <v>0</v>
      </c>
      <c r="U179" s="158"/>
      <c r="V179" s="48">
        <f t="shared" si="45"/>
        <v>0</v>
      </c>
      <c r="W179" s="274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</row>
    <row r="180" spans="1:36" s="21" customFormat="1" ht="27.75" customHeight="1">
      <c r="A180" s="22" t="s">
        <v>25</v>
      </c>
      <c r="B180" s="22"/>
      <c r="C180" s="10" t="s">
        <v>164</v>
      </c>
      <c r="D180" s="42">
        <f>D181+D183+D185+D187</f>
        <v>89461000</v>
      </c>
      <c r="E180" s="42">
        <f aca="true" t="shared" si="58" ref="E180:T180">E181+E183+E185+E187</f>
        <v>0</v>
      </c>
      <c r="F180" s="42">
        <f t="shared" si="58"/>
        <v>0</v>
      </c>
      <c r="G180" s="42">
        <f t="shared" si="58"/>
        <v>44848348.75</v>
      </c>
      <c r="H180" s="42">
        <f t="shared" si="58"/>
        <v>0</v>
      </c>
      <c r="I180" s="42">
        <f t="shared" si="58"/>
        <v>0</v>
      </c>
      <c r="J180" s="158">
        <f t="shared" si="43"/>
        <v>50.13173198376947</v>
      </c>
      <c r="K180" s="42">
        <f t="shared" si="58"/>
        <v>11859580</v>
      </c>
      <c r="L180" s="42">
        <f t="shared" si="58"/>
        <v>4000000</v>
      </c>
      <c r="M180" s="42">
        <f t="shared" si="58"/>
        <v>0</v>
      </c>
      <c r="N180" s="42">
        <f t="shared" si="58"/>
        <v>0</v>
      </c>
      <c r="O180" s="42">
        <f t="shared" si="58"/>
        <v>7859580</v>
      </c>
      <c r="P180" s="42">
        <f>P181+P183+P185+P187</f>
        <v>1943021</v>
      </c>
      <c r="Q180" s="42">
        <f t="shared" si="58"/>
        <v>0</v>
      </c>
      <c r="R180" s="42">
        <f t="shared" si="58"/>
        <v>0</v>
      </c>
      <c r="S180" s="42">
        <f t="shared" si="58"/>
        <v>0</v>
      </c>
      <c r="T180" s="42">
        <f t="shared" si="58"/>
        <v>1943021</v>
      </c>
      <c r="U180" s="158">
        <f t="shared" si="44"/>
        <v>16.383556584634533</v>
      </c>
      <c r="V180" s="48">
        <f t="shared" si="45"/>
        <v>46791369.75</v>
      </c>
      <c r="W180" s="274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</row>
    <row r="181" spans="1:36" s="21" customFormat="1" ht="27.75" customHeight="1">
      <c r="A181" s="22" t="s">
        <v>391</v>
      </c>
      <c r="B181" s="22"/>
      <c r="C181" s="10" t="s">
        <v>463</v>
      </c>
      <c r="D181" s="42">
        <f aca="true" t="shared" si="59" ref="D181:T181">D182</f>
        <v>87299600</v>
      </c>
      <c r="E181" s="42">
        <f t="shared" si="59"/>
        <v>0</v>
      </c>
      <c r="F181" s="42">
        <f t="shared" si="59"/>
        <v>0</v>
      </c>
      <c r="G181" s="42">
        <f t="shared" si="59"/>
        <v>43649600</v>
      </c>
      <c r="H181" s="42">
        <f t="shared" si="59"/>
        <v>0</v>
      </c>
      <c r="I181" s="42">
        <f t="shared" si="59"/>
        <v>0</v>
      </c>
      <c r="J181" s="158">
        <f t="shared" si="43"/>
        <v>49.99977090387585</v>
      </c>
      <c r="K181" s="42">
        <f t="shared" si="59"/>
        <v>0</v>
      </c>
      <c r="L181" s="42">
        <f t="shared" si="59"/>
        <v>0</v>
      </c>
      <c r="M181" s="42">
        <f t="shared" si="59"/>
        <v>0</v>
      </c>
      <c r="N181" s="42">
        <f t="shared" si="59"/>
        <v>0</v>
      </c>
      <c r="O181" s="42">
        <f t="shared" si="59"/>
        <v>0</v>
      </c>
      <c r="P181" s="42">
        <f t="shared" si="59"/>
        <v>0</v>
      </c>
      <c r="Q181" s="42">
        <f t="shared" si="59"/>
        <v>0</v>
      </c>
      <c r="R181" s="42">
        <f t="shared" si="59"/>
        <v>0</v>
      </c>
      <c r="S181" s="42">
        <f t="shared" si="59"/>
        <v>0</v>
      </c>
      <c r="T181" s="42">
        <f t="shared" si="59"/>
        <v>0</v>
      </c>
      <c r="U181" s="158"/>
      <c r="V181" s="48">
        <f t="shared" si="45"/>
        <v>43649600</v>
      </c>
      <c r="W181" s="274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</row>
    <row r="182" spans="1:36" s="21" customFormat="1" ht="21.75" customHeight="1">
      <c r="A182" s="4" t="s">
        <v>138</v>
      </c>
      <c r="B182" s="11" t="s">
        <v>78</v>
      </c>
      <c r="C182" s="12" t="s">
        <v>162</v>
      </c>
      <c r="D182" s="41">
        <f>'дод 2'!E258</f>
        <v>87299600</v>
      </c>
      <c r="E182" s="41">
        <f>'дод 2'!F258</f>
        <v>0</v>
      </c>
      <c r="F182" s="41">
        <f>'дод 2'!G258</f>
        <v>0</v>
      </c>
      <c r="G182" s="41">
        <f>'дод 2'!H258</f>
        <v>43649600</v>
      </c>
      <c r="H182" s="41">
        <f>'дод 2'!I258</f>
        <v>0</v>
      </c>
      <c r="I182" s="41">
        <f>'дод 2'!J258</f>
        <v>0</v>
      </c>
      <c r="J182" s="159">
        <f t="shared" si="43"/>
        <v>49.99977090387585</v>
      </c>
      <c r="K182" s="41">
        <f>'дод 2'!L258</f>
        <v>0</v>
      </c>
      <c r="L182" s="41">
        <f>'дод 2'!M258</f>
        <v>0</v>
      </c>
      <c r="M182" s="41">
        <f>'дод 2'!N258</f>
        <v>0</v>
      </c>
      <c r="N182" s="41">
        <f>'дод 2'!O258</f>
        <v>0</v>
      </c>
      <c r="O182" s="41">
        <f>'дод 2'!P258</f>
        <v>0</v>
      </c>
      <c r="P182" s="41">
        <f>'дод 2'!Q258</f>
        <v>0</v>
      </c>
      <c r="Q182" s="41">
        <f>'дод 2'!R258</f>
        <v>0</v>
      </c>
      <c r="R182" s="41">
        <f>'дод 2'!S258</f>
        <v>0</v>
      </c>
      <c r="S182" s="41">
        <f>'дод 2'!T258</f>
        <v>0</v>
      </c>
      <c r="T182" s="41">
        <f>'дод 2'!U258</f>
        <v>0</v>
      </c>
      <c r="U182" s="159"/>
      <c r="V182" s="44">
        <f t="shared" si="45"/>
        <v>43649600</v>
      </c>
      <c r="W182" s="274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</row>
    <row r="183" spans="1:36" s="21" customFormat="1" ht="78" customHeight="1">
      <c r="A183" s="22" t="s">
        <v>661</v>
      </c>
      <c r="B183" s="9"/>
      <c r="C183" s="200" t="s">
        <v>662</v>
      </c>
      <c r="D183" s="42">
        <f>D184</f>
        <v>0</v>
      </c>
      <c r="E183" s="42">
        <f aca="true" t="shared" si="60" ref="E183:T183">E184</f>
        <v>0</v>
      </c>
      <c r="F183" s="42">
        <f t="shared" si="60"/>
        <v>0</v>
      </c>
      <c r="G183" s="42">
        <f t="shared" si="60"/>
        <v>0</v>
      </c>
      <c r="H183" s="42">
        <f t="shared" si="60"/>
        <v>0</v>
      </c>
      <c r="I183" s="42">
        <f t="shared" si="60"/>
        <v>0</v>
      </c>
      <c r="J183" s="158"/>
      <c r="K183" s="42">
        <f t="shared" si="60"/>
        <v>4000000</v>
      </c>
      <c r="L183" s="42">
        <f t="shared" si="60"/>
        <v>4000000</v>
      </c>
      <c r="M183" s="42">
        <f t="shared" si="60"/>
        <v>0</v>
      </c>
      <c r="N183" s="42">
        <f t="shared" si="60"/>
        <v>0</v>
      </c>
      <c r="O183" s="42">
        <f t="shared" si="60"/>
        <v>0</v>
      </c>
      <c r="P183" s="42">
        <f t="shared" si="60"/>
        <v>0</v>
      </c>
      <c r="Q183" s="42">
        <f t="shared" si="60"/>
        <v>0</v>
      </c>
      <c r="R183" s="42">
        <f t="shared" si="60"/>
        <v>0</v>
      </c>
      <c r="S183" s="42">
        <f t="shared" si="60"/>
        <v>0</v>
      </c>
      <c r="T183" s="42">
        <f t="shared" si="60"/>
        <v>0</v>
      </c>
      <c r="U183" s="158">
        <f t="shared" si="44"/>
        <v>0</v>
      </c>
      <c r="V183" s="48">
        <f t="shared" si="45"/>
        <v>0</v>
      </c>
      <c r="W183" s="274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</row>
    <row r="184" spans="1:36" s="21" customFormat="1" ht="111.75" customHeight="1">
      <c r="A184" s="4" t="s">
        <v>625</v>
      </c>
      <c r="B184" s="11" t="s">
        <v>78</v>
      </c>
      <c r="C184" s="199" t="s">
        <v>626</v>
      </c>
      <c r="D184" s="41">
        <f>'дод 2'!E259</f>
        <v>0</v>
      </c>
      <c r="E184" s="41">
        <f>'дод 2'!F259</f>
        <v>0</v>
      </c>
      <c r="F184" s="41">
        <f>'дод 2'!G259</f>
        <v>0</v>
      </c>
      <c r="G184" s="41">
        <f>'дод 2'!H259</f>
        <v>0</v>
      </c>
      <c r="H184" s="41">
        <f>'дод 2'!I259</f>
        <v>0</v>
      </c>
      <c r="I184" s="41">
        <f>'дод 2'!J259</f>
        <v>0</v>
      </c>
      <c r="J184" s="159"/>
      <c r="K184" s="41">
        <f>'дод 2'!L259</f>
        <v>4000000</v>
      </c>
      <c r="L184" s="41">
        <f>'дод 2'!M259</f>
        <v>4000000</v>
      </c>
      <c r="M184" s="41">
        <f>'дод 2'!N259</f>
        <v>0</v>
      </c>
      <c r="N184" s="41">
        <f>'дод 2'!O259</f>
        <v>0</v>
      </c>
      <c r="O184" s="41">
        <f>'дод 2'!P259</f>
        <v>0</v>
      </c>
      <c r="P184" s="41">
        <f>'дод 2'!Q259</f>
        <v>0</v>
      </c>
      <c r="Q184" s="41">
        <f>'дод 2'!R259</f>
        <v>0</v>
      </c>
      <c r="R184" s="41">
        <f>'дод 2'!S259</f>
        <v>0</v>
      </c>
      <c r="S184" s="41">
        <f>'дод 2'!T259</f>
        <v>0</v>
      </c>
      <c r="T184" s="41">
        <f>'дод 2'!U259</f>
        <v>0</v>
      </c>
      <c r="U184" s="159">
        <f t="shared" si="44"/>
        <v>0</v>
      </c>
      <c r="V184" s="44">
        <f t="shared" si="45"/>
        <v>0</v>
      </c>
      <c r="W184" s="274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</row>
    <row r="185" spans="1:36" s="21" customFormat="1" ht="57" customHeight="1">
      <c r="A185" s="22" t="s">
        <v>26</v>
      </c>
      <c r="B185" s="9"/>
      <c r="C185" s="10" t="s">
        <v>27</v>
      </c>
      <c r="D185" s="42">
        <f aca="true" t="shared" si="61" ref="D185:I185">D186</f>
        <v>1574500</v>
      </c>
      <c r="E185" s="42">
        <f t="shared" si="61"/>
        <v>0</v>
      </c>
      <c r="F185" s="42">
        <f t="shared" si="61"/>
        <v>0</v>
      </c>
      <c r="G185" s="42">
        <f t="shared" si="61"/>
        <v>788848.75</v>
      </c>
      <c r="H185" s="42">
        <f t="shared" si="61"/>
        <v>0</v>
      </c>
      <c r="I185" s="42">
        <f t="shared" si="61"/>
        <v>0</v>
      </c>
      <c r="J185" s="158">
        <f t="shared" si="43"/>
        <v>50.10154017148301</v>
      </c>
      <c r="K185" s="42">
        <f aca="true" t="shared" si="62" ref="K185:T185">K186</f>
        <v>2116800</v>
      </c>
      <c r="L185" s="42">
        <f t="shared" si="62"/>
        <v>0</v>
      </c>
      <c r="M185" s="42">
        <f t="shared" si="62"/>
        <v>0</v>
      </c>
      <c r="N185" s="42">
        <f t="shared" si="62"/>
        <v>0</v>
      </c>
      <c r="O185" s="42">
        <f t="shared" si="62"/>
        <v>2116800</v>
      </c>
      <c r="P185" s="42">
        <f t="shared" si="62"/>
        <v>379241</v>
      </c>
      <c r="Q185" s="42">
        <f t="shared" si="62"/>
        <v>0</v>
      </c>
      <c r="R185" s="42">
        <f t="shared" si="62"/>
        <v>0</v>
      </c>
      <c r="S185" s="42">
        <f t="shared" si="62"/>
        <v>0</v>
      </c>
      <c r="T185" s="42">
        <f t="shared" si="62"/>
        <v>379241</v>
      </c>
      <c r="U185" s="158">
        <f t="shared" si="44"/>
        <v>17.91576908541194</v>
      </c>
      <c r="V185" s="48">
        <f t="shared" si="45"/>
        <v>1168089.75</v>
      </c>
      <c r="W185" s="274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</row>
    <row r="186" spans="1:36" s="21" customFormat="1" ht="33.75" customHeight="1">
      <c r="A186" s="4" t="s">
        <v>28</v>
      </c>
      <c r="B186" s="11" t="s">
        <v>78</v>
      </c>
      <c r="C186" s="17" t="s">
        <v>409</v>
      </c>
      <c r="D186" s="41">
        <f>'дод 2'!E200+'дод 2'!E158+'дод 2'!E260+'дод 2'!E62+'дод 2'!E106</f>
        <v>1574500</v>
      </c>
      <c r="E186" s="41">
        <f>'дод 2'!F200+'дод 2'!F158+'дод 2'!F260+'дод 2'!F62+'дод 2'!F106</f>
        <v>0</v>
      </c>
      <c r="F186" s="41">
        <f>'дод 2'!G200+'дод 2'!G158+'дод 2'!G260+'дод 2'!G62+'дод 2'!G106</f>
        <v>0</v>
      </c>
      <c r="G186" s="41">
        <f>'дод 2'!H200+'дод 2'!H158+'дод 2'!H260+'дод 2'!H62+'дод 2'!H106</f>
        <v>788848.75</v>
      </c>
      <c r="H186" s="41">
        <f>'дод 2'!I200+'дод 2'!I158+'дод 2'!I260+'дод 2'!I62+'дод 2'!I106</f>
        <v>0</v>
      </c>
      <c r="I186" s="41">
        <f>'дод 2'!J200+'дод 2'!J158+'дод 2'!J260+'дод 2'!J62+'дод 2'!J106</f>
        <v>0</v>
      </c>
      <c r="J186" s="159">
        <f t="shared" si="43"/>
        <v>50.10154017148301</v>
      </c>
      <c r="K186" s="41">
        <f>'дод 2'!L200+'дод 2'!L158+'дод 2'!L260+'дод 2'!L62+'дод 2'!L106</f>
        <v>2116800</v>
      </c>
      <c r="L186" s="41">
        <f>'дод 2'!M200+'дод 2'!M158+'дод 2'!M260+'дод 2'!M62+'дод 2'!M106</f>
        <v>0</v>
      </c>
      <c r="M186" s="41">
        <f>'дод 2'!N200+'дод 2'!N158+'дод 2'!N260+'дод 2'!N62+'дод 2'!N106</f>
        <v>0</v>
      </c>
      <c r="N186" s="41">
        <f>'дод 2'!O200+'дод 2'!O158+'дод 2'!O260+'дод 2'!O62+'дод 2'!O106</f>
        <v>0</v>
      </c>
      <c r="O186" s="41">
        <f>'дод 2'!P200+'дод 2'!P158+'дод 2'!P260+'дод 2'!P62+'дод 2'!P106</f>
        <v>2116800</v>
      </c>
      <c r="P186" s="41">
        <f>'дод 2'!Q200+'дод 2'!Q158+'дод 2'!Q260+'дод 2'!Q62+'дод 2'!Q106</f>
        <v>379241</v>
      </c>
      <c r="Q186" s="41">
        <f>'дод 2'!R200+'дод 2'!R158+'дод 2'!R260+'дод 2'!R62+'дод 2'!R106</f>
        <v>0</v>
      </c>
      <c r="R186" s="41">
        <f>'дод 2'!S200+'дод 2'!S158+'дод 2'!S260+'дод 2'!S62+'дод 2'!S106</f>
        <v>0</v>
      </c>
      <c r="S186" s="41">
        <f>'дод 2'!T200+'дод 2'!T158+'дод 2'!T260+'дод 2'!T62+'дод 2'!T106</f>
        <v>0</v>
      </c>
      <c r="T186" s="41">
        <f>'дод 2'!U200+'дод 2'!U158+'дод 2'!U260+'дод 2'!U62+'дод 2'!U106</f>
        <v>379241</v>
      </c>
      <c r="U186" s="159">
        <f t="shared" si="44"/>
        <v>17.91576908541194</v>
      </c>
      <c r="V186" s="44">
        <f t="shared" si="45"/>
        <v>1168089.75</v>
      </c>
      <c r="W186" s="274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</row>
    <row r="187" spans="1:36" s="21" customFormat="1" ht="57" customHeight="1">
      <c r="A187" s="22" t="s">
        <v>605</v>
      </c>
      <c r="B187" s="9"/>
      <c r="C187" s="35" t="s">
        <v>606</v>
      </c>
      <c r="D187" s="42">
        <f>D188</f>
        <v>586900</v>
      </c>
      <c r="E187" s="42">
        <f aca="true" t="shared" si="63" ref="E187:T187">E188</f>
        <v>0</v>
      </c>
      <c r="F187" s="42">
        <f t="shared" si="63"/>
        <v>0</v>
      </c>
      <c r="G187" s="42">
        <f t="shared" si="63"/>
        <v>409900</v>
      </c>
      <c r="H187" s="42">
        <f t="shared" si="63"/>
        <v>0</v>
      </c>
      <c r="I187" s="42">
        <f t="shared" si="63"/>
        <v>0</v>
      </c>
      <c r="J187" s="158">
        <f t="shared" si="43"/>
        <v>69.841540296473</v>
      </c>
      <c r="K187" s="42">
        <f t="shared" si="63"/>
        <v>5742780</v>
      </c>
      <c r="L187" s="42">
        <f t="shared" si="63"/>
        <v>0</v>
      </c>
      <c r="M187" s="42">
        <f t="shared" si="63"/>
        <v>0</v>
      </c>
      <c r="N187" s="42">
        <f t="shared" si="63"/>
        <v>0</v>
      </c>
      <c r="O187" s="42">
        <f t="shared" si="63"/>
        <v>5742780</v>
      </c>
      <c r="P187" s="42">
        <f t="shared" si="63"/>
        <v>1563780</v>
      </c>
      <c r="Q187" s="42">
        <f t="shared" si="63"/>
        <v>0</v>
      </c>
      <c r="R187" s="42">
        <f t="shared" si="63"/>
        <v>0</v>
      </c>
      <c r="S187" s="42">
        <f t="shared" si="63"/>
        <v>0</v>
      </c>
      <c r="T187" s="42">
        <f t="shared" si="63"/>
        <v>1563780</v>
      </c>
      <c r="U187" s="158">
        <f t="shared" si="44"/>
        <v>27.230365781032877</v>
      </c>
      <c r="V187" s="48">
        <f t="shared" si="45"/>
        <v>1973680</v>
      </c>
      <c r="W187" s="274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</row>
    <row r="188" spans="1:36" s="21" customFormat="1" ht="52.5" customHeight="1">
      <c r="A188" s="4" t="s">
        <v>605</v>
      </c>
      <c r="B188" s="11" t="s">
        <v>78</v>
      </c>
      <c r="C188" s="17" t="s">
        <v>606</v>
      </c>
      <c r="D188" s="41">
        <f>'дод 2'!E63+'дод 2'!E86+'дод 2'!E247</f>
        <v>586900</v>
      </c>
      <c r="E188" s="41">
        <f>'дод 2'!F63+'дод 2'!F86+'дод 2'!F247</f>
        <v>0</v>
      </c>
      <c r="F188" s="41">
        <f>'дод 2'!G63+'дод 2'!G86+'дод 2'!G247</f>
        <v>0</v>
      </c>
      <c r="G188" s="41">
        <f>'дод 2'!H63+'дод 2'!H86+'дод 2'!H247</f>
        <v>409900</v>
      </c>
      <c r="H188" s="41">
        <f>'дод 2'!I63+'дод 2'!I86+'дод 2'!I247</f>
        <v>0</v>
      </c>
      <c r="I188" s="41">
        <f>'дод 2'!J63+'дод 2'!J86+'дод 2'!J247</f>
        <v>0</v>
      </c>
      <c r="J188" s="159">
        <f t="shared" si="43"/>
        <v>69.841540296473</v>
      </c>
      <c r="K188" s="41">
        <f>'дод 2'!L63+'дод 2'!L86+'дод 2'!L247</f>
        <v>5742780</v>
      </c>
      <c r="L188" s="41">
        <f>'дод 2'!M63+'дод 2'!M86+'дод 2'!M247</f>
        <v>0</v>
      </c>
      <c r="M188" s="41">
        <f>'дод 2'!N63+'дод 2'!N86+'дод 2'!N247</f>
        <v>0</v>
      </c>
      <c r="N188" s="41">
        <f>'дод 2'!O63+'дод 2'!O86+'дод 2'!O247</f>
        <v>0</v>
      </c>
      <c r="O188" s="41">
        <f>'дод 2'!P63+'дод 2'!P86+'дод 2'!P247</f>
        <v>5742780</v>
      </c>
      <c r="P188" s="41">
        <f>'дод 2'!Q63+'дод 2'!Q86+'дод 2'!Q247</f>
        <v>1563780</v>
      </c>
      <c r="Q188" s="41">
        <f>'дод 2'!R63+'дод 2'!R86+'дод 2'!R247</f>
        <v>0</v>
      </c>
      <c r="R188" s="41">
        <f>'дод 2'!S63+'дод 2'!S86+'дод 2'!S247</f>
        <v>0</v>
      </c>
      <c r="S188" s="41">
        <f>'дод 2'!T63+'дод 2'!T86+'дод 2'!T247</f>
        <v>0</v>
      </c>
      <c r="T188" s="41">
        <f>'дод 2'!U63+'дод 2'!U86+'дод 2'!U247</f>
        <v>1563780</v>
      </c>
      <c r="U188" s="159">
        <f t="shared" si="44"/>
        <v>27.230365781032877</v>
      </c>
      <c r="V188" s="44">
        <f t="shared" si="45"/>
        <v>1973680</v>
      </c>
      <c r="W188" s="274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</row>
    <row r="189" spans="1:36" s="21" customFormat="1" ht="25.5" customHeight="1">
      <c r="A189" s="22"/>
      <c r="B189" s="22"/>
      <c r="C189" s="10" t="s">
        <v>39</v>
      </c>
      <c r="D189" s="42">
        <f>D15+D18+D30+D44+D98+D104+D114+D130+D132+D144+D155+D157+D168+D171+D173+D176+D178+D179+D180</f>
        <v>2904150133.2599998</v>
      </c>
      <c r="E189" s="42">
        <f aca="true" t="shared" si="64" ref="E189:T189">E15+E18+E30+E44+E98+E104+E114+E130+E132+E144+E155+E157+E168+E171+E173+E176+E178+E179+E180</f>
        <v>670634786.1</v>
      </c>
      <c r="F189" s="42">
        <f t="shared" si="64"/>
        <v>96170501.65</v>
      </c>
      <c r="G189" s="42">
        <f t="shared" si="64"/>
        <v>1599921852.18</v>
      </c>
      <c r="H189" s="42">
        <f t="shared" si="64"/>
        <v>357029318.43000007</v>
      </c>
      <c r="I189" s="42">
        <f t="shared" si="64"/>
        <v>57024812.629999995</v>
      </c>
      <c r="J189" s="158">
        <f t="shared" si="43"/>
        <v>55.09087956083171</v>
      </c>
      <c r="K189" s="42">
        <f t="shared" si="64"/>
        <v>600675013.5799999</v>
      </c>
      <c r="L189" s="42">
        <f t="shared" si="64"/>
        <v>89333187.86</v>
      </c>
      <c r="M189" s="42">
        <f t="shared" si="64"/>
        <v>6315206</v>
      </c>
      <c r="N189" s="42">
        <f t="shared" si="64"/>
        <v>2472134</v>
      </c>
      <c r="O189" s="42">
        <f t="shared" si="64"/>
        <v>511341825.71999997</v>
      </c>
      <c r="P189" s="42">
        <f t="shared" si="64"/>
        <v>204694799.69</v>
      </c>
      <c r="Q189" s="42">
        <f t="shared" si="64"/>
        <v>46804913.39999999</v>
      </c>
      <c r="R189" s="42">
        <f t="shared" si="64"/>
        <v>4197426.3</v>
      </c>
      <c r="S189" s="42">
        <f t="shared" si="64"/>
        <v>1259904.5</v>
      </c>
      <c r="T189" s="42">
        <f t="shared" si="64"/>
        <v>157889886.29</v>
      </c>
      <c r="U189" s="158">
        <f t="shared" si="44"/>
        <v>34.077462032260485</v>
      </c>
      <c r="V189" s="48">
        <f t="shared" si="45"/>
        <v>1804616651.8700001</v>
      </c>
      <c r="W189" s="274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</row>
    <row r="190" spans="1:36" s="21" customFormat="1" ht="25.5" customHeight="1">
      <c r="A190" s="16"/>
      <c r="B190" s="16"/>
      <c r="C190" s="240"/>
      <c r="D190" s="115"/>
      <c r="E190" s="115"/>
      <c r="F190" s="115"/>
      <c r="G190" s="115"/>
      <c r="H190" s="115"/>
      <c r="I190" s="115"/>
      <c r="J190" s="241"/>
      <c r="K190" s="115"/>
      <c r="L190" s="115"/>
      <c r="M190" s="115"/>
      <c r="N190" s="115"/>
      <c r="O190" s="115"/>
      <c r="P190" s="115"/>
      <c r="Q190" s="135"/>
      <c r="R190" s="99"/>
      <c r="S190" s="99"/>
      <c r="T190" s="98"/>
      <c r="U190" s="156"/>
      <c r="V190" s="98"/>
      <c r="W190" s="274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</row>
    <row r="191" spans="1:36" s="21" customFormat="1" ht="111" customHeight="1">
      <c r="A191" s="16"/>
      <c r="B191" s="16"/>
      <c r="C191" s="240"/>
      <c r="D191" s="115"/>
      <c r="E191" s="115"/>
      <c r="F191" s="115"/>
      <c r="G191" s="115"/>
      <c r="H191" s="115"/>
      <c r="I191" s="115"/>
      <c r="J191" s="241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241"/>
      <c r="V191" s="115"/>
      <c r="W191" s="274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</row>
    <row r="192" spans="1:23" s="123" customFormat="1" ht="48" customHeight="1">
      <c r="A192" s="164"/>
      <c r="B192" s="248"/>
      <c r="C192" s="248"/>
      <c r="D192" s="15"/>
      <c r="E192" s="164"/>
      <c r="F192" s="164"/>
      <c r="G192" s="176"/>
      <c r="H192" s="177"/>
      <c r="I192" s="131"/>
      <c r="J192" s="242"/>
      <c r="K192" s="179"/>
      <c r="L192" s="178"/>
      <c r="M192" s="161"/>
      <c r="N192" s="131"/>
      <c r="O192" s="131"/>
      <c r="P192" s="131"/>
      <c r="Q192" s="249"/>
      <c r="R192" s="249"/>
      <c r="S192" s="249"/>
      <c r="T192" s="249"/>
      <c r="U192" s="150"/>
      <c r="V192" s="101"/>
      <c r="W192" s="274"/>
    </row>
    <row r="193" spans="1:36" s="21" customFormat="1" ht="25.5" customHeight="1">
      <c r="A193" s="248" t="s">
        <v>667</v>
      </c>
      <c r="B193" s="248"/>
      <c r="C193" s="248"/>
      <c r="D193" s="248"/>
      <c r="E193" s="131"/>
      <c r="F193" s="131"/>
      <c r="G193" s="131"/>
      <c r="H193" s="131"/>
      <c r="I193" s="131"/>
      <c r="J193" s="161"/>
      <c r="K193" s="131"/>
      <c r="L193" s="131"/>
      <c r="M193" s="131"/>
      <c r="N193" s="131"/>
      <c r="O193" s="131"/>
      <c r="P193" s="249" t="s">
        <v>668</v>
      </c>
      <c r="Q193" s="249"/>
      <c r="R193" s="249"/>
      <c r="S193" s="249"/>
      <c r="T193" s="163"/>
      <c r="U193" s="156"/>
      <c r="V193" s="98"/>
      <c r="W193" s="274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</row>
    <row r="194" spans="1:36" s="21" customFormat="1" ht="25.5" customHeight="1">
      <c r="A194" s="132"/>
      <c r="B194" s="183"/>
      <c r="C194" s="15"/>
      <c r="D194" s="184"/>
      <c r="E194" s="216"/>
      <c r="F194" s="216"/>
      <c r="G194" s="216"/>
      <c r="H194" s="216"/>
      <c r="I194" s="216"/>
      <c r="J194" s="219"/>
      <c r="K194" s="217"/>
      <c r="L194" s="218"/>
      <c r="M194" s="219"/>
      <c r="N194" s="216"/>
      <c r="O194" s="216"/>
      <c r="P194" s="216"/>
      <c r="Q194" s="216"/>
      <c r="R194" s="133"/>
      <c r="S194" s="133"/>
      <c r="T194" s="133"/>
      <c r="U194" s="156"/>
      <c r="V194" s="98"/>
      <c r="W194" s="274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</row>
    <row r="195" spans="1:36" s="15" customFormat="1" ht="26.25" customHeight="1">
      <c r="A195" s="173"/>
      <c r="B195" s="171"/>
      <c r="C195" s="172"/>
      <c r="D195" s="185"/>
      <c r="E195" s="186"/>
      <c r="F195" s="186"/>
      <c r="G195" s="256"/>
      <c r="H195" s="256"/>
      <c r="I195" s="187"/>
      <c r="J195" s="190"/>
      <c r="K195" s="188"/>
      <c r="L195" s="189"/>
      <c r="M195" s="190"/>
      <c r="N195" s="187"/>
      <c r="O195" s="187"/>
      <c r="P195" s="187"/>
      <c r="Q195" s="187"/>
      <c r="R195" s="191"/>
      <c r="S195" s="191"/>
      <c r="T195" s="191"/>
      <c r="U195" s="156"/>
      <c r="V195" s="99"/>
      <c r="W195" s="275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</row>
    <row r="196" spans="1:36" s="20" customFormat="1" ht="26.25" customHeight="1">
      <c r="A196" s="16"/>
      <c r="B196" s="172"/>
      <c r="C196" s="165"/>
      <c r="D196" s="192"/>
      <c r="E196" s="193"/>
      <c r="F196" s="193"/>
      <c r="G196" s="256"/>
      <c r="H196" s="256"/>
      <c r="I196" s="191"/>
      <c r="J196" s="196"/>
      <c r="K196" s="194"/>
      <c r="L196" s="195"/>
      <c r="M196" s="196"/>
      <c r="N196" s="191"/>
      <c r="O196" s="191"/>
      <c r="P196" s="191"/>
      <c r="Q196" s="191"/>
      <c r="R196" s="191"/>
      <c r="S196" s="191"/>
      <c r="T196" s="191"/>
      <c r="U196" s="156"/>
      <c r="V196" s="99"/>
      <c r="W196" s="275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</row>
    <row r="197" spans="1:36" s="15" customFormat="1" ht="15.75">
      <c r="A197" s="5"/>
      <c r="C197" s="38"/>
      <c r="D197" s="49"/>
      <c r="E197" s="49"/>
      <c r="F197" s="49"/>
      <c r="G197" s="49"/>
      <c r="H197" s="49"/>
      <c r="I197" s="49"/>
      <c r="J197" s="157"/>
      <c r="K197" s="49"/>
      <c r="L197" s="49"/>
      <c r="M197" s="49"/>
      <c r="N197" s="49"/>
      <c r="O197" s="49"/>
      <c r="P197" s="49"/>
      <c r="Q197" s="128"/>
      <c r="R197" s="99"/>
      <c r="S197" s="99"/>
      <c r="T197" s="98"/>
      <c r="U197" s="156"/>
      <c r="V197" s="98"/>
      <c r="W197" s="275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</row>
    <row r="198" spans="3:36" s="15" customFormat="1" ht="15.75">
      <c r="C198" s="51"/>
      <c r="D198" s="49"/>
      <c r="E198" s="49"/>
      <c r="F198" s="49"/>
      <c r="G198" s="49"/>
      <c r="H198" s="49"/>
      <c r="I198" s="49"/>
      <c r="J198" s="157"/>
      <c r="K198" s="49"/>
      <c r="L198" s="49"/>
      <c r="M198" s="49"/>
      <c r="N198" s="49"/>
      <c r="O198" s="49"/>
      <c r="P198" s="49"/>
      <c r="Q198" s="128"/>
      <c r="R198" s="99"/>
      <c r="S198" s="99"/>
      <c r="T198" s="98"/>
      <c r="U198" s="156"/>
      <c r="V198" s="98"/>
      <c r="W198" s="275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</row>
    <row r="199" spans="1:36" s="15" customFormat="1" ht="15.75">
      <c r="A199" s="16"/>
      <c r="B199" s="5"/>
      <c r="C199" s="38"/>
      <c r="J199" s="157"/>
      <c r="M199" s="19"/>
      <c r="N199" s="19"/>
      <c r="Q199" s="128"/>
      <c r="R199" s="98"/>
      <c r="S199" s="98"/>
      <c r="T199" s="98"/>
      <c r="U199" s="156"/>
      <c r="V199" s="98"/>
      <c r="W199" s="275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</row>
    <row r="200" spans="1:36" s="15" customFormat="1" ht="15.75">
      <c r="A200" s="16"/>
      <c r="B200" s="5"/>
      <c r="C200" s="38"/>
      <c r="J200" s="157"/>
      <c r="M200" s="19"/>
      <c r="N200" s="19"/>
      <c r="Q200" s="128"/>
      <c r="R200" s="98"/>
      <c r="S200" s="98"/>
      <c r="T200" s="98"/>
      <c r="U200" s="156"/>
      <c r="V200" s="98"/>
      <c r="W200" s="275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</row>
    <row r="201" spans="1:36" s="15" customFormat="1" ht="15.75">
      <c r="A201" s="16"/>
      <c r="B201" s="5"/>
      <c r="C201" s="38"/>
      <c r="J201" s="157"/>
      <c r="M201" s="19"/>
      <c r="N201" s="19"/>
      <c r="Q201" s="128"/>
      <c r="R201" s="98"/>
      <c r="S201" s="98"/>
      <c r="T201" s="98"/>
      <c r="U201" s="156"/>
      <c r="V201" s="98"/>
      <c r="W201" s="275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</row>
    <row r="202" spans="1:36" s="15" customFormat="1" ht="15.75">
      <c r="A202" s="16"/>
      <c r="B202" s="5"/>
      <c r="C202" s="38"/>
      <c r="D202" s="50"/>
      <c r="J202" s="157"/>
      <c r="M202" s="19"/>
      <c r="N202" s="19"/>
      <c r="Q202" s="128"/>
      <c r="R202" s="98"/>
      <c r="S202" s="98"/>
      <c r="T202" s="98"/>
      <c r="U202" s="156"/>
      <c r="V202" s="98"/>
      <c r="W202" s="275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</row>
    <row r="203" spans="1:36" s="15" customFormat="1" ht="15.75">
      <c r="A203" s="16"/>
      <c r="B203" s="5"/>
      <c r="C203" s="38"/>
      <c r="J203" s="157"/>
      <c r="M203" s="19"/>
      <c r="N203" s="19"/>
      <c r="Q203" s="128"/>
      <c r="R203" s="98"/>
      <c r="S203" s="98"/>
      <c r="T203" s="98"/>
      <c r="U203" s="156"/>
      <c r="V203" s="98"/>
      <c r="W203" s="275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</row>
    <row r="204" spans="1:36" s="15" customFormat="1" ht="15.75">
      <c r="A204" s="16"/>
      <c r="B204" s="5"/>
      <c r="C204" s="38"/>
      <c r="D204" s="49"/>
      <c r="J204" s="157"/>
      <c r="M204" s="19"/>
      <c r="N204" s="19"/>
      <c r="Q204" s="128"/>
      <c r="R204" s="98"/>
      <c r="S204" s="98"/>
      <c r="T204" s="98"/>
      <c r="U204" s="156"/>
      <c r="V204" s="98"/>
      <c r="W204" s="275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</row>
    <row r="205" spans="1:36" s="15" customFormat="1" ht="15.75">
      <c r="A205" s="16"/>
      <c r="B205" s="5"/>
      <c r="C205" s="38"/>
      <c r="D205" s="49"/>
      <c r="J205" s="157"/>
      <c r="M205" s="19"/>
      <c r="N205" s="19"/>
      <c r="Q205" s="128"/>
      <c r="R205" s="98"/>
      <c r="S205" s="98"/>
      <c r="T205" s="98"/>
      <c r="U205" s="156"/>
      <c r="V205" s="98"/>
      <c r="W205" s="275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</row>
    <row r="206" spans="1:36" s="15" customFormat="1" ht="15.75">
      <c r="A206" s="16"/>
      <c r="B206" s="5"/>
      <c r="C206" s="38"/>
      <c r="J206" s="157"/>
      <c r="M206" s="19"/>
      <c r="N206" s="19"/>
      <c r="Q206" s="128"/>
      <c r="R206" s="98"/>
      <c r="S206" s="98"/>
      <c r="T206" s="98"/>
      <c r="U206" s="156"/>
      <c r="V206" s="98"/>
      <c r="W206" s="275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</row>
    <row r="207" spans="1:36" s="15" customFormat="1" ht="15.75">
      <c r="A207" s="16"/>
      <c r="B207" s="5"/>
      <c r="C207" s="38"/>
      <c r="J207" s="157"/>
      <c r="M207" s="19"/>
      <c r="N207" s="19"/>
      <c r="Q207" s="128"/>
      <c r="R207" s="98"/>
      <c r="S207" s="98"/>
      <c r="T207" s="98"/>
      <c r="U207" s="156"/>
      <c r="V207" s="98"/>
      <c r="W207" s="275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</row>
    <row r="208" spans="1:36" s="15" customFormat="1" ht="15.75">
      <c r="A208" s="16"/>
      <c r="B208" s="5"/>
      <c r="C208" s="38"/>
      <c r="J208" s="157"/>
      <c r="M208" s="19"/>
      <c r="N208" s="19"/>
      <c r="Q208" s="128"/>
      <c r="R208" s="98"/>
      <c r="S208" s="98"/>
      <c r="T208" s="98"/>
      <c r="U208" s="156"/>
      <c r="V208" s="98"/>
      <c r="W208" s="275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</row>
    <row r="209" spans="1:36" s="15" customFormat="1" ht="15.75">
      <c r="A209" s="16"/>
      <c r="B209" s="5"/>
      <c r="C209" s="38"/>
      <c r="J209" s="157"/>
      <c r="M209" s="19"/>
      <c r="N209" s="19"/>
      <c r="Q209" s="128"/>
      <c r="R209" s="98"/>
      <c r="S209" s="98"/>
      <c r="T209" s="98"/>
      <c r="U209" s="156"/>
      <c r="V209" s="98"/>
      <c r="W209" s="275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</row>
    <row r="210" spans="1:36" s="15" customFormat="1" ht="15.75">
      <c r="A210" s="16"/>
      <c r="B210" s="5"/>
      <c r="C210" s="38"/>
      <c r="J210" s="157"/>
      <c r="M210" s="19"/>
      <c r="N210" s="19"/>
      <c r="Q210" s="128"/>
      <c r="R210" s="98"/>
      <c r="S210" s="98"/>
      <c r="T210" s="98"/>
      <c r="U210" s="156"/>
      <c r="V210" s="98"/>
      <c r="W210" s="275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</row>
    <row r="211" spans="1:36" s="15" customFormat="1" ht="15.75">
      <c r="A211" s="16"/>
      <c r="B211" s="5"/>
      <c r="C211" s="38"/>
      <c r="J211" s="157"/>
      <c r="M211" s="19"/>
      <c r="N211" s="19"/>
      <c r="Q211" s="128"/>
      <c r="R211" s="98"/>
      <c r="S211" s="98"/>
      <c r="T211" s="98"/>
      <c r="U211" s="156"/>
      <c r="V211" s="98"/>
      <c r="W211" s="275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</row>
    <row r="212" spans="1:36" s="15" customFormat="1" ht="15.75">
      <c r="A212" s="16"/>
      <c r="B212" s="5"/>
      <c r="C212" s="38"/>
      <c r="J212" s="157"/>
      <c r="Q212" s="128"/>
      <c r="R212" s="98"/>
      <c r="S212" s="98"/>
      <c r="T212" s="98"/>
      <c r="U212" s="156"/>
      <c r="V212" s="98"/>
      <c r="W212" s="275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</row>
    <row r="213" spans="1:36" s="15" customFormat="1" ht="15.75">
      <c r="A213" s="16"/>
      <c r="B213" s="5"/>
      <c r="C213" s="38"/>
      <c r="J213" s="157"/>
      <c r="Q213" s="128"/>
      <c r="R213" s="98"/>
      <c r="S213" s="98"/>
      <c r="T213" s="98"/>
      <c r="U213" s="156"/>
      <c r="V213" s="98"/>
      <c r="W213" s="275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</row>
    <row r="214" spans="1:36" s="15" customFormat="1" ht="15.75">
      <c r="A214" s="16"/>
      <c r="B214" s="5"/>
      <c r="C214" s="38"/>
      <c r="J214" s="157"/>
      <c r="Q214" s="128"/>
      <c r="R214" s="98"/>
      <c r="S214" s="98"/>
      <c r="T214" s="98"/>
      <c r="U214" s="156"/>
      <c r="V214" s="98"/>
      <c r="W214" s="275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</row>
    <row r="215" spans="1:36" s="15" customFormat="1" ht="15.75">
      <c r="A215" s="16"/>
      <c r="B215" s="5"/>
      <c r="C215" s="38"/>
      <c r="J215" s="157"/>
      <c r="Q215" s="128"/>
      <c r="R215" s="98"/>
      <c r="S215" s="98"/>
      <c r="T215" s="98"/>
      <c r="U215" s="156"/>
      <c r="V215" s="98"/>
      <c r="W215" s="275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</row>
    <row r="216" spans="1:36" s="15" customFormat="1" ht="15.75">
      <c r="A216" s="16"/>
      <c r="B216" s="5"/>
      <c r="C216" s="38"/>
      <c r="J216" s="157"/>
      <c r="Q216" s="128"/>
      <c r="R216" s="98"/>
      <c r="S216" s="98"/>
      <c r="T216" s="98"/>
      <c r="U216" s="156"/>
      <c r="V216" s="98"/>
      <c r="W216" s="275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</row>
    <row r="217" spans="1:36" s="15" customFormat="1" ht="15.75">
      <c r="A217" s="16"/>
      <c r="B217" s="5"/>
      <c r="C217" s="38"/>
      <c r="J217" s="157"/>
      <c r="Q217" s="128"/>
      <c r="R217" s="98"/>
      <c r="S217" s="98"/>
      <c r="T217" s="98"/>
      <c r="U217" s="156"/>
      <c r="V217" s="98"/>
      <c r="W217" s="275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</row>
    <row r="218" spans="1:36" s="15" customFormat="1" ht="15.75">
      <c r="A218" s="16"/>
      <c r="B218" s="5"/>
      <c r="C218" s="38"/>
      <c r="J218" s="157"/>
      <c r="Q218" s="128"/>
      <c r="R218" s="98"/>
      <c r="S218" s="98"/>
      <c r="T218" s="98"/>
      <c r="U218" s="156"/>
      <c r="V218" s="98"/>
      <c r="W218" s="275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</row>
    <row r="219" spans="1:36" s="15" customFormat="1" ht="15.75">
      <c r="A219" s="16"/>
      <c r="B219" s="5"/>
      <c r="C219" s="38"/>
      <c r="J219" s="157"/>
      <c r="Q219" s="128"/>
      <c r="R219" s="98"/>
      <c r="S219" s="98"/>
      <c r="T219" s="98"/>
      <c r="U219" s="156"/>
      <c r="V219" s="98"/>
      <c r="W219" s="275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</row>
    <row r="220" spans="1:36" s="15" customFormat="1" ht="15.75">
      <c r="A220" s="16"/>
      <c r="B220" s="5"/>
      <c r="C220" s="38"/>
      <c r="J220" s="157"/>
      <c r="Q220" s="128"/>
      <c r="R220" s="98"/>
      <c r="S220" s="98"/>
      <c r="T220" s="98"/>
      <c r="U220" s="156"/>
      <c r="V220" s="98"/>
      <c r="W220" s="275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</row>
    <row r="221" spans="1:36" s="15" customFormat="1" ht="15.75">
      <c r="A221" s="16"/>
      <c r="B221" s="5"/>
      <c r="C221" s="38"/>
      <c r="J221" s="157"/>
      <c r="Q221" s="128"/>
      <c r="R221" s="98"/>
      <c r="S221" s="98"/>
      <c r="T221" s="98"/>
      <c r="U221" s="156"/>
      <c r="V221" s="98"/>
      <c r="W221" s="275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</row>
    <row r="222" spans="1:36" s="15" customFormat="1" ht="15.75">
      <c r="A222" s="16"/>
      <c r="B222" s="5"/>
      <c r="C222" s="38"/>
      <c r="J222" s="157"/>
      <c r="Q222" s="128"/>
      <c r="R222" s="98"/>
      <c r="S222" s="98"/>
      <c r="T222" s="98"/>
      <c r="U222" s="156"/>
      <c r="V222" s="98"/>
      <c r="W222" s="275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</row>
    <row r="223" spans="1:36" s="15" customFormat="1" ht="15.75">
      <c r="A223" s="16"/>
      <c r="B223" s="5"/>
      <c r="C223" s="38"/>
      <c r="J223" s="157"/>
      <c r="Q223" s="128"/>
      <c r="R223" s="98"/>
      <c r="S223" s="98"/>
      <c r="T223" s="98"/>
      <c r="U223" s="156"/>
      <c r="V223" s="98"/>
      <c r="W223" s="275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</row>
    <row r="224" spans="1:36" s="15" customFormat="1" ht="15.75">
      <c r="A224" s="16"/>
      <c r="B224" s="5"/>
      <c r="C224" s="38"/>
      <c r="J224" s="157"/>
      <c r="Q224" s="128"/>
      <c r="R224" s="98"/>
      <c r="S224" s="98"/>
      <c r="T224" s="98"/>
      <c r="U224" s="156"/>
      <c r="V224" s="98"/>
      <c r="W224" s="275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</row>
    <row r="225" spans="1:36" s="15" customFormat="1" ht="15.75">
      <c r="A225" s="16"/>
      <c r="B225" s="5"/>
      <c r="C225" s="38"/>
      <c r="J225" s="157"/>
      <c r="Q225" s="128"/>
      <c r="R225" s="98"/>
      <c r="S225" s="98"/>
      <c r="T225" s="98"/>
      <c r="U225" s="156"/>
      <c r="V225" s="98"/>
      <c r="W225" s="275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</row>
    <row r="226" spans="1:36" s="15" customFormat="1" ht="15.75">
      <c r="A226" s="16"/>
      <c r="B226" s="5"/>
      <c r="C226" s="38"/>
      <c r="J226" s="157"/>
      <c r="Q226" s="128"/>
      <c r="R226" s="98"/>
      <c r="S226" s="98"/>
      <c r="T226" s="98"/>
      <c r="U226" s="156"/>
      <c r="V226" s="98"/>
      <c r="W226" s="275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</row>
    <row r="227" spans="1:36" s="15" customFormat="1" ht="15.75">
      <c r="A227" s="16"/>
      <c r="B227" s="5"/>
      <c r="C227" s="38"/>
      <c r="J227" s="157"/>
      <c r="Q227" s="128"/>
      <c r="R227" s="98"/>
      <c r="S227" s="98"/>
      <c r="T227" s="98"/>
      <c r="U227" s="156"/>
      <c r="V227" s="98"/>
      <c r="W227" s="275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</row>
    <row r="228" spans="1:36" s="15" customFormat="1" ht="15.75">
      <c r="A228" s="16"/>
      <c r="B228" s="5"/>
      <c r="C228" s="38"/>
      <c r="J228" s="157"/>
      <c r="Q228" s="128"/>
      <c r="R228" s="98"/>
      <c r="S228" s="98"/>
      <c r="T228" s="98"/>
      <c r="U228" s="156"/>
      <c r="V228" s="98"/>
      <c r="W228" s="275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</row>
    <row r="229" spans="1:36" s="15" customFormat="1" ht="15.75">
      <c r="A229" s="16"/>
      <c r="B229" s="5"/>
      <c r="C229" s="38"/>
      <c r="J229" s="157"/>
      <c r="Q229" s="128"/>
      <c r="R229" s="98"/>
      <c r="S229" s="98"/>
      <c r="T229" s="98"/>
      <c r="U229" s="156"/>
      <c r="V229" s="98"/>
      <c r="W229" s="275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</row>
    <row r="230" spans="1:36" s="15" customFormat="1" ht="15.75">
      <c r="A230" s="16"/>
      <c r="B230" s="5"/>
      <c r="C230" s="38"/>
      <c r="J230" s="157"/>
      <c r="Q230" s="128"/>
      <c r="R230" s="98"/>
      <c r="S230" s="98"/>
      <c r="T230" s="98"/>
      <c r="U230" s="156"/>
      <c r="V230" s="98"/>
      <c r="W230" s="275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</row>
    <row r="231" spans="1:36" s="15" customFormat="1" ht="15.75">
      <c r="A231" s="16"/>
      <c r="B231" s="5"/>
      <c r="C231" s="38"/>
      <c r="J231" s="157"/>
      <c r="Q231" s="128"/>
      <c r="R231" s="98"/>
      <c r="S231" s="98"/>
      <c r="T231" s="98"/>
      <c r="U231" s="156"/>
      <c r="V231" s="98"/>
      <c r="W231" s="275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</row>
    <row r="232" spans="1:36" s="15" customFormat="1" ht="15.75">
      <c r="A232" s="16"/>
      <c r="B232" s="5"/>
      <c r="C232" s="38"/>
      <c r="J232" s="157"/>
      <c r="Q232" s="128"/>
      <c r="R232" s="98"/>
      <c r="S232" s="98"/>
      <c r="T232" s="98"/>
      <c r="U232" s="156"/>
      <c r="V232" s="98"/>
      <c r="W232" s="275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</row>
    <row r="233" spans="1:36" s="15" customFormat="1" ht="15.75">
      <c r="A233" s="16"/>
      <c r="B233" s="5"/>
      <c r="C233" s="38"/>
      <c r="J233" s="157"/>
      <c r="Q233" s="128"/>
      <c r="R233" s="98"/>
      <c r="S233" s="98"/>
      <c r="T233" s="98"/>
      <c r="U233" s="156"/>
      <c r="V233" s="98"/>
      <c r="W233" s="275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</row>
    <row r="234" spans="1:36" s="15" customFormat="1" ht="15.75">
      <c r="A234" s="16"/>
      <c r="B234" s="5"/>
      <c r="C234" s="38"/>
      <c r="J234" s="157"/>
      <c r="Q234" s="128"/>
      <c r="R234" s="98"/>
      <c r="S234" s="98"/>
      <c r="T234" s="98"/>
      <c r="U234" s="156"/>
      <c r="V234" s="98"/>
      <c r="W234" s="275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</row>
    <row r="235" spans="1:36" s="15" customFormat="1" ht="15.75">
      <c r="A235" s="16"/>
      <c r="B235" s="5"/>
      <c r="C235" s="38"/>
      <c r="J235" s="157"/>
      <c r="Q235" s="128"/>
      <c r="R235" s="98"/>
      <c r="S235" s="98"/>
      <c r="T235" s="98"/>
      <c r="U235" s="156"/>
      <c r="V235" s="98"/>
      <c r="W235" s="275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</row>
    <row r="236" spans="1:36" s="15" customFormat="1" ht="15.75">
      <c r="A236" s="16"/>
      <c r="B236" s="5"/>
      <c r="C236" s="38"/>
      <c r="J236" s="157"/>
      <c r="Q236" s="128"/>
      <c r="R236" s="98"/>
      <c r="S236" s="98"/>
      <c r="T236" s="98"/>
      <c r="U236" s="156"/>
      <c r="V236" s="98"/>
      <c r="W236" s="275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</row>
    <row r="237" spans="1:36" s="15" customFormat="1" ht="15.75">
      <c r="A237" s="16"/>
      <c r="B237" s="5"/>
      <c r="C237" s="38"/>
      <c r="J237" s="157"/>
      <c r="Q237" s="128"/>
      <c r="R237" s="98"/>
      <c r="S237" s="98"/>
      <c r="T237" s="98"/>
      <c r="U237" s="156"/>
      <c r="V237" s="98"/>
      <c r="W237" s="275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</row>
    <row r="238" spans="1:36" s="15" customFormat="1" ht="15.75">
      <c r="A238" s="16"/>
      <c r="B238" s="5"/>
      <c r="C238" s="38"/>
      <c r="J238" s="157"/>
      <c r="Q238" s="128"/>
      <c r="R238" s="98"/>
      <c r="S238" s="98"/>
      <c r="T238" s="98"/>
      <c r="U238" s="156"/>
      <c r="V238" s="98"/>
      <c r="W238" s="275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</row>
    <row r="239" spans="1:36" s="15" customFormat="1" ht="15.75">
      <c r="A239" s="16"/>
      <c r="B239" s="5"/>
      <c r="C239" s="38"/>
      <c r="J239" s="157"/>
      <c r="Q239" s="128"/>
      <c r="R239" s="98"/>
      <c r="S239" s="98"/>
      <c r="T239" s="98"/>
      <c r="U239" s="156"/>
      <c r="V239" s="98"/>
      <c r="W239" s="275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</row>
    <row r="240" spans="1:36" s="15" customFormat="1" ht="15.75">
      <c r="A240" s="16"/>
      <c r="B240" s="5"/>
      <c r="C240" s="38"/>
      <c r="J240" s="157"/>
      <c r="Q240" s="128"/>
      <c r="R240" s="98"/>
      <c r="S240" s="98"/>
      <c r="T240" s="98"/>
      <c r="U240" s="156"/>
      <c r="V240" s="98"/>
      <c r="W240" s="275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</row>
    <row r="241" spans="1:36" s="15" customFormat="1" ht="15.75">
      <c r="A241" s="16"/>
      <c r="B241" s="5"/>
      <c r="C241" s="38"/>
      <c r="J241" s="157"/>
      <c r="Q241" s="128"/>
      <c r="R241" s="98"/>
      <c r="S241" s="98"/>
      <c r="T241" s="98"/>
      <c r="U241" s="156"/>
      <c r="V241" s="98"/>
      <c r="W241" s="275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</row>
    <row r="242" spans="1:36" s="15" customFormat="1" ht="15.75">
      <c r="A242" s="16"/>
      <c r="B242" s="5"/>
      <c r="C242" s="38"/>
      <c r="J242" s="157"/>
      <c r="Q242" s="128"/>
      <c r="R242" s="98"/>
      <c r="S242" s="98"/>
      <c r="T242" s="98"/>
      <c r="U242" s="156"/>
      <c r="V242" s="98"/>
      <c r="W242" s="275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</row>
    <row r="243" spans="1:36" s="15" customFormat="1" ht="15.75">
      <c r="A243" s="16"/>
      <c r="B243" s="5"/>
      <c r="C243" s="38"/>
      <c r="J243" s="157"/>
      <c r="Q243" s="128"/>
      <c r="R243" s="98"/>
      <c r="S243" s="98"/>
      <c r="T243" s="98"/>
      <c r="U243" s="156"/>
      <c r="V243" s="98"/>
      <c r="W243" s="275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</row>
    <row r="244" spans="1:36" s="15" customFormat="1" ht="15.75">
      <c r="A244" s="16"/>
      <c r="B244" s="5"/>
      <c r="C244" s="38"/>
      <c r="J244" s="157"/>
      <c r="Q244" s="128"/>
      <c r="R244" s="98"/>
      <c r="S244" s="98"/>
      <c r="T244" s="98"/>
      <c r="U244" s="156"/>
      <c r="V244" s="98"/>
      <c r="W244" s="275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</row>
    <row r="245" spans="1:36" s="15" customFormat="1" ht="15.75">
      <c r="A245" s="16"/>
      <c r="B245" s="5"/>
      <c r="C245" s="38"/>
      <c r="J245" s="157"/>
      <c r="Q245" s="128"/>
      <c r="R245" s="98"/>
      <c r="S245" s="98"/>
      <c r="T245" s="98"/>
      <c r="U245" s="156"/>
      <c r="V245" s="98"/>
      <c r="W245" s="275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</row>
    <row r="246" spans="1:36" s="15" customFormat="1" ht="15.75">
      <c r="A246" s="16"/>
      <c r="B246" s="5"/>
      <c r="C246" s="38"/>
      <c r="J246" s="157"/>
      <c r="Q246" s="128"/>
      <c r="R246" s="98"/>
      <c r="S246" s="98"/>
      <c r="T246" s="98"/>
      <c r="U246" s="156"/>
      <c r="V246" s="98"/>
      <c r="W246" s="275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</row>
    <row r="247" spans="1:36" s="15" customFormat="1" ht="15.75">
      <c r="A247" s="16"/>
      <c r="B247" s="5"/>
      <c r="C247" s="38"/>
      <c r="J247" s="157"/>
      <c r="Q247" s="128"/>
      <c r="R247" s="98"/>
      <c r="S247" s="98"/>
      <c r="T247" s="98"/>
      <c r="U247" s="156"/>
      <c r="V247" s="98"/>
      <c r="W247" s="275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</row>
    <row r="248" spans="1:36" s="15" customFormat="1" ht="15.75">
      <c r="A248" s="16"/>
      <c r="B248" s="5"/>
      <c r="C248" s="38"/>
      <c r="J248" s="157"/>
      <c r="Q248" s="128"/>
      <c r="R248" s="98"/>
      <c r="S248" s="98"/>
      <c r="T248" s="98"/>
      <c r="U248" s="156"/>
      <c r="V248" s="98"/>
      <c r="W248" s="275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</row>
    <row r="249" spans="1:36" s="15" customFormat="1" ht="15.75">
      <c r="A249" s="16"/>
      <c r="B249" s="5"/>
      <c r="C249" s="38"/>
      <c r="J249" s="157"/>
      <c r="Q249" s="128"/>
      <c r="R249" s="98"/>
      <c r="S249" s="98"/>
      <c r="T249" s="98"/>
      <c r="U249" s="156"/>
      <c r="V249" s="98"/>
      <c r="W249" s="275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</row>
    <row r="250" spans="1:36" s="15" customFormat="1" ht="15.75">
      <c r="A250" s="16"/>
      <c r="B250" s="5"/>
      <c r="C250" s="38"/>
      <c r="J250" s="157"/>
      <c r="Q250" s="128"/>
      <c r="R250" s="98"/>
      <c r="S250" s="98"/>
      <c r="T250" s="98"/>
      <c r="U250" s="156"/>
      <c r="V250" s="98"/>
      <c r="W250" s="275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</row>
    <row r="251" spans="1:36" s="15" customFormat="1" ht="15.75">
      <c r="A251" s="16"/>
      <c r="B251" s="5"/>
      <c r="C251" s="38"/>
      <c r="J251" s="157"/>
      <c r="Q251" s="128"/>
      <c r="R251" s="98"/>
      <c r="S251" s="98"/>
      <c r="T251" s="98"/>
      <c r="U251" s="156"/>
      <c r="V251" s="98"/>
      <c r="W251" s="275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</row>
    <row r="252" spans="1:36" s="15" customFormat="1" ht="15.75">
      <c r="A252" s="16"/>
      <c r="B252" s="5"/>
      <c r="C252" s="38"/>
      <c r="J252" s="157"/>
      <c r="Q252" s="128"/>
      <c r="R252" s="98"/>
      <c r="S252" s="98"/>
      <c r="T252" s="98"/>
      <c r="U252" s="156"/>
      <c r="V252" s="98"/>
      <c r="W252" s="275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</row>
    <row r="253" spans="1:36" s="15" customFormat="1" ht="15.75">
      <c r="A253" s="16"/>
      <c r="B253" s="5"/>
      <c r="C253" s="38"/>
      <c r="J253" s="157"/>
      <c r="Q253" s="128"/>
      <c r="R253" s="98"/>
      <c r="S253" s="98"/>
      <c r="T253" s="98"/>
      <c r="U253" s="156"/>
      <c r="V253" s="98"/>
      <c r="W253" s="275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</row>
    <row r="254" spans="1:36" s="15" customFormat="1" ht="15.75">
      <c r="A254" s="16"/>
      <c r="B254" s="5"/>
      <c r="C254" s="38"/>
      <c r="J254" s="157"/>
      <c r="Q254" s="128"/>
      <c r="R254" s="98"/>
      <c r="S254" s="98"/>
      <c r="T254" s="98"/>
      <c r="U254" s="156"/>
      <c r="V254" s="98"/>
      <c r="W254" s="275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</row>
    <row r="255" spans="1:36" s="15" customFormat="1" ht="15.75">
      <c r="A255" s="16"/>
      <c r="B255" s="5"/>
      <c r="C255" s="38"/>
      <c r="J255" s="157"/>
      <c r="Q255" s="128"/>
      <c r="R255" s="98"/>
      <c r="S255" s="98"/>
      <c r="T255" s="98"/>
      <c r="U255" s="156"/>
      <c r="V255" s="98"/>
      <c r="W255" s="275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</row>
    <row r="256" spans="1:36" s="15" customFormat="1" ht="15.75">
      <c r="A256" s="16"/>
      <c r="B256" s="5"/>
      <c r="C256" s="38"/>
      <c r="J256" s="157"/>
      <c r="Q256" s="128"/>
      <c r="R256" s="98"/>
      <c r="S256" s="98"/>
      <c r="T256" s="98"/>
      <c r="U256" s="156"/>
      <c r="V256" s="98"/>
      <c r="W256" s="275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</row>
    <row r="257" spans="1:36" s="15" customFormat="1" ht="15.75">
      <c r="A257" s="16"/>
      <c r="B257" s="5"/>
      <c r="C257" s="38"/>
      <c r="J257" s="157"/>
      <c r="Q257" s="128"/>
      <c r="R257" s="98"/>
      <c r="S257" s="98"/>
      <c r="T257" s="98"/>
      <c r="U257" s="156"/>
      <c r="V257" s="98"/>
      <c r="W257" s="275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</row>
    <row r="258" spans="1:36" s="15" customFormat="1" ht="15.75">
      <c r="A258" s="16"/>
      <c r="B258" s="5"/>
      <c r="C258" s="38"/>
      <c r="J258" s="157"/>
      <c r="Q258" s="128"/>
      <c r="R258" s="98"/>
      <c r="S258" s="98"/>
      <c r="T258" s="98"/>
      <c r="U258" s="156"/>
      <c r="V258" s="98"/>
      <c r="W258" s="275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</row>
    <row r="259" spans="1:36" s="15" customFormat="1" ht="15.75">
      <c r="A259" s="16"/>
      <c r="B259" s="5"/>
      <c r="C259" s="38"/>
      <c r="J259" s="157"/>
      <c r="Q259" s="128"/>
      <c r="R259" s="98"/>
      <c r="S259" s="98"/>
      <c r="T259" s="98"/>
      <c r="U259" s="156"/>
      <c r="V259" s="98"/>
      <c r="W259" s="275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</row>
    <row r="260" spans="1:36" s="15" customFormat="1" ht="15.75">
      <c r="A260" s="16"/>
      <c r="B260" s="5"/>
      <c r="C260" s="38"/>
      <c r="J260" s="157"/>
      <c r="Q260" s="128"/>
      <c r="R260" s="98"/>
      <c r="S260" s="98"/>
      <c r="T260" s="98"/>
      <c r="U260" s="156"/>
      <c r="V260" s="98"/>
      <c r="W260" s="275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</row>
    <row r="261" spans="1:36" s="15" customFormat="1" ht="15.75">
      <c r="A261" s="16"/>
      <c r="B261" s="5"/>
      <c r="C261" s="38"/>
      <c r="J261" s="157"/>
      <c r="Q261" s="128"/>
      <c r="R261" s="98"/>
      <c r="S261" s="98"/>
      <c r="T261" s="98"/>
      <c r="U261" s="156"/>
      <c r="V261" s="98"/>
      <c r="W261" s="275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</row>
    <row r="262" spans="1:36" s="15" customFormat="1" ht="15.75">
      <c r="A262" s="16"/>
      <c r="B262" s="5"/>
      <c r="C262" s="38"/>
      <c r="J262" s="157"/>
      <c r="Q262" s="128"/>
      <c r="R262" s="98"/>
      <c r="S262" s="98"/>
      <c r="T262" s="98"/>
      <c r="U262" s="156"/>
      <c r="V262" s="98"/>
      <c r="W262" s="275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</row>
    <row r="263" spans="1:36" s="15" customFormat="1" ht="15.75">
      <c r="A263" s="16"/>
      <c r="B263" s="5"/>
      <c r="C263" s="38"/>
      <c r="J263" s="157"/>
      <c r="Q263" s="128"/>
      <c r="R263" s="98"/>
      <c r="S263" s="98"/>
      <c r="T263" s="98"/>
      <c r="U263" s="156"/>
      <c r="V263" s="98"/>
      <c r="W263" s="275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</row>
    <row r="264" spans="1:36" s="15" customFormat="1" ht="15.75">
      <c r="A264" s="16"/>
      <c r="B264" s="5"/>
      <c r="C264" s="38"/>
      <c r="J264" s="157"/>
      <c r="Q264" s="128"/>
      <c r="R264" s="98"/>
      <c r="S264" s="98"/>
      <c r="T264" s="98"/>
      <c r="U264" s="156"/>
      <c r="V264" s="98"/>
      <c r="W264" s="275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</row>
    <row r="265" spans="1:36" s="15" customFormat="1" ht="15.75">
      <c r="A265" s="16"/>
      <c r="B265" s="5"/>
      <c r="C265" s="38"/>
      <c r="J265" s="157"/>
      <c r="Q265" s="128"/>
      <c r="R265" s="98"/>
      <c r="S265" s="98"/>
      <c r="T265" s="98"/>
      <c r="U265" s="156"/>
      <c r="V265" s="98"/>
      <c r="W265" s="275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</row>
    <row r="266" spans="1:36" s="15" customFormat="1" ht="15.75">
      <c r="A266" s="16"/>
      <c r="B266" s="5"/>
      <c r="C266" s="38"/>
      <c r="J266" s="157"/>
      <c r="Q266" s="128"/>
      <c r="R266" s="98"/>
      <c r="S266" s="98"/>
      <c r="T266" s="98"/>
      <c r="U266" s="156"/>
      <c r="V266" s="98"/>
      <c r="W266" s="275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</row>
    <row r="267" spans="1:36" s="15" customFormat="1" ht="15.75">
      <c r="A267" s="16"/>
      <c r="B267" s="5"/>
      <c r="C267" s="38"/>
      <c r="J267" s="157"/>
      <c r="Q267" s="128"/>
      <c r="R267" s="98"/>
      <c r="S267" s="98"/>
      <c r="T267" s="98"/>
      <c r="U267" s="156"/>
      <c r="V267" s="98"/>
      <c r="W267" s="275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</row>
    <row r="268" spans="1:36" s="15" customFormat="1" ht="15.75">
      <c r="A268" s="16"/>
      <c r="B268" s="5"/>
      <c r="C268" s="38"/>
      <c r="J268" s="157"/>
      <c r="Q268" s="128"/>
      <c r="R268" s="98"/>
      <c r="S268" s="98"/>
      <c r="T268" s="98"/>
      <c r="U268" s="156"/>
      <c r="V268" s="98"/>
      <c r="W268" s="275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</row>
    <row r="269" spans="1:36" s="15" customFormat="1" ht="15.75">
      <c r="A269" s="16"/>
      <c r="B269" s="5"/>
      <c r="C269" s="38"/>
      <c r="J269" s="157"/>
      <c r="Q269" s="128"/>
      <c r="R269" s="98"/>
      <c r="S269" s="98"/>
      <c r="T269" s="98"/>
      <c r="U269" s="156"/>
      <c r="V269" s="98"/>
      <c r="W269" s="275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</row>
    <row r="270" spans="1:36" s="15" customFormat="1" ht="15.75">
      <c r="A270" s="16"/>
      <c r="B270" s="5"/>
      <c r="C270" s="38"/>
      <c r="J270" s="157"/>
      <c r="Q270" s="128"/>
      <c r="R270" s="98"/>
      <c r="S270" s="98"/>
      <c r="T270" s="98"/>
      <c r="U270" s="156"/>
      <c r="V270" s="98"/>
      <c r="W270" s="275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</row>
    <row r="271" spans="1:36" s="15" customFormat="1" ht="15.75">
      <c r="A271" s="16"/>
      <c r="B271" s="5"/>
      <c r="C271" s="38"/>
      <c r="J271" s="157"/>
      <c r="Q271" s="128"/>
      <c r="R271" s="98"/>
      <c r="S271" s="98"/>
      <c r="T271" s="98"/>
      <c r="U271" s="156"/>
      <c r="V271" s="98"/>
      <c r="W271" s="275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</row>
    <row r="272" spans="1:36" s="15" customFormat="1" ht="15.75">
      <c r="A272" s="16"/>
      <c r="B272" s="5"/>
      <c r="C272" s="38"/>
      <c r="J272" s="157"/>
      <c r="Q272" s="128"/>
      <c r="R272" s="98"/>
      <c r="S272" s="98"/>
      <c r="T272" s="98"/>
      <c r="U272" s="156"/>
      <c r="V272" s="98"/>
      <c r="W272" s="275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</row>
    <row r="273" spans="1:36" s="15" customFormat="1" ht="15.75">
      <c r="A273" s="16"/>
      <c r="B273" s="5"/>
      <c r="C273" s="38"/>
      <c r="J273" s="157"/>
      <c r="Q273" s="128"/>
      <c r="R273" s="98"/>
      <c r="S273" s="98"/>
      <c r="T273" s="98"/>
      <c r="U273" s="156"/>
      <c r="V273" s="98"/>
      <c r="W273" s="275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</row>
    <row r="274" spans="1:36" s="15" customFormat="1" ht="15.75">
      <c r="A274" s="16"/>
      <c r="B274" s="5"/>
      <c r="C274" s="38"/>
      <c r="J274" s="157"/>
      <c r="Q274" s="128"/>
      <c r="R274" s="98"/>
      <c r="S274" s="98"/>
      <c r="T274" s="98"/>
      <c r="U274" s="156"/>
      <c r="V274" s="98"/>
      <c r="W274" s="275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</row>
    <row r="275" spans="1:36" s="15" customFormat="1" ht="15.75">
      <c r="A275" s="16"/>
      <c r="B275" s="5"/>
      <c r="C275" s="38"/>
      <c r="J275" s="157"/>
      <c r="Q275" s="128"/>
      <c r="R275" s="98"/>
      <c r="S275" s="98"/>
      <c r="T275" s="98"/>
      <c r="U275" s="156"/>
      <c r="V275" s="98"/>
      <c r="W275" s="275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</row>
    <row r="276" spans="1:36" s="15" customFormat="1" ht="15.75">
      <c r="A276" s="16"/>
      <c r="B276" s="5"/>
      <c r="C276" s="38"/>
      <c r="J276" s="157"/>
      <c r="Q276" s="128"/>
      <c r="R276" s="98"/>
      <c r="S276" s="98"/>
      <c r="T276" s="98"/>
      <c r="U276" s="156"/>
      <c r="V276" s="98"/>
      <c r="W276" s="275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</row>
    <row r="277" spans="1:36" s="15" customFormat="1" ht="15.75">
      <c r="A277" s="16"/>
      <c r="B277" s="5"/>
      <c r="C277" s="38"/>
      <c r="J277" s="157"/>
      <c r="Q277" s="128"/>
      <c r="R277" s="98"/>
      <c r="S277" s="98"/>
      <c r="T277" s="98"/>
      <c r="U277" s="156"/>
      <c r="V277" s="98"/>
      <c r="W277" s="275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</row>
    <row r="278" spans="1:36" s="15" customFormat="1" ht="15.75">
      <c r="A278" s="16"/>
      <c r="B278" s="5"/>
      <c r="C278" s="38"/>
      <c r="J278" s="157"/>
      <c r="Q278" s="128"/>
      <c r="R278" s="98"/>
      <c r="S278" s="98"/>
      <c r="T278" s="98"/>
      <c r="U278" s="156"/>
      <c r="V278" s="98"/>
      <c r="W278" s="275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</row>
    <row r="279" spans="1:36" s="15" customFormat="1" ht="15.75">
      <c r="A279" s="16"/>
      <c r="B279" s="5"/>
      <c r="C279" s="38"/>
      <c r="J279" s="157"/>
      <c r="Q279" s="128"/>
      <c r="R279" s="98"/>
      <c r="S279" s="98"/>
      <c r="T279" s="98"/>
      <c r="U279" s="156"/>
      <c r="V279" s="98"/>
      <c r="W279" s="275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</row>
    <row r="280" spans="1:36" s="15" customFormat="1" ht="15.75">
      <c r="A280" s="16"/>
      <c r="B280" s="5"/>
      <c r="C280" s="38"/>
      <c r="J280" s="157"/>
      <c r="Q280" s="128"/>
      <c r="R280" s="98"/>
      <c r="S280" s="98"/>
      <c r="T280" s="98"/>
      <c r="U280" s="156"/>
      <c r="V280" s="98"/>
      <c r="W280" s="275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</row>
    <row r="281" spans="1:36" s="15" customFormat="1" ht="15.75">
      <c r="A281" s="16"/>
      <c r="B281" s="5"/>
      <c r="C281" s="38"/>
      <c r="J281" s="157"/>
      <c r="Q281" s="128"/>
      <c r="R281" s="98"/>
      <c r="S281" s="98"/>
      <c r="T281" s="98"/>
      <c r="U281" s="156"/>
      <c r="V281" s="98"/>
      <c r="W281" s="275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</row>
    <row r="282" spans="1:36" s="15" customFormat="1" ht="15.75">
      <c r="A282" s="16"/>
      <c r="B282" s="5"/>
      <c r="C282" s="38"/>
      <c r="J282" s="157"/>
      <c r="Q282" s="128"/>
      <c r="R282" s="98"/>
      <c r="S282" s="98"/>
      <c r="T282" s="98"/>
      <c r="U282" s="156"/>
      <c r="V282" s="98"/>
      <c r="W282" s="275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</row>
    <row r="283" spans="1:36" s="15" customFormat="1" ht="15.75">
      <c r="A283" s="16"/>
      <c r="B283" s="5"/>
      <c r="C283" s="38"/>
      <c r="J283" s="157"/>
      <c r="Q283" s="128"/>
      <c r="R283" s="98"/>
      <c r="S283" s="98"/>
      <c r="T283" s="98"/>
      <c r="U283" s="156"/>
      <c r="V283" s="98"/>
      <c r="W283" s="275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</row>
    <row r="284" spans="1:36" s="15" customFormat="1" ht="15.75">
      <c r="A284" s="16"/>
      <c r="B284" s="5"/>
      <c r="C284" s="38"/>
      <c r="J284" s="157"/>
      <c r="Q284" s="128"/>
      <c r="R284" s="98"/>
      <c r="S284" s="98"/>
      <c r="T284" s="98"/>
      <c r="U284" s="156"/>
      <c r="V284" s="98"/>
      <c r="W284" s="275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</row>
    <row r="285" spans="1:36" s="15" customFormat="1" ht="15.75">
      <c r="A285" s="16"/>
      <c r="B285" s="5"/>
      <c r="C285" s="38"/>
      <c r="J285" s="157"/>
      <c r="Q285" s="128"/>
      <c r="R285" s="98"/>
      <c r="S285" s="98"/>
      <c r="T285" s="98"/>
      <c r="U285" s="156"/>
      <c r="V285" s="98"/>
      <c r="W285" s="275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</row>
    <row r="286" spans="1:36" s="15" customFormat="1" ht="15.75">
      <c r="A286" s="16"/>
      <c r="B286" s="5"/>
      <c r="C286" s="38"/>
      <c r="J286" s="157"/>
      <c r="Q286" s="128"/>
      <c r="R286" s="98"/>
      <c r="S286" s="98"/>
      <c r="T286" s="98"/>
      <c r="U286" s="156"/>
      <c r="V286" s="98"/>
      <c r="W286" s="275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</row>
    <row r="287" spans="1:36" s="15" customFormat="1" ht="15.75">
      <c r="A287" s="16"/>
      <c r="B287" s="5"/>
      <c r="C287" s="38"/>
      <c r="J287" s="157"/>
      <c r="Q287" s="128"/>
      <c r="R287" s="98"/>
      <c r="S287" s="98"/>
      <c r="T287" s="98"/>
      <c r="U287" s="156"/>
      <c r="V287" s="98"/>
      <c r="W287" s="275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</row>
    <row r="288" spans="1:36" s="15" customFormat="1" ht="15.75">
      <c r="A288" s="16"/>
      <c r="B288" s="5"/>
      <c r="C288" s="38"/>
      <c r="J288" s="157"/>
      <c r="Q288" s="128"/>
      <c r="R288" s="98"/>
      <c r="S288" s="98"/>
      <c r="T288" s="98"/>
      <c r="U288" s="156"/>
      <c r="V288" s="98"/>
      <c r="W288" s="275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</row>
    <row r="289" spans="1:36" s="15" customFormat="1" ht="15.75">
      <c r="A289" s="16"/>
      <c r="B289" s="5"/>
      <c r="C289" s="38"/>
      <c r="J289" s="157"/>
      <c r="Q289" s="128"/>
      <c r="R289" s="98"/>
      <c r="S289" s="98"/>
      <c r="T289" s="98"/>
      <c r="U289" s="156"/>
      <c r="V289" s="98"/>
      <c r="W289" s="275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</row>
    <row r="290" spans="1:36" s="15" customFormat="1" ht="15.75">
      <c r="A290" s="16"/>
      <c r="B290" s="5"/>
      <c r="C290" s="38"/>
      <c r="J290" s="157"/>
      <c r="Q290" s="128"/>
      <c r="R290" s="98"/>
      <c r="S290" s="98"/>
      <c r="T290" s="98"/>
      <c r="U290" s="156"/>
      <c r="V290" s="98"/>
      <c r="W290" s="275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</row>
    <row r="291" spans="1:36" s="15" customFormat="1" ht="15.75">
      <c r="A291" s="16"/>
      <c r="B291" s="5"/>
      <c r="C291" s="38"/>
      <c r="J291" s="157"/>
      <c r="Q291" s="128"/>
      <c r="R291" s="98"/>
      <c r="S291" s="98"/>
      <c r="T291" s="98"/>
      <c r="U291" s="156"/>
      <c r="V291" s="98"/>
      <c r="W291" s="275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</row>
    <row r="292" spans="1:36" s="15" customFormat="1" ht="15.75">
      <c r="A292" s="16"/>
      <c r="B292" s="5"/>
      <c r="C292" s="38"/>
      <c r="J292" s="157"/>
      <c r="Q292" s="128"/>
      <c r="R292" s="98"/>
      <c r="S292" s="98"/>
      <c r="T292" s="98"/>
      <c r="U292" s="156"/>
      <c r="V292" s="98"/>
      <c r="W292" s="275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</row>
    <row r="293" spans="1:36" s="15" customFormat="1" ht="15.75">
      <c r="A293" s="16"/>
      <c r="B293" s="5"/>
      <c r="C293" s="38"/>
      <c r="J293" s="157"/>
      <c r="Q293" s="128"/>
      <c r="R293" s="98"/>
      <c r="S293" s="98"/>
      <c r="T293" s="98"/>
      <c r="U293" s="156"/>
      <c r="V293" s="98"/>
      <c r="W293" s="275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</row>
    <row r="294" spans="1:36" s="15" customFormat="1" ht="15.75">
      <c r="A294" s="16"/>
      <c r="B294" s="5"/>
      <c r="C294" s="38"/>
      <c r="J294" s="157"/>
      <c r="Q294" s="128"/>
      <c r="R294" s="98"/>
      <c r="S294" s="98"/>
      <c r="T294" s="98"/>
      <c r="U294" s="156"/>
      <c r="V294" s="98"/>
      <c r="W294" s="275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</row>
    <row r="295" spans="1:36" s="15" customFormat="1" ht="15.75">
      <c r="A295" s="16"/>
      <c r="B295" s="5"/>
      <c r="C295" s="38"/>
      <c r="J295" s="157"/>
      <c r="Q295" s="128"/>
      <c r="R295" s="98"/>
      <c r="S295" s="98"/>
      <c r="T295" s="98"/>
      <c r="U295" s="156"/>
      <c r="V295" s="98"/>
      <c r="W295" s="275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</row>
    <row r="296" spans="1:36" s="15" customFormat="1" ht="15.75">
      <c r="A296" s="16"/>
      <c r="B296" s="5"/>
      <c r="C296" s="38"/>
      <c r="J296" s="157"/>
      <c r="Q296" s="128"/>
      <c r="R296" s="98"/>
      <c r="S296" s="98"/>
      <c r="T296" s="98"/>
      <c r="U296" s="156"/>
      <c r="V296" s="98"/>
      <c r="W296" s="275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</row>
    <row r="297" spans="1:36" s="15" customFormat="1" ht="15.75">
      <c r="A297" s="16"/>
      <c r="B297" s="5"/>
      <c r="C297" s="38"/>
      <c r="J297" s="157"/>
      <c r="Q297" s="128"/>
      <c r="R297" s="98"/>
      <c r="S297" s="98"/>
      <c r="T297" s="98"/>
      <c r="U297" s="156"/>
      <c r="V297" s="98"/>
      <c r="W297" s="275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</row>
    <row r="298" spans="1:36" s="15" customFormat="1" ht="15.75">
      <c r="A298" s="16"/>
      <c r="B298" s="5"/>
      <c r="C298" s="38"/>
      <c r="J298" s="157"/>
      <c r="Q298" s="128"/>
      <c r="R298" s="98"/>
      <c r="S298" s="98"/>
      <c r="T298" s="98"/>
      <c r="U298" s="156"/>
      <c r="V298" s="98"/>
      <c r="W298" s="275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</row>
    <row r="299" spans="1:36" s="15" customFormat="1" ht="15.75">
      <c r="A299" s="16"/>
      <c r="B299" s="5"/>
      <c r="C299" s="38"/>
      <c r="J299" s="157"/>
      <c r="Q299" s="128"/>
      <c r="R299" s="98"/>
      <c r="S299" s="98"/>
      <c r="T299" s="98"/>
      <c r="U299" s="156"/>
      <c r="V299" s="98"/>
      <c r="W299" s="275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</row>
    <row r="300" spans="1:36" s="15" customFormat="1" ht="15.75">
      <c r="A300" s="16"/>
      <c r="B300" s="5"/>
      <c r="C300" s="38"/>
      <c r="J300" s="157"/>
      <c r="Q300" s="128"/>
      <c r="R300" s="98"/>
      <c r="S300" s="98"/>
      <c r="T300" s="98"/>
      <c r="U300" s="156"/>
      <c r="V300" s="98"/>
      <c r="W300" s="275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</row>
    <row r="301" spans="1:36" s="15" customFormat="1" ht="15.75">
      <c r="A301" s="16"/>
      <c r="B301" s="5"/>
      <c r="C301" s="38"/>
      <c r="J301" s="157"/>
      <c r="Q301" s="128"/>
      <c r="R301" s="98"/>
      <c r="S301" s="98"/>
      <c r="T301" s="98"/>
      <c r="U301" s="156"/>
      <c r="V301" s="98"/>
      <c r="W301" s="275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</row>
    <row r="302" spans="1:36" s="15" customFormat="1" ht="15.75">
      <c r="A302" s="16"/>
      <c r="B302" s="5"/>
      <c r="C302" s="38"/>
      <c r="J302" s="157"/>
      <c r="Q302" s="128"/>
      <c r="R302" s="98"/>
      <c r="S302" s="98"/>
      <c r="T302" s="98"/>
      <c r="U302" s="156"/>
      <c r="V302" s="98"/>
      <c r="W302" s="275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</row>
    <row r="303" spans="1:36" s="15" customFormat="1" ht="15.75">
      <c r="A303" s="16"/>
      <c r="B303" s="5"/>
      <c r="C303" s="38"/>
      <c r="J303" s="157"/>
      <c r="Q303" s="128"/>
      <c r="R303" s="98"/>
      <c r="S303" s="98"/>
      <c r="T303" s="98"/>
      <c r="U303" s="156"/>
      <c r="V303" s="98"/>
      <c r="W303" s="275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</row>
    <row r="304" spans="1:36" s="15" customFormat="1" ht="15.75">
      <c r="A304" s="16"/>
      <c r="B304" s="5"/>
      <c r="C304" s="38"/>
      <c r="J304" s="157"/>
      <c r="Q304" s="128"/>
      <c r="R304" s="98"/>
      <c r="S304" s="98"/>
      <c r="T304" s="98"/>
      <c r="U304" s="156"/>
      <c r="V304" s="98"/>
      <c r="W304" s="275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</row>
    <row r="305" spans="1:36" s="15" customFormat="1" ht="15.75">
      <c r="A305" s="16"/>
      <c r="B305" s="5"/>
      <c r="C305" s="38"/>
      <c r="J305" s="157"/>
      <c r="Q305" s="128"/>
      <c r="R305" s="98"/>
      <c r="S305" s="98"/>
      <c r="T305" s="98"/>
      <c r="U305" s="156"/>
      <c r="V305" s="98"/>
      <c r="W305" s="275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</row>
    <row r="306" spans="1:36" s="15" customFormat="1" ht="15.75">
      <c r="A306" s="16"/>
      <c r="B306" s="5"/>
      <c r="C306" s="38"/>
      <c r="J306" s="157"/>
      <c r="Q306" s="128"/>
      <c r="R306" s="98"/>
      <c r="S306" s="98"/>
      <c r="T306" s="98"/>
      <c r="U306" s="156"/>
      <c r="V306" s="98"/>
      <c r="W306" s="275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</row>
    <row r="307" spans="1:36" s="15" customFormat="1" ht="15.75">
      <c r="A307" s="16"/>
      <c r="B307" s="5"/>
      <c r="C307" s="38"/>
      <c r="J307" s="157"/>
      <c r="Q307" s="128"/>
      <c r="R307" s="98"/>
      <c r="S307" s="98"/>
      <c r="T307" s="98"/>
      <c r="U307" s="156"/>
      <c r="V307" s="98"/>
      <c r="W307" s="275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</row>
    <row r="308" spans="1:36" s="15" customFormat="1" ht="15.75">
      <c r="A308" s="16"/>
      <c r="B308" s="5"/>
      <c r="C308" s="38"/>
      <c r="J308" s="157"/>
      <c r="Q308" s="128"/>
      <c r="R308" s="98"/>
      <c r="S308" s="98"/>
      <c r="T308" s="98"/>
      <c r="U308" s="156"/>
      <c r="V308" s="98"/>
      <c r="W308" s="275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</row>
    <row r="309" spans="1:36" s="15" customFormat="1" ht="15.75">
      <c r="A309" s="16"/>
      <c r="B309" s="5"/>
      <c r="C309" s="38"/>
      <c r="J309" s="157"/>
      <c r="Q309" s="128"/>
      <c r="R309" s="98"/>
      <c r="S309" s="98"/>
      <c r="T309" s="98"/>
      <c r="U309" s="156"/>
      <c r="V309" s="98"/>
      <c r="W309" s="275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</row>
    <row r="310" spans="1:36" s="15" customFormat="1" ht="15.75">
      <c r="A310" s="16"/>
      <c r="B310" s="5"/>
      <c r="C310" s="38"/>
      <c r="J310" s="157"/>
      <c r="Q310" s="128"/>
      <c r="R310" s="98"/>
      <c r="S310" s="98"/>
      <c r="T310" s="98"/>
      <c r="U310" s="156"/>
      <c r="V310" s="98"/>
      <c r="W310" s="275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</row>
    <row r="311" spans="1:36" s="15" customFormat="1" ht="15.75">
      <c r="A311" s="16"/>
      <c r="B311" s="5"/>
      <c r="C311" s="38"/>
      <c r="J311" s="157"/>
      <c r="Q311" s="128"/>
      <c r="R311" s="98"/>
      <c r="S311" s="98"/>
      <c r="T311" s="98"/>
      <c r="U311" s="156"/>
      <c r="V311" s="98"/>
      <c r="W311" s="275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</row>
    <row r="312" spans="1:36" s="15" customFormat="1" ht="15.75">
      <c r="A312" s="16"/>
      <c r="B312" s="5"/>
      <c r="C312" s="38"/>
      <c r="J312" s="157"/>
      <c r="Q312" s="128"/>
      <c r="R312" s="98"/>
      <c r="S312" s="98"/>
      <c r="T312" s="98"/>
      <c r="U312" s="156"/>
      <c r="V312" s="98"/>
      <c r="W312" s="275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</row>
    <row r="313" spans="1:36" s="15" customFormat="1" ht="15.75">
      <c r="A313" s="16"/>
      <c r="B313" s="5"/>
      <c r="C313" s="38"/>
      <c r="J313" s="157"/>
      <c r="Q313" s="128"/>
      <c r="R313" s="98"/>
      <c r="S313" s="98"/>
      <c r="T313" s="98"/>
      <c r="U313" s="156"/>
      <c r="V313" s="98"/>
      <c r="W313" s="275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</row>
    <row r="314" spans="1:36" s="15" customFormat="1" ht="15.75">
      <c r="A314" s="16"/>
      <c r="B314" s="5"/>
      <c r="C314" s="38"/>
      <c r="J314" s="157"/>
      <c r="Q314" s="128"/>
      <c r="R314" s="98"/>
      <c r="S314" s="98"/>
      <c r="T314" s="98"/>
      <c r="U314" s="156"/>
      <c r="V314" s="98"/>
      <c r="W314" s="275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</row>
    <row r="315" spans="1:36" s="15" customFormat="1" ht="15.75">
      <c r="A315" s="16"/>
      <c r="B315" s="5"/>
      <c r="C315" s="38"/>
      <c r="J315" s="157"/>
      <c r="Q315" s="128"/>
      <c r="R315" s="98"/>
      <c r="S315" s="98"/>
      <c r="T315" s="98"/>
      <c r="U315" s="156"/>
      <c r="V315" s="98"/>
      <c r="W315" s="275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</row>
    <row r="316" spans="1:36" s="15" customFormat="1" ht="15.75">
      <c r="A316" s="16"/>
      <c r="B316" s="5"/>
      <c r="C316" s="38"/>
      <c r="J316" s="157"/>
      <c r="Q316" s="128"/>
      <c r="R316" s="98"/>
      <c r="S316" s="98"/>
      <c r="T316" s="98"/>
      <c r="U316" s="156"/>
      <c r="V316" s="98"/>
      <c r="W316" s="275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</row>
    <row r="317" spans="1:36" s="15" customFormat="1" ht="15.75">
      <c r="A317" s="16"/>
      <c r="B317" s="5"/>
      <c r="C317" s="38"/>
      <c r="J317" s="157"/>
      <c r="Q317" s="128"/>
      <c r="R317" s="98"/>
      <c r="S317" s="98"/>
      <c r="T317" s="98"/>
      <c r="U317" s="156"/>
      <c r="V317" s="98"/>
      <c r="W317" s="275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</row>
    <row r="318" spans="1:36" s="15" customFormat="1" ht="15.75">
      <c r="A318" s="16"/>
      <c r="B318" s="5"/>
      <c r="C318" s="38"/>
      <c r="J318" s="157"/>
      <c r="Q318" s="128"/>
      <c r="R318" s="98"/>
      <c r="S318" s="98"/>
      <c r="T318" s="98"/>
      <c r="U318" s="156"/>
      <c r="V318" s="98"/>
      <c r="W318" s="275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</row>
    <row r="319" spans="1:36" s="15" customFormat="1" ht="15.75">
      <c r="A319" s="16"/>
      <c r="B319" s="5"/>
      <c r="C319" s="38"/>
      <c r="J319" s="157"/>
      <c r="Q319" s="128"/>
      <c r="R319" s="98"/>
      <c r="S319" s="98"/>
      <c r="T319" s="98"/>
      <c r="U319" s="156"/>
      <c r="V319" s="98"/>
      <c r="W319" s="275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</row>
    <row r="320" spans="1:36" s="15" customFormat="1" ht="15.75">
      <c r="A320" s="16"/>
      <c r="B320" s="5"/>
      <c r="C320" s="38"/>
      <c r="J320" s="157"/>
      <c r="Q320" s="128"/>
      <c r="R320" s="98"/>
      <c r="S320" s="98"/>
      <c r="T320" s="98"/>
      <c r="U320" s="156"/>
      <c r="V320" s="98"/>
      <c r="W320" s="275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</row>
    <row r="321" spans="1:36" s="15" customFormat="1" ht="15.75">
      <c r="A321" s="16"/>
      <c r="B321" s="5"/>
      <c r="C321" s="38"/>
      <c r="J321" s="157"/>
      <c r="Q321" s="128"/>
      <c r="R321" s="98"/>
      <c r="S321" s="98"/>
      <c r="T321" s="98"/>
      <c r="U321" s="156"/>
      <c r="V321" s="98"/>
      <c r="W321" s="275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</row>
    <row r="322" spans="1:36" s="15" customFormat="1" ht="15.75">
      <c r="A322" s="16"/>
      <c r="B322" s="5"/>
      <c r="C322" s="38"/>
      <c r="J322" s="157"/>
      <c r="Q322" s="128"/>
      <c r="R322" s="98"/>
      <c r="S322" s="98"/>
      <c r="T322" s="98"/>
      <c r="U322" s="156"/>
      <c r="V322" s="98"/>
      <c r="W322" s="275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</row>
    <row r="323" spans="1:36" s="15" customFormat="1" ht="15.75">
      <c r="A323" s="16"/>
      <c r="B323" s="5"/>
      <c r="C323" s="38"/>
      <c r="J323" s="157"/>
      <c r="Q323" s="128"/>
      <c r="R323" s="98"/>
      <c r="S323" s="98"/>
      <c r="T323" s="98"/>
      <c r="U323" s="156"/>
      <c r="V323" s="98"/>
      <c r="W323" s="275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</row>
    <row r="324" spans="1:36" s="15" customFormat="1" ht="15.75">
      <c r="A324" s="16"/>
      <c r="B324" s="5"/>
      <c r="C324" s="38"/>
      <c r="J324" s="157"/>
      <c r="Q324" s="128"/>
      <c r="R324" s="98"/>
      <c r="S324" s="98"/>
      <c r="T324" s="98"/>
      <c r="U324" s="156"/>
      <c r="V324" s="98"/>
      <c r="W324" s="275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</row>
    <row r="325" spans="1:36" s="15" customFormat="1" ht="15.75">
      <c r="A325" s="16"/>
      <c r="B325" s="5"/>
      <c r="C325" s="38"/>
      <c r="J325" s="157"/>
      <c r="Q325" s="128"/>
      <c r="R325" s="98"/>
      <c r="S325" s="98"/>
      <c r="T325" s="98"/>
      <c r="U325" s="156"/>
      <c r="V325" s="98"/>
      <c r="W325" s="275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</row>
    <row r="326" spans="1:36" s="15" customFormat="1" ht="15.75">
      <c r="A326" s="16"/>
      <c r="B326" s="5"/>
      <c r="C326" s="38"/>
      <c r="J326" s="157"/>
      <c r="Q326" s="128"/>
      <c r="R326" s="98"/>
      <c r="S326" s="98"/>
      <c r="T326" s="98"/>
      <c r="U326" s="156"/>
      <c r="V326" s="98"/>
      <c r="W326" s="275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</row>
    <row r="327" spans="1:36" s="15" customFormat="1" ht="15.75">
      <c r="A327" s="16"/>
      <c r="B327" s="5"/>
      <c r="C327" s="38"/>
      <c r="J327" s="157"/>
      <c r="Q327" s="128"/>
      <c r="R327" s="98"/>
      <c r="S327" s="98"/>
      <c r="T327" s="98"/>
      <c r="U327" s="156"/>
      <c r="V327" s="98"/>
      <c r="W327" s="275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</row>
    <row r="328" spans="1:36" s="15" customFormat="1" ht="15.75">
      <c r="A328" s="16"/>
      <c r="B328" s="5"/>
      <c r="C328" s="38"/>
      <c r="J328" s="157"/>
      <c r="Q328" s="128"/>
      <c r="R328" s="98"/>
      <c r="S328" s="98"/>
      <c r="T328" s="98"/>
      <c r="U328" s="156"/>
      <c r="V328" s="98"/>
      <c r="W328" s="275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</row>
    <row r="329" spans="1:36" s="15" customFormat="1" ht="15.75">
      <c r="A329" s="16"/>
      <c r="B329" s="5"/>
      <c r="C329" s="38"/>
      <c r="J329" s="157"/>
      <c r="Q329" s="128"/>
      <c r="R329" s="98"/>
      <c r="S329" s="98"/>
      <c r="T329" s="98"/>
      <c r="U329" s="156"/>
      <c r="V329" s="98"/>
      <c r="W329" s="275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</row>
    <row r="330" spans="1:36" s="15" customFormat="1" ht="15.75">
      <c r="A330" s="16"/>
      <c r="B330" s="5"/>
      <c r="C330" s="38"/>
      <c r="J330" s="157"/>
      <c r="Q330" s="128"/>
      <c r="R330" s="98"/>
      <c r="S330" s="98"/>
      <c r="T330" s="98"/>
      <c r="U330" s="156"/>
      <c r="V330" s="98"/>
      <c r="W330" s="275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</row>
    <row r="331" spans="1:36" s="15" customFormat="1" ht="15.75">
      <c r="A331" s="16"/>
      <c r="B331" s="5"/>
      <c r="C331" s="38"/>
      <c r="J331" s="157"/>
      <c r="Q331" s="128"/>
      <c r="R331" s="98"/>
      <c r="S331" s="98"/>
      <c r="T331" s="98"/>
      <c r="U331" s="156"/>
      <c r="V331" s="98"/>
      <c r="W331" s="275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</row>
    <row r="332" spans="1:36" s="15" customFormat="1" ht="15.75">
      <c r="A332" s="16"/>
      <c r="B332" s="5"/>
      <c r="C332" s="38"/>
      <c r="J332" s="157"/>
      <c r="Q332" s="128"/>
      <c r="R332" s="98"/>
      <c r="S332" s="98"/>
      <c r="T332" s="98"/>
      <c r="U332" s="156"/>
      <c r="V332" s="98"/>
      <c r="W332" s="275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</row>
    <row r="333" spans="1:36" s="15" customFormat="1" ht="15.75">
      <c r="A333" s="16"/>
      <c r="B333" s="5"/>
      <c r="C333" s="38"/>
      <c r="J333" s="157"/>
      <c r="Q333" s="128"/>
      <c r="R333" s="98"/>
      <c r="S333" s="98"/>
      <c r="T333" s="98"/>
      <c r="U333" s="156"/>
      <c r="V333" s="98"/>
      <c r="W333" s="275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</row>
    <row r="334" spans="1:36" s="15" customFormat="1" ht="15.75">
      <c r="A334" s="16"/>
      <c r="B334" s="5"/>
      <c r="C334" s="38"/>
      <c r="J334" s="157"/>
      <c r="Q334" s="128"/>
      <c r="R334" s="98"/>
      <c r="S334" s="98"/>
      <c r="T334" s="98"/>
      <c r="U334" s="156"/>
      <c r="V334" s="98"/>
      <c r="W334" s="275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</row>
    <row r="335" spans="1:36" s="15" customFormat="1" ht="15.75">
      <c r="A335" s="16"/>
      <c r="B335" s="5"/>
      <c r="C335" s="38"/>
      <c r="J335" s="157"/>
      <c r="Q335" s="128"/>
      <c r="R335" s="98"/>
      <c r="S335" s="98"/>
      <c r="T335" s="98"/>
      <c r="U335" s="156"/>
      <c r="V335" s="98"/>
      <c r="W335" s="275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</row>
    <row r="336" spans="1:36" s="15" customFormat="1" ht="15.75">
      <c r="A336" s="16"/>
      <c r="B336" s="5"/>
      <c r="C336" s="38"/>
      <c r="J336" s="157"/>
      <c r="Q336" s="128"/>
      <c r="R336" s="98"/>
      <c r="S336" s="98"/>
      <c r="T336" s="98"/>
      <c r="U336" s="156"/>
      <c r="V336" s="98"/>
      <c r="W336" s="275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</row>
    <row r="337" spans="1:36" s="15" customFormat="1" ht="15.75">
      <c r="A337" s="16"/>
      <c r="B337" s="5"/>
      <c r="C337" s="38"/>
      <c r="J337" s="157"/>
      <c r="Q337" s="128"/>
      <c r="R337" s="98"/>
      <c r="S337" s="98"/>
      <c r="T337" s="98"/>
      <c r="U337" s="156"/>
      <c r="V337" s="98"/>
      <c r="W337" s="275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</row>
    <row r="338" spans="1:36" s="15" customFormat="1" ht="15.75">
      <c r="A338" s="16"/>
      <c r="B338" s="5"/>
      <c r="C338" s="38"/>
      <c r="J338" s="157"/>
      <c r="Q338" s="128"/>
      <c r="R338" s="98"/>
      <c r="S338" s="98"/>
      <c r="T338" s="98"/>
      <c r="U338" s="156"/>
      <c r="V338" s="98"/>
      <c r="W338" s="275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</row>
    <row r="339" spans="1:36" s="15" customFormat="1" ht="15.75">
      <c r="A339" s="16"/>
      <c r="B339" s="5"/>
      <c r="C339" s="38"/>
      <c r="J339" s="157"/>
      <c r="Q339" s="128"/>
      <c r="R339" s="98"/>
      <c r="S339" s="98"/>
      <c r="T339" s="98"/>
      <c r="U339" s="156"/>
      <c r="V339" s="98"/>
      <c r="W339" s="275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</row>
    <row r="340" spans="1:36" s="15" customFormat="1" ht="15.75">
      <c r="A340" s="16"/>
      <c r="B340" s="5"/>
      <c r="C340" s="38"/>
      <c r="J340" s="157"/>
      <c r="Q340" s="128"/>
      <c r="R340" s="98"/>
      <c r="S340" s="98"/>
      <c r="T340" s="98"/>
      <c r="U340" s="156"/>
      <c r="V340" s="98"/>
      <c r="W340" s="275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</row>
    <row r="341" spans="1:36" s="15" customFormat="1" ht="15.75">
      <c r="A341" s="16"/>
      <c r="B341" s="5"/>
      <c r="C341" s="38"/>
      <c r="J341" s="157"/>
      <c r="Q341" s="128"/>
      <c r="R341" s="98"/>
      <c r="S341" s="98"/>
      <c r="T341" s="98"/>
      <c r="U341" s="156"/>
      <c r="V341" s="98"/>
      <c r="W341" s="275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</row>
    <row r="342" spans="1:36" s="15" customFormat="1" ht="15.75">
      <c r="A342" s="16"/>
      <c r="B342" s="5"/>
      <c r="C342" s="38"/>
      <c r="J342" s="157"/>
      <c r="Q342" s="128"/>
      <c r="R342" s="98"/>
      <c r="S342" s="98"/>
      <c r="T342" s="98"/>
      <c r="U342" s="156"/>
      <c r="V342" s="98"/>
      <c r="W342" s="275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</row>
    <row r="343" spans="1:36" s="15" customFormat="1" ht="15.75">
      <c r="A343" s="16"/>
      <c r="B343" s="5"/>
      <c r="C343" s="38"/>
      <c r="J343" s="157"/>
      <c r="Q343" s="128"/>
      <c r="R343" s="98"/>
      <c r="S343" s="98"/>
      <c r="T343" s="98"/>
      <c r="U343" s="156"/>
      <c r="V343" s="98"/>
      <c r="W343" s="275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</row>
    <row r="344" spans="1:36" s="15" customFormat="1" ht="15.75">
      <c r="A344" s="16"/>
      <c r="B344" s="5"/>
      <c r="C344" s="38"/>
      <c r="J344" s="157"/>
      <c r="Q344" s="128"/>
      <c r="R344" s="98"/>
      <c r="S344" s="98"/>
      <c r="T344" s="98"/>
      <c r="U344" s="156"/>
      <c r="V344" s="98"/>
      <c r="W344" s="275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</row>
    <row r="345" spans="1:36" s="15" customFormat="1" ht="15.75">
      <c r="A345" s="16"/>
      <c r="B345" s="5"/>
      <c r="C345" s="38"/>
      <c r="J345" s="157"/>
      <c r="Q345" s="128"/>
      <c r="R345" s="98"/>
      <c r="S345" s="98"/>
      <c r="T345" s="98"/>
      <c r="U345" s="156"/>
      <c r="V345" s="98"/>
      <c r="W345" s="275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</row>
    <row r="346" spans="1:36" s="15" customFormat="1" ht="15.75">
      <c r="A346" s="16"/>
      <c r="B346" s="5"/>
      <c r="C346" s="38"/>
      <c r="J346" s="157"/>
      <c r="Q346" s="128"/>
      <c r="R346" s="98"/>
      <c r="S346" s="98"/>
      <c r="T346" s="98"/>
      <c r="U346" s="156"/>
      <c r="V346" s="98"/>
      <c r="W346" s="275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</row>
    <row r="347" spans="1:36" s="15" customFormat="1" ht="15.75">
      <c r="A347" s="16"/>
      <c r="B347" s="5"/>
      <c r="C347" s="38"/>
      <c r="J347" s="157"/>
      <c r="Q347" s="128"/>
      <c r="R347" s="98"/>
      <c r="S347" s="98"/>
      <c r="T347" s="98"/>
      <c r="U347" s="156"/>
      <c r="V347" s="98"/>
      <c r="W347" s="275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</row>
    <row r="348" spans="1:36" s="15" customFormat="1" ht="15.75">
      <c r="A348" s="16"/>
      <c r="B348" s="5"/>
      <c r="C348" s="38"/>
      <c r="J348" s="157"/>
      <c r="Q348" s="128"/>
      <c r="R348" s="98"/>
      <c r="S348" s="98"/>
      <c r="T348" s="98"/>
      <c r="U348" s="156"/>
      <c r="V348" s="98"/>
      <c r="W348" s="275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</row>
    <row r="349" spans="1:36" s="15" customFormat="1" ht="15.75">
      <c r="A349" s="16"/>
      <c r="B349" s="5"/>
      <c r="C349" s="38"/>
      <c r="J349" s="157"/>
      <c r="Q349" s="128"/>
      <c r="R349" s="98"/>
      <c r="S349" s="98"/>
      <c r="T349" s="98"/>
      <c r="U349" s="156"/>
      <c r="V349" s="98"/>
      <c r="W349" s="275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</row>
    <row r="350" spans="1:36" s="15" customFormat="1" ht="15.75">
      <c r="A350" s="16"/>
      <c r="B350" s="5"/>
      <c r="C350" s="38"/>
      <c r="J350" s="157"/>
      <c r="Q350" s="128"/>
      <c r="R350" s="98"/>
      <c r="S350" s="98"/>
      <c r="T350" s="98"/>
      <c r="U350" s="156"/>
      <c r="V350" s="98"/>
      <c r="W350" s="275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</row>
    <row r="351" spans="1:36" s="15" customFormat="1" ht="15.75">
      <c r="A351" s="16"/>
      <c r="B351" s="5"/>
      <c r="C351" s="38"/>
      <c r="J351" s="157"/>
      <c r="Q351" s="128"/>
      <c r="R351" s="98"/>
      <c r="S351" s="98"/>
      <c r="T351" s="98"/>
      <c r="U351" s="156"/>
      <c r="V351" s="98"/>
      <c r="W351" s="275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</row>
    <row r="352" spans="1:36" s="15" customFormat="1" ht="15.75">
      <c r="A352" s="16"/>
      <c r="B352" s="5"/>
      <c r="C352" s="38"/>
      <c r="J352" s="157"/>
      <c r="Q352" s="128"/>
      <c r="R352" s="98"/>
      <c r="S352" s="98"/>
      <c r="T352" s="98"/>
      <c r="U352" s="156"/>
      <c r="V352" s="98"/>
      <c r="W352" s="275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</row>
    <row r="353" spans="1:36" s="15" customFormat="1" ht="15.75">
      <c r="A353" s="16"/>
      <c r="B353" s="5"/>
      <c r="C353" s="38"/>
      <c r="J353" s="157"/>
      <c r="Q353" s="128"/>
      <c r="R353" s="98"/>
      <c r="S353" s="98"/>
      <c r="T353" s="98"/>
      <c r="U353" s="156"/>
      <c r="V353" s="98"/>
      <c r="W353" s="275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</row>
    <row r="354" spans="1:36" s="15" customFormat="1" ht="15.75">
      <c r="A354" s="16"/>
      <c r="B354" s="5"/>
      <c r="C354" s="38"/>
      <c r="J354" s="157"/>
      <c r="Q354" s="128"/>
      <c r="R354" s="98"/>
      <c r="S354" s="98"/>
      <c r="T354" s="98"/>
      <c r="U354" s="156"/>
      <c r="V354" s="98"/>
      <c r="W354" s="275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</row>
    <row r="355" spans="1:36" s="15" customFormat="1" ht="15.75">
      <c r="A355" s="16"/>
      <c r="B355" s="5"/>
      <c r="C355" s="38"/>
      <c r="J355" s="157"/>
      <c r="Q355" s="128"/>
      <c r="R355" s="98"/>
      <c r="S355" s="98"/>
      <c r="T355" s="98"/>
      <c r="U355" s="156"/>
      <c r="V355" s="98"/>
      <c r="W355" s="275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</row>
    <row r="356" spans="1:36" s="15" customFormat="1" ht="15.75">
      <c r="A356" s="16"/>
      <c r="B356" s="5"/>
      <c r="C356" s="38"/>
      <c r="J356" s="157"/>
      <c r="Q356" s="128"/>
      <c r="R356" s="98"/>
      <c r="S356" s="98"/>
      <c r="T356" s="98"/>
      <c r="U356" s="156"/>
      <c r="V356" s="98"/>
      <c r="W356" s="275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</row>
    <row r="357" spans="1:36" s="15" customFormat="1" ht="15.75">
      <c r="A357" s="16"/>
      <c r="B357" s="5"/>
      <c r="C357" s="38"/>
      <c r="J357" s="157"/>
      <c r="Q357" s="128"/>
      <c r="R357" s="98"/>
      <c r="S357" s="98"/>
      <c r="T357" s="98"/>
      <c r="U357" s="156"/>
      <c r="V357" s="98"/>
      <c r="W357" s="275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</row>
    <row r="358" spans="1:36" s="15" customFormat="1" ht="15.75">
      <c r="A358" s="16"/>
      <c r="B358" s="5"/>
      <c r="C358" s="38"/>
      <c r="J358" s="157"/>
      <c r="Q358" s="128"/>
      <c r="R358" s="98"/>
      <c r="S358" s="98"/>
      <c r="T358" s="98"/>
      <c r="U358" s="156"/>
      <c r="V358" s="98"/>
      <c r="W358" s="275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</row>
    <row r="359" spans="1:36" s="15" customFormat="1" ht="15.75">
      <c r="A359" s="16"/>
      <c r="B359" s="5"/>
      <c r="C359" s="38"/>
      <c r="J359" s="157"/>
      <c r="Q359" s="128"/>
      <c r="R359" s="98"/>
      <c r="S359" s="98"/>
      <c r="T359" s="98"/>
      <c r="U359" s="156"/>
      <c r="V359" s="98"/>
      <c r="W359" s="275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</row>
    <row r="360" spans="1:36" s="15" customFormat="1" ht="15.75">
      <c r="A360" s="16"/>
      <c r="B360" s="5"/>
      <c r="C360" s="38"/>
      <c r="J360" s="157"/>
      <c r="Q360" s="128"/>
      <c r="R360" s="98"/>
      <c r="S360" s="98"/>
      <c r="T360" s="98"/>
      <c r="U360" s="156"/>
      <c r="V360" s="98"/>
      <c r="W360" s="275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</row>
    <row r="361" spans="1:36" s="15" customFormat="1" ht="15.75">
      <c r="A361" s="16"/>
      <c r="B361" s="5"/>
      <c r="C361" s="38"/>
      <c r="J361" s="157"/>
      <c r="Q361" s="128"/>
      <c r="R361" s="98"/>
      <c r="S361" s="98"/>
      <c r="T361" s="98"/>
      <c r="U361" s="156"/>
      <c r="V361" s="98"/>
      <c r="W361" s="275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</row>
    <row r="362" spans="1:36" s="15" customFormat="1" ht="15.75">
      <c r="A362" s="16"/>
      <c r="B362" s="5"/>
      <c r="C362" s="38"/>
      <c r="J362" s="157"/>
      <c r="Q362" s="128"/>
      <c r="R362" s="98"/>
      <c r="S362" s="98"/>
      <c r="T362" s="98"/>
      <c r="U362" s="156"/>
      <c r="V362" s="98"/>
      <c r="W362" s="275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</row>
    <row r="363" spans="1:36" s="15" customFormat="1" ht="15.75">
      <c r="A363" s="16"/>
      <c r="B363" s="5"/>
      <c r="C363" s="38"/>
      <c r="J363" s="157"/>
      <c r="Q363" s="128"/>
      <c r="R363" s="98"/>
      <c r="S363" s="98"/>
      <c r="T363" s="98"/>
      <c r="U363" s="156"/>
      <c r="V363" s="98"/>
      <c r="W363" s="275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</row>
    <row r="364" spans="1:36" s="15" customFormat="1" ht="15.75">
      <c r="A364" s="16"/>
      <c r="B364" s="5"/>
      <c r="C364" s="38"/>
      <c r="J364" s="157"/>
      <c r="Q364" s="128"/>
      <c r="R364" s="98"/>
      <c r="S364" s="98"/>
      <c r="T364" s="98"/>
      <c r="U364" s="156"/>
      <c r="V364" s="98"/>
      <c r="W364" s="275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</row>
    <row r="365" spans="1:36" s="15" customFormat="1" ht="15.75">
      <c r="A365" s="16"/>
      <c r="B365" s="5"/>
      <c r="C365" s="38"/>
      <c r="J365" s="157"/>
      <c r="Q365" s="128"/>
      <c r="R365" s="98"/>
      <c r="S365" s="98"/>
      <c r="T365" s="98"/>
      <c r="U365" s="156"/>
      <c r="V365" s="98"/>
      <c r="W365" s="275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</row>
    <row r="366" spans="1:36" s="15" customFormat="1" ht="15.75">
      <c r="A366" s="16"/>
      <c r="B366" s="5"/>
      <c r="C366" s="38"/>
      <c r="J366" s="157"/>
      <c r="Q366" s="128"/>
      <c r="R366" s="98"/>
      <c r="S366" s="98"/>
      <c r="T366" s="98"/>
      <c r="U366" s="156"/>
      <c r="V366" s="98"/>
      <c r="W366" s="275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</row>
    <row r="367" spans="1:36" s="15" customFormat="1" ht="15.75">
      <c r="A367" s="16"/>
      <c r="B367" s="5"/>
      <c r="C367" s="38"/>
      <c r="J367" s="157"/>
      <c r="Q367" s="128"/>
      <c r="R367" s="98"/>
      <c r="S367" s="98"/>
      <c r="T367" s="98"/>
      <c r="U367" s="156"/>
      <c r="V367" s="98"/>
      <c r="W367" s="275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</row>
    <row r="368" spans="1:36" s="15" customFormat="1" ht="15.75">
      <c r="A368" s="16"/>
      <c r="B368" s="5"/>
      <c r="C368" s="38"/>
      <c r="J368" s="157"/>
      <c r="Q368" s="128"/>
      <c r="R368" s="98"/>
      <c r="S368" s="98"/>
      <c r="T368" s="98"/>
      <c r="U368" s="156"/>
      <c r="V368" s="98"/>
      <c r="W368" s="275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</row>
    <row r="369" spans="1:36" s="15" customFormat="1" ht="15.75">
      <c r="A369" s="16"/>
      <c r="B369" s="5"/>
      <c r="C369" s="38"/>
      <c r="J369" s="157"/>
      <c r="Q369" s="128"/>
      <c r="R369" s="98"/>
      <c r="S369" s="98"/>
      <c r="T369" s="98"/>
      <c r="U369" s="156"/>
      <c r="V369" s="98"/>
      <c r="W369" s="275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</row>
    <row r="370" spans="1:36" s="15" customFormat="1" ht="15.75">
      <c r="A370" s="16"/>
      <c r="B370" s="5"/>
      <c r="C370" s="38"/>
      <c r="J370" s="157"/>
      <c r="Q370" s="128"/>
      <c r="R370" s="98"/>
      <c r="S370" s="98"/>
      <c r="T370" s="98"/>
      <c r="U370" s="156"/>
      <c r="V370" s="98"/>
      <c r="W370" s="275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</row>
    <row r="371" spans="1:36" s="15" customFormat="1" ht="15.75">
      <c r="A371" s="16"/>
      <c r="B371" s="5"/>
      <c r="C371" s="38"/>
      <c r="J371" s="157"/>
      <c r="Q371" s="128"/>
      <c r="R371" s="98"/>
      <c r="S371" s="98"/>
      <c r="T371" s="98"/>
      <c r="U371" s="156"/>
      <c r="V371" s="98"/>
      <c r="W371" s="275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</row>
    <row r="372" spans="1:36" s="15" customFormat="1" ht="15.75">
      <c r="A372" s="16"/>
      <c r="B372" s="5"/>
      <c r="C372" s="38"/>
      <c r="J372" s="157"/>
      <c r="Q372" s="128"/>
      <c r="R372" s="98"/>
      <c r="S372" s="98"/>
      <c r="T372" s="98"/>
      <c r="U372" s="156"/>
      <c r="V372" s="98"/>
      <c r="W372" s="275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</row>
    <row r="373" spans="1:36" s="15" customFormat="1" ht="15.75">
      <c r="A373" s="16"/>
      <c r="B373" s="5"/>
      <c r="C373" s="38"/>
      <c r="J373" s="157"/>
      <c r="Q373" s="128"/>
      <c r="R373" s="98"/>
      <c r="S373" s="98"/>
      <c r="T373" s="98"/>
      <c r="U373" s="156"/>
      <c r="V373" s="98"/>
      <c r="W373" s="275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</row>
    <row r="374" spans="1:36" s="15" customFormat="1" ht="15.75">
      <c r="A374" s="16"/>
      <c r="B374" s="5"/>
      <c r="C374" s="38"/>
      <c r="J374" s="157"/>
      <c r="Q374" s="128"/>
      <c r="R374" s="98"/>
      <c r="S374" s="98"/>
      <c r="T374" s="98"/>
      <c r="U374" s="156"/>
      <c r="V374" s="98"/>
      <c r="W374" s="275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</row>
    <row r="375" spans="1:36" s="15" customFormat="1" ht="15.75">
      <c r="A375" s="16"/>
      <c r="B375" s="5"/>
      <c r="C375" s="38"/>
      <c r="J375" s="157"/>
      <c r="Q375" s="128"/>
      <c r="R375" s="98"/>
      <c r="S375" s="98"/>
      <c r="T375" s="98"/>
      <c r="U375" s="156"/>
      <c r="V375" s="98"/>
      <c r="W375" s="275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</row>
    <row r="376" spans="1:36" s="15" customFormat="1" ht="15.75">
      <c r="A376" s="16"/>
      <c r="B376" s="5"/>
      <c r="C376" s="38"/>
      <c r="J376" s="157"/>
      <c r="Q376" s="128"/>
      <c r="R376" s="98"/>
      <c r="S376" s="98"/>
      <c r="T376" s="98"/>
      <c r="U376" s="156"/>
      <c r="V376" s="98"/>
      <c r="W376" s="275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</row>
    <row r="377" spans="1:36" s="15" customFormat="1" ht="15.75">
      <c r="A377" s="16"/>
      <c r="B377" s="5"/>
      <c r="C377" s="38"/>
      <c r="J377" s="157"/>
      <c r="Q377" s="128"/>
      <c r="R377" s="98"/>
      <c r="S377" s="98"/>
      <c r="T377" s="98"/>
      <c r="U377" s="156"/>
      <c r="V377" s="98"/>
      <c r="W377" s="275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</row>
    <row r="378" spans="1:36" s="15" customFormat="1" ht="15.75">
      <c r="A378" s="16"/>
      <c r="B378" s="5"/>
      <c r="C378" s="38"/>
      <c r="J378" s="157"/>
      <c r="Q378" s="128"/>
      <c r="R378" s="98"/>
      <c r="S378" s="98"/>
      <c r="T378" s="98"/>
      <c r="U378" s="156"/>
      <c r="V378" s="98"/>
      <c r="W378" s="275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</row>
    <row r="379" spans="1:36" s="15" customFormat="1" ht="15.75">
      <c r="A379" s="16"/>
      <c r="B379" s="5"/>
      <c r="C379" s="38"/>
      <c r="J379" s="157"/>
      <c r="Q379" s="128"/>
      <c r="R379" s="98"/>
      <c r="S379" s="98"/>
      <c r="T379" s="98"/>
      <c r="U379" s="156"/>
      <c r="V379" s="98"/>
      <c r="W379" s="275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</row>
    <row r="380" spans="1:36" s="15" customFormat="1" ht="15.75">
      <c r="A380" s="16"/>
      <c r="B380" s="5"/>
      <c r="C380" s="38"/>
      <c r="J380" s="157"/>
      <c r="Q380" s="128"/>
      <c r="R380" s="98"/>
      <c r="S380" s="98"/>
      <c r="T380" s="98"/>
      <c r="U380" s="156"/>
      <c r="V380" s="98"/>
      <c r="W380" s="275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</row>
    <row r="381" spans="1:36" s="15" customFormat="1" ht="15.75">
      <c r="A381" s="16"/>
      <c r="B381" s="5"/>
      <c r="C381" s="38"/>
      <c r="J381" s="157"/>
      <c r="Q381" s="128"/>
      <c r="R381" s="98"/>
      <c r="S381" s="98"/>
      <c r="T381" s="98"/>
      <c r="U381" s="156"/>
      <c r="V381" s="98"/>
      <c r="W381" s="275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</row>
    <row r="382" spans="1:36" s="15" customFormat="1" ht="15.75">
      <c r="A382" s="16"/>
      <c r="B382" s="5"/>
      <c r="C382" s="38"/>
      <c r="J382" s="157"/>
      <c r="Q382" s="128"/>
      <c r="R382" s="98"/>
      <c r="S382" s="98"/>
      <c r="T382" s="98"/>
      <c r="U382" s="156"/>
      <c r="V382" s="98"/>
      <c r="W382" s="275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</row>
    <row r="383" spans="1:36" s="15" customFormat="1" ht="15.75">
      <c r="A383" s="16"/>
      <c r="B383" s="5"/>
      <c r="C383" s="38"/>
      <c r="J383" s="157"/>
      <c r="Q383" s="128"/>
      <c r="R383" s="98"/>
      <c r="S383" s="98"/>
      <c r="T383" s="98"/>
      <c r="U383" s="156"/>
      <c r="V383" s="98"/>
      <c r="W383" s="275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</row>
    <row r="384" spans="1:36" s="15" customFormat="1" ht="15.75">
      <c r="A384" s="16"/>
      <c r="B384" s="5"/>
      <c r="C384" s="38"/>
      <c r="J384" s="157"/>
      <c r="Q384" s="128"/>
      <c r="R384" s="98"/>
      <c r="S384" s="98"/>
      <c r="T384" s="98"/>
      <c r="U384" s="156"/>
      <c r="V384" s="98"/>
      <c r="W384" s="275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</row>
    <row r="385" spans="1:36" s="15" customFormat="1" ht="15.75">
      <c r="A385" s="16"/>
      <c r="B385" s="5"/>
      <c r="C385" s="38"/>
      <c r="J385" s="157"/>
      <c r="Q385" s="128"/>
      <c r="R385" s="98"/>
      <c r="S385" s="98"/>
      <c r="T385" s="98"/>
      <c r="U385" s="156"/>
      <c r="V385" s="98"/>
      <c r="W385" s="275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</row>
    <row r="386" spans="1:36" s="15" customFormat="1" ht="15.75">
      <c r="A386" s="16"/>
      <c r="B386" s="5"/>
      <c r="C386" s="38"/>
      <c r="J386" s="157"/>
      <c r="Q386" s="128"/>
      <c r="R386" s="98"/>
      <c r="S386" s="98"/>
      <c r="T386" s="98"/>
      <c r="U386" s="156"/>
      <c r="V386" s="98"/>
      <c r="W386" s="275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</row>
    <row r="387" spans="1:36" s="15" customFormat="1" ht="15.75">
      <c r="A387" s="16"/>
      <c r="B387" s="5"/>
      <c r="C387" s="38"/>
      <c r="J387" s="157"/>
      <c r="Q387" s="128"/>
      <c r="R387" s="98"/>
      <c r="S387" s="98"/>
      <c r="T387" s="98"/>
      <c r="U387" s="156"/>
      <c r="V387" s="98"/>
      <c r="W387" s="275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</row>
    <row r="388" spans="1:36" s="15" customFormat="1" ht="15.75">
      <c r="A388" s="16"/>
      <c r="B388" s="5"/>
      <c r="C388" s="38"/>
      <c r="J388" s="157"/>
      <c r="Q388" s="128"/>
      <c r="R388" s="98"/>
      <c r="S388" s="98"/>
      <c r="T388" s="98"/>
      <c r="U388" s="156"/>
      <c r="V388" s="98"/>
      <c r="W388" s="275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</row>
    <row r="389" spans="1:36" s="15" customFormat="1" ht="15.75">
      <c r="A389" s="16"/>
      <c r="B389" s="5"/>
      <c r="C389" s="38"/>
      <c r="J389" s="157"/>
      <c r="Q389" s="128"/>
      <c r="R389" s="98"/>
      <c r="S389" s="98"/>
      <c r="T389" s="98"/>
      <c r="U389" s="156"/>
      <c r="V389" s="98"/>
      <c r="W389" s="275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</row>
    <row r="390" spans="1:36" s="15" customFormat="1" ht="15.75">
      <c r="A390" s="16"/>
      <c r="B390" s="5"/>
      <c r="C390" s="38"/>
      <c r="J390" s="157"/>
      <c r="Q390" s="128"/>
      <c r="R390" s="98"/>
      <c r="S390" s="98"/>
      <c r="T390" s="98"/>
      <c r="U390" s="156"/>
      <c r="V390" s="98"/>
      <c r="W390" s="275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</row>
    <row r="391" spans="1:36" s="15" customFormat="1" ht="15.75">
      <c r="A391" s="16"/>
      <c r="B391" s="5"/>
      <c r="C391" s="38"/>
      <c r="J391" s="157"/>
      <c r="Q391" s="128"/>
      <c r="R391" s="98"/>
      <c r="S391" s="98"/>
      <c r="T391" s="98"/>
      <c r="U391" s="156"/>
      <c r="V391" s="98"/>
      <c r="W391" s="275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</row>
    <row r="392" spans="1:36" s="15" customFormat="1" ht="15.75">
      <c r="A392" s="16"/>
      <c r="B392" s="5"/>
      <c r="C392" s="38"/>
      <c r="J392" s="157"/>
      <c r="Q392" s="128"/>
      <c r="R392" s="98"/>
      <c r="S392" s="98"/>
      <c r="T392" s="98"/>
      <c r="U392" s="156"/>
      <c r="V392" s="98"/>
      <c r="W392" s="275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</row>
    <row r="393" spans="1:36" s="15" customFormat="1" ht="15.75">
      <c r="A393" s="16"/>
      <c r="B393" s="5"/>
      <c r="C393" s="38"/>
      <c r="J393" s="157"/>
      <c r="Q393" s="128"/>
      <c r="R393" s="98"/>
      <c r="S393" s="98"/>
      <c r="T393" s="98"/>
      <c r="U393" s="156"/>
      <c r="V393" s="98"/>
      <c r="W393" s="275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</row>
    <row r="394" spans="1:36" s="15" customFormat="1" ht="15.75">
      <c r="A394" s="16"/>
      <c r="B394" s="5"/>
      <c r="C394" s="38"/>
      <c r="J394" s="157"/>
      <c r="Q394" s="128"/>
      <c r="R394" s="98"/>
      <c r="S394" s="98"/>
      <c r="T394" s="98"/>
      <c r="U394" s="156"/>
      <c r="V394" s="98"/>
      <c r="W394" s="275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</row>
    <row r="395" spans="1:36" s="15" customFormat="1" ht="15.75">
      <c r="A395" s="16"/>
      <c r="B395" s="5"/>
      <c r="C395" s="38"/>
      <c r="J395" s="157"/>
      <c r="Q395" s="128"/>
      <c r="R395" s="98"/>
      <c r="S395" s="98"/>
      <c r="T395" s="98"/>
      <c r="U395" s="156"/>
      <c r="V395" s="98"/>
      <c r="W395" s="275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</row>
    <row r="396" spans="1:36" s="15" customFormat="1" ht="15.75">
      <c r="A396" s="16"/>
      <c r="B396" s="5"/>
      <c r="C396" s="38"/>
      <c r="J396" s="157"/>
      <c r="Q396" s="128"/>
      <c r="R396" s="98"/>
      <c r="S396" s="98"/>
      <c r="T396" s="98"/>
      <c r="U396" s="156"/>
      <c r="V396" s="98"/>
      <c r="W396" s="275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</row>
    <row r="397" spans="1:36" s="15" customFormat="1" ht="15.75">
      <c r="A397" s="16"/>
      <c r="B397" s="5"/>
      <c r="C397" s="38"/>
      <c r="J397" s="157"/>
      <c r="Q397" s="128"/>
      <c r="R397" s="98"/>
      <c r="S397" s="98"/>
      <c r="T397" s="98"/>
      <c r="U397" s="156"/>
      <c r="V397" s="98"/>
      <c r="W397" s="275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</row>
    <row r="398" spans="1:36" s="15" customFormat="1" ht="15.75">
      <c r="A398" s="16"/>
      <c r="B398" s="5"/>
      <c r="C398" s="38"/>
      <c r="J398" s="157"/>
      <c r="Q398" s="128"/>
      <c r="R398" s="98"/>
      <c r="S398" s="98"/>
      <c r="T398" s="98"/>
      <c r="U398" s="156"/>
      <c r="V398" s="98"/>
      <c r="W398" s="275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</row>
    <row r="399" spans="1:36" s="15" customFormat="1" ht="15.75">
      <c r="A399" s="16"/>
      <c r="B399" s="5"/>
      <c r="C399" s="38"/>
      <c r="J399" s="157"/>
      <c r="Q399" s="128"/>
      <c r="R399" s="98"/>
      <c r="S399" s="98"/>
      <c r="T399" s="98"/>
      <c r="U399" s="156"/>
      <c r="V399" s="98"/>
      <c r="W399" s="275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</row>
    <row r="400" spans="1:36" s="15" customFormat="1" ht="15.75">
      <c r="A400" s="16"/>
      <c r="B400" s="5"/>
      <c r="C400" s="38"/>
      <c r="J400" s="157"/>
      <c r="Q400" s="128"/>
      <c r="R400" s="98"/>
      <c r="S400" s="98"/>
      <c r="T400" s="98"/>
      <c r="U400" s="156"/>
      <c r="V400" s="98"/>
      <c r="W400" s="275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</row>
    <row r="401" spans="1:36" s="15" customFormat="1" ht="15.75">
      <c r="A401" s="16"/>
      <c r="B401" s="5"/>
      <c r="C401" s="38"/>
      <c r="J401" s="157"/>
      <c r="Q401" s="128"/>
      <c r="R401" s="98"/>
      <c r="S401" s="98"/>
      <c r="T401" s="98"/>
      <c r="U401" s="156"/>
      <c r="V401" s="98"/>
      <c r="W401" s="275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</row>
    <row r="402" spans="1:36" s="15" customFormat="1" ht="15.75">
      <c r="A402" s="16"/>
      <c r="B402" s="5"/>
      <c r="C402" s="38"/>
      <c r="J402" s="157"/>
      <c r="Q402" s="128"/>
      <c r="R402" s="98"/>
      <c r="S402" s="98"/>
      <c r="T402" s="98"/>
      <c r="U402" s="156"/>
      <c r="V402" s="98"/>
      <c r="W402" s="275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</row>
    <row r="403" spans="1:36" s="15" customFormat="1" ht="15.75">
      <c r="A403" s="16"/>
      <c r="B403" s="5"/>
      <c r="C403" s="38"/>
      <c r="J403" s="157"/>
      <c r="Q403" s="128"/>
      <c r="R403" s="98"/>
      <c r="S403" s="98"/>
      <c r="T403" s="98"/>
      <c r="U403" s="156"/>
      <c r="V403" s="98"/>
      <c r="W403" s="275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</row>
    <row r="404" spans="1:36" s="15" customFormat="1" ht="15.75">
      <c r="A404" s="16"/>
      <c r="B404" s="5"/>
      <c r="C404" s="38"/>
      <c r="J404" s="157"/>
      <c r="Q404" s="128"/>
      <c r="R404" s="98"/>
      <c r="S404" s="98"/>
      <c r="T404" s="98"/>
      <c r="U404" s="156"/>
      <c r="V404" s="98"/>
      <c r="W404" s="275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</row>
    <row r="405" spans="1:36" s="15" customFormat="1" ht="15.75">
      <c r="A405" s="16"/>
      <c r="B405" s="5"/>
      <c r="C405" s="38"/>
      <c r="J405" s="157"/>
      <c r="Q405" s="128"/>
      <c r="R405" s="98"/>
      <c r="S405" s="98"/>
      <c r="T405" s="98"/>
      <c r="U405" s="156"/>
      <c r="V405" s="98"/>
      <c r="W405" s="275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</row>
    <row r="406" spans="1:36" s="15" customFormat="1" ht="15.75">
      <c r="A406" s="16"/>
      <c r="B406" s="5"/>
      <c r="C406" s="38"/>
      <c r="J406" s="157"/>
      <c r="Q406" s="128"/>
      <c r="R406" s="98"/>
      <c r="S406" s="98"/>
      <c r="T406" s="98"/>
      <c r="U406" s="156"/>
      <c r="V406" s="98"/>
      <c r="W406" s="275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</row>
    <row r="407" spans="1:36" s="15" customFormat="1" ht="15.75">
      <c r="A407" s="16"/>
      <c r="B407" s="5"/>
      <c r="C407" s="38"/>
      <c r="J407" s="157"/>
      <c r="Q407" s="128"/>
      <c r="R407" s="98"/>
      <c r="S407" s="98"/>
      <c r="T407" s="98"/>
      <c r="U407" s="156"/>
      <c r="V407" s="98"/>
      <c r="W407" s="275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</row>
    <row r="408" spans="1:36" s="15" customFormat="1" ht="15.75">
      <c r="A408" s="16"/>
      <c r="B408" s="5"/>
      <c r="C408" s="38"/>
      <c r="J408" s="157"/>
      <c r="Q408" s="128"/>
      <c r="R408" s="98"/>
      <c r="S408" s="98"/>
      <c r="T408" s="98"/>
      <c r="U408" s="156"/>
      <c r="V408" s="98"/>
      <c r="W408" s="275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</row>
    <row r="409" spans="1:36" s="15" customFormat="1" ht="15.75">
      <c r="A409" s="16"/>
      <c r="B409" s="5"/>
      <c r="C409" s="38"/>
      <c r="J409" s="157"/>
      <c r="Q409" s="128"/>
      <c r="R409" s="98"/>
      <c r="S409" s="98"/>
      <c r="T409" s="98"/>
      <c r="U409" s="156"/>
      <c r="V409" s="98"/>
      <c r="W409" s="275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</row>
    <row r="410" spans="1:36" s="15" customFormat="1" ht="15.75">
      <c r="A410" s="16"/>
      <c r="B410" s="5"/>
      <c r="C410" s="38"/>
      <c r="J410" s="157"/>
      <c r="Q410" s="128"/>
      <c r="R410" s="98"/>
      <c r="S410" s="98"/>
      <c r="T410" s="98"/>
      <c r="U410" s="156"/>
      <c r="V410" s="98"/>
      <c r="W410" s="275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</row>
    <row r="411" spans="1:36" s="15" customFormat="1" ht="15.75">
      <c r="A411" s="16"/>
      <c r="B411" s="5"/>
      <c r="C411" s="38"/>
      <c r="J411" s="157"/>
      <c r="Q411" s="128"/>
      <c r="R411" s="98"/>
      <c r="S411" s="98"/>
      <c r="T411" s="98"/>
      <c r="U411" s="156"/>
      <c r="V411" s="98"/>
      <c r="W411" s="275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</row>
    <row r="412" spans="1:36" s="15" customFormat="1" ht="15.75">
      <c r="A412" s="16"/>
      <c r="B412" s="5"/>
      <c r="C412" s="38"/>
      <c r="J412" s="157"/>
      <c r="Q412" s="128"/>
      <c r="R412" s="98"/>
      <c r="S412" s="98"/>
      <c r="T412" s="98"/>
      <c r="U412" s="156"/>
      <c r="V412" s="98"/>
      <c r="W412" s="275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</row>
    <row r="413" spans="1:36" s="15" customFormat="1" ht="15.75">
      <c r="A413" s="16"/>
      <c r="B413" s="5"/>
      <c r="C413" s="38"/>
      <c r="J413" s="157"/>
      <c r="Q413" s="128"/>
      <c r="R413" s="98"/>
      <c r="S413" s="98"/>
      <c r="T413" s="98"/>
      <c r="U413" s="156"/>
      <c r="V413" s="98"/>
      <c r="W413" s="275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</row>
    <row r="414" spans="1:36" s="15" customFormat="1" ht="15.75">
      <c r="A414" s="16"/>
      <c r="B414" s="5"/>
      <c r="C414" s="38"/>
      <c r="J414" s="157"/>
      <c r="Q414" s="128"/>
      <c r="R414" s="98"/>
      <c r="S414" s="98"/>
      <c r="T414" s="98"/>
      <c r="U414" s="156"/>
      <c r="V414" s="98"/>
      <c r="W414" s="275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</row>
    <row r="415" spans="1:36" s="15" customFormat="1" ht="15.75">
      <c r="A415" s="16"/>
      <c r="B415" s="5"/>
      <c r="C415" s="38"/>
      <c r="J415" s="157"/>
      <c r="Q415" s="128"/>
      <c r="R415" s="98"/>
      <c r="S415" s="98"/>
      <c r="T415" s="98"/>
      <c r="U415" s="156"/>
      <c r="V415" s="98"/>
      <c r="W415" s="275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</row>
    <row r="416" spans="1:36" s="15" customFormat="1" ht="15.75">
      <c r="A416" s="16"/>
      <c r="B416" s="5"/>
      <c r="C416" s="38"/>
      <c r="J416" s="157"/>
      <c r="Q416" s="128"/>
      <c r="R416" s="98"/>
      <c r="S416" s="98"/>
      <c r="T416" s="98"/>
      <c r="U416" s="156"/>
      <c r="V416" s="98"/>
      <c r="W416" s="275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</row>
    <row r="417" spans="1:36" s="15" customFormat="1" ht="15.75">
      <c r="A417" s="16"/>
      <c r="B417" s="5"/>
      <c r="C417" s="38"/>
      <c r="J417" s="157"/>
      <c r="Q417" s="128"/>
      <c r="R417" s="98"/>
      <c r="S417" s="98"/>
      <c r="T417" s="98"/>
      <c r="U417" s="156"/>
      <c r="V417" s="98"/>
      <c r="W417" s="275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</row>
    <row r="418" spans="1:36" s="15" customFormat="1" ht="15.75">
      <c r="A418" s="16"/>
      <c r="B418" s="5"/>
      <c r="C418" s="38"/>
      <c r="J418" s="157"/>
      <c r="Q418" s="128"/>
      <c r="R418" s="98"/>
      <c r="S418" s="98"/>
      <c r="T418" s="98"/>
      <c r="U418" s="156"/>
      <c r="V418" s="98"/>
      <c r="W418" s="275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</row>
    <row r="419" spans="1:36" s="15" customFormat="1" ht="15.75">
      <c r="A419" s="16"/>
      <c r="B419" s="5"/>
      <c r="C419" s="38"/>
      <c r="J419" s="157"/>
      <c r="Q419" s="128"/>
      <c r="R419" s="98"/>
      <c r="S419" s="98"/>
      <c r="T419" s="98"/>
      <c r="U419" s="156"/>
      <c r="V419" s="98"/>
      <c r="W419" s="275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</row>
    <row r="420" spans="1:36" s="15" customFormat="1" ht="15.75">
      <c r="A420" s="16"/>
      <c r="B420" s="5"/>
      <c r="C420" s="38"/>
      <c r="J420" s="157"/>
      <c r="Q420" s="128"/>
      <c r="R420" s="98"/>
      <c r="S420" s="98"/>
      <c r="T420" s="98"/>
      <c r="U420" s="156"/>
      <c r="V420" s="98"/>
      <c r="W420" s="275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</row>
    <row r="421" spans="1:36" s="15" customFormat="1" ht="15.75">
      <c r="A421" s="16"/>
      <c r="B421" s="5"/>
      <c r="C421" s="38"/>
      <c r="J421" s="157"/>
      <c r="Q421" s="128"/>
      <c r="R421" s="98"/>
      <c r="S421" s="98"/>
      <c r="T421" s="98"/>
      <c r="U421" s="156"/>
      <c r="V421" s="98"/>
      <c r="W421" s="275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</row>
    <row r="422" spans="1:36" s="15" customFormat="1" ht="15.75">
      <c r="A422" s="16"/>
      <c r="B422" s="5"/>
      <c r="C422" s="38"/>
      <c r="J422" s="157"/>
      <c r="Q422" s="128"/>
      <c r="R422" s="98"/>
      <c r="S422" s="98"/>
      <c r="T422" s="98"/>
      <c r="U422" s="156"/>
      <c r="V422" s="98"/>
      <c r="W422" s="275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</row>
    <row r="423" spans="1:36" s="15" customFormat="1" ht="15.75">
      <c r="A423" s="16"/>
      <c r="B423" s="5"/>
      <c r="C423" s="38"/>
      <c r="J423" s="157"/>
      <c r="Q423" s="128"/>
      <c r="R423" s="98"/>
      <c r="S423" s="98"/>
      <c r="T423" s="98"/>
      <c r="U423" s="156"/>
      <c r="V423" s="98"/>
      <c r="W423" s="275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</row>
    <row r="424" spans="1:36" s="15" customFormat="1" ht="15.75">
      <c r="A424" s="16"/>
      <c r="B424" s="5"/>
      <c r="C424" s="38"/>
      <c r="J424" s="157"/>
      <c r="Q424" s="128"/>
      <c r="R424" s="98"/>
      <c r="S424" s="98"/>
      <c r="T424" s="98"/>
      <c r="U424" s="156"/>
      <c r="V424" s="98"/>
      <c r="W424" s="275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</row>
    <row r="425" spans="1:36" s="15" customFormat="1" ht="15.75">
      <c r="A425" s="16"/>
      <c r="B425" s="5"/>
      <c r="C425" s="38"/>
      <c r="J425" s="157"/>
      <c r="Q425" s="128"/>
      <c r="R425" s="98"/>
      <c r="S425" s="98"/>
      <c r="T425" s="98"/>
      <c r="U425" s="156"/>
      <c r="V425" s="98"/>
      <c r="W425" s="275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</row>
    <row r="426" spans="1:36" s="15" customFormat="1" ht="15.75">
      <c r="A426" s="16"/>
      <c r="B426" s="5"/>
      <c r="C426" s="38"/>
      <c r="J426" s="157"/>
      <c r="Q426" s="128"/>
      <c r="R426" s="98"/>
      <c r="S426" s="98"/>
      <c r="T426" s="98"/>
      <c r="U426" s="156"/>
      <c r="V426" s="98"/>
      <c r="W426" s="275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</row>
    <row r="427" spans="1:36" s="15" customFormat="1" ht="15.75">
      <c r="A427" s="16"/>
      <c r="B427" s="5"/>
      <c r="C427" s="38"/>
      <c r="J427" s="157"/>
      <c r="Q427" s="128"/>
      <c r="R427" s="98"/>
      <c r="S427" s="98"/>
      <c r="T427" s="98"/>
      <c r="U427" s="156"/>
      <c r="V427" s="98"/>
      <c r="W427" s="275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</row>
    <row r="428" spans="1:36" s="15" customFormat="1" ht="15.75">
      <c r="A428" s="16"/>
      <c r="B428" s="5"/>
      <c r="C428" s="38"/>
      <c r="J428" s="157"/>
      <c r="Q428" s="128"/>
      <c r="R428" s="98"/>
      <c r="S428" s="98"/>
      <c r="T428" s="98"/>
      <c r="U428" s="156"/>
      <c r="V428" s="98"/>
      <c r="W428" s="275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</row>
    <row r="429" spans="1:36" s="15" customFormat="1" ht="15.75">
      <c r="A429" s="16"/>
      <c r="B429" s="5"/>
      <c r="C429" s="38"/>
      <c r="J429" s="157"/>
      <c r="Q429" s="128"/>
      <c r="R429" s="98"/>
      <c r="S429" s="98"/>
      <c r="T429" s="98"/>
      <c r="U429" s="156"/>
      <c r="V429" s="98"/>
      <c r="W429" s="275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</row>
    <row r="430" spans="1:36" s="15" customFormat="1" ht="15.75">
      <c r="A430" s="16"/>
      <c r="B430" s="5"/>
      <c r="C430" s="38"/>
      <c r="J430" s="157"/>
      <c r="Q430" s="128"/>
      <c r="R430" s="98"/>
      <c r="S430" s="98"/>
      <c r="T430" s="98"/>
      <c r="U430" s="156"/>
      <c r="V430" s="98"/>
      <c r="W430" s="275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</row>
    <row r="431" spans="1:36" s="15" customFormat="1" ht="15.75">
      <c r="A431" s="16"/>
      <c r="B431" s="5"/>
      <c r="C431" s="38"/>
      <c r="J431" s="157"/>
      <c r="Q431" s="128"/>
      <c r="R431" s="98"/>
      <c r="S431" s="98"/>
      <c r="T431" s="98"/>
      <c r="U431" s="156"/>
      <c r="V431" s="98"/>
      <c r="W431" s="275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</row>
    <row r="432" spans="1:36" s="15" customFormat="1" ht="15.75">
      <c r="A432" s="16"/>
      <c r="B432" s="5"/>
      <c r="C432" s="38"/>
      <c r="J432" s="157"/>
      <c r="Q432" s="128"/>
      <c r="R432" s="98"/>
      <c r="S432" s="98"/>
      <c r="T432" s="98"/>
      <c r="U432" s="156"/>
      <c r="V432" s="98"/>
      <c r="W432" s="275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</row>
    <row r="433" spans="1:36" s="15" customFormat="1" ht="15.75">
      <c r="A433" s="16"/>
      <c r="B433" s="5"/>
      <c r="C433" s="38"/>
      <c r="J433" s="157"/>
      <c r="Q433" s="128"/>
      <c r="R433" s="98"/>
      <c r="S433" s="98"/>
      <c r="T433" s="98"/>
      <c r="U433" s="156"/>
      <c r="V433" s="98"/>
      <c r="W433" s="275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</row>
    <row r="434" spans="1:36" s="15" customFormat="1" ht="15.75">
      <c r="A434" s="16"/>
      <c r="B434" s="5"/>
      <c r="C434" s="38"/>
      <c r="J434" s="157"/>
      <c r="Q434" s="128"/>
      <c r="R434" s="98"/>
      <c r="S434" s="98"/>
      <c r="T434" s="98"/>
      <c r="U434" s="156"/>
      <c r="V434" s="98"/>
      <c r="W434" s="275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</row>
    <row r="435" spans="1:36" s="15" customFormat="1" ht="15.75">
      <c r="A435" s="16"/>
      <c r="B435" s="5"/>
      <c r="C435" s="38"/>
      <c r="J435" s="157"/>
      <c r="Q435" s="128"/>
      <c r="R435" s="98"/>
      <c r="S435" s="98"/>
      <c r="T435" s="98"/>
      <c r="U435" s="156"/>
      <c r="V435" s="98"/>
      <c r="W435" s="275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</row>
    <row r="436" spans="1:36" s="15" customFormat="1" ht="15.75">
      <c r="A436" s="16"/>
      <c r="B436" s="5"/>
      <c r="C436" s="38"/>
      <c r="J436" s="157"/>
      <c r="Q436" s="128"/>
      <c r="R436" s="98"/>
      <c r="S436" s="98"/>
      <c r="T436" s="98"/>
      <c r="U436" s="156"/>
      <c r="V436" s="98"/>
      <c r="W436" s="275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</row>
    <row r="437" spans="1:36" s="15" customFormat="1" ht="15.75">
      <c r="A437" s="16"/>
      <c r="B437" s="5"/>
      <c r="C437" s="38"/>
      <c r="J437" s="157"/>
      <c r="Q437" s="128"/>
      <c r="R437" s="98"/>
      <c r="S437" s="98"/>
      <c r="T437" s="98"/>
      <c r="U437" s="156"/>
      <c r="V437" s="98"/>
      <c r="W437" s="275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</row>
    <row r="438" spans="1:36" s="15" customFormat="1" ht="15.75">
      <c r="A438" s="16"/>
      <c r="B438" s="5"/>
      <c r="C438" s="38"/>
      <c r="J438" s="157"/>
      <c r="Q438" s="128"/>
      <c r="R438" s="98"/>
      <c r="S438" s="98"/>
      <c r="T438" s="98"/>
      <c r="U438" s="156"/>
      <c r="V438" s="98"/>
      <c r="W438" s="275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</row>
    <row r="439" spans="1:36" s="15" customFormat="1" ht="15.75">
      <c r="A439" s="16"/>
      <c r="B439" s="5"/>
      <c r="C439" s="38"/>
      <c r="J439" s="157"/>
      <c r="Q439" s="128"/>
      <c r="R439" s="98"/>
      <c r="S439" s="98"/>
      <c r="T439" s="98"/>
      <c r="U439" s="156"/>
      <c r="V439" s="98"/>
      <c r="W439" s="275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</row>
    <row r="440" spans="1:36" s="15" customFormat="1" ht="15.75">
      <c r="A440" s="16"/>
      <c r="B440" s="5"/>
      <c r="C440" s="38"/>
      <c r="J440" s="157"/>
      <c r="Q440" s="128"/>
      <c r="R440" s="98"/>
      <c r="S440" s="98"/>
      <c r="T440" s="98"/>
      <c r="U440" s="156"/>
      <c r="V440" s="98"/>
      <c r="W440" s="275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</row>
    <row r="441" spans="1:36" s="15" customFormat="1" ht="15.75">
      <c r="A441" s="16"/>
      <c r="B441" s="5"/>
      <c r="C441" s="38"/>
      <c r="J441" s="157"/>
      <c r="Q441" s="128"/>
      <c r="R441" s="98"/>
      <c r="S441" s="98"/>
      <c r="T441" s="98"/>
      <c r="U441" s="156"/>
      <c r="V441" s="98"/>
      <c r="W441" s="275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</row>
    <row r="442" spans="1:36" s="15" customFormat="1" ht="15.75">
      <c r="A442" s="16"/>
      <c r="B442" s="5"/>
      <c r="C442" s="38"/>
      <c r="J442" s="157"/>
      <c r="Q442" s="128"/>
      <c r="R442" s="98"/>
      <c r="S442" s="98"/>
      <c r="T442" s="98"/>
      <c r="U442" s="156"/>
      <c r="V442" s="98"/>
      <c r="W442" s="275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</row>
    <row r="443" spans="1:36" s="15" customFormat="1" ht="15.75">
      <c r="A443" s="16"/>
      <c r="B443" s="5"/>
      <c r="C443" s="38"/>
      <c r="J443" s="157"/>
      <c r="Q443" s="128"/>
      <c r="R443" s="98"/>
      <c r="S443" s="98"/>
      <c r="T443" s="98"/>
      <c r="U443" s="156"/>
      <c r="V443" s="98"/>
      <c r="W443" s="275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</row>
    <row r="444" spans="1:36" s="15" customFormat="1" ht="15.75">
      <c r="A444" s="16"/>
      <c r="B444" s="5"/>
      <c r="C444" s="38"/>
      <c r="J444" s="157"/>
      <c r="Q444" s="128"/>
      <c r="R444" s="98"/>
      <c r="S444" s="98"/>
      <c r="T444" s="98"/>
      <c r="U444" s="156"/>
      <c r="V444" s="98"/>
      <c r="W444" s="275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</row>
    <row r="445" spans="1:36" s="15" customFormat="1" ht="15.75">
      <c r="A445" s="16"/>
      <c r="B445" s="5"/>
      <c r="C445" s="38"/>
      <c r="J445" s="157"/>
      <c r="Q445" s="128"/>
      <c r="R445" s="98"/>
      <c r="S445" s="98"/>
      <c r="T445" s="98"/>
      <c r="U445" s="156"/>
      <c r="V445" s="98"/>
      <c r="W445" s="275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</row>
    <row r="446" spans="1:36" s="15" customFormat="1" ht="15.75">
      <c r="A446" s="16"/>
      <c r="B446" s="5"/>
      <c r="C446" s="38"/>
      <c r="J446" s="157"/>
      <c r="Q446" s="128"/>
      <c r="R446" s="98"/>
      <c r="S446" s="98"/>
      <c r="T446" s="98"/>
      <c r="U446" s="156"/>
      <c r="V446" s="98"/>
      <c r="W446" s="275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</row>
    <row r="447" spans="1:36" s="15" customFormat="1" ht="15.75">
      <c r="A447" s="16"/>
      <c r="B447" s="5"/>
      <c r="C447" s="38"/>
      <c r="J447" s="157"/>
      <c r="Q447" s="128"/>
      <c r="R447" s="98"/>
      <c r="S447" s="98"/>
      <c r="T447" s="98"/>
      <c r="U447" s="156"/>
      <c r="V447" s="98"/>
      <c r="W447" s="275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</row>
    <row r="448" spans="1:36" s="15" customFormat="1" ht="15.75">
      <c r="A448" s="16"/>
      <c r="B448" s="5"/>
      <c r="C448" s="38"/>
      <c r="J448" s="157"/>
      <c r="Q448" s="128"/>
      <c r="R448" s="98"/>
      <c r="S448" s="98"/>
      <c r="T448" s="98"/>
      <c r="U448" s="156"/>
      <c r="V448" s="98"/>
      <c r="W448" s="275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</row>
    <row r="449" spans="1:36" s="15" customFormat="1" ht="15.75">
      <c r="A449" s="16"/>
      <c r="B449" s="5"/>
      <c r="C449" s="38"/>
      <c r="J449" s="157"/>
      <c r="Q449" s="128"/>
      <c r="R449" s="98"/>
      <c r="S449" s="98"/>
      <c r="T449" s="98"/>
      <c r="U449" s="156"/>
      <c r="V449" s="98"/>
      <c r="W449" s="275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</row>
    <row r="450" spans="1:36" s="15" customFormat="1" ht="15.75">
      <c r="A450" s="16"/>
      <c r="B450" s="5"/>
      <c r="C450" s="38"/>
      <c r="J450" s="157"/>
      <c r="Q450" s="128"/>
      <c r="R450" s="98"/>
      <c r="S450" s="98"/>
      <c r="T450" s="98"/>
      <c r="U450" s="156"/>
      <c r="V450" s="98"/>
      <c r="W450" s="275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</row>
    <row r="451" spans="1:36" s="15" customFormat="1" ht="15.75">
      <c r="A451" s="16"/>
      <c r="B451" s="5"/>
      <c r="C451" s="38"/>
      <c r="J451" s="157"/>
      <c r="Q451" s="128"/>
      <c r="R451" s="98"/>
      <c r="S451" s="98"/>
      <c r="T451" s="98"/>
      <c r="U451" s="156"/>
      <c r="V451" s="98"/>
      <c r="W451" s="275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</row>
    <row r="452" spans="1:36" s="15" customFormat="1" ht="15.75">
      <c r="A452" s="16"/>
      <c r="B452" s="5"/>
      <c r="C452" s="38"/>
      <c r="J452" s="157"/>
      <c r="Q452" s="128"/>
      <c r="R452" s="98"/>
      <c r="S452" s="98"/>
      <c r="T452" s="98"/>
      <c r="U452" s="156"/>
      <c r="V452" s="98"/>
      <c r="W452" s="275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</row>
    <row r="453" spans="1:36" s="15" customFormat="1" ht="15.75">
      <c r="A453" s="16"/>
      <c r="B453" s="5"/>
      <c r="C453" s="38"/>
      <c r="J453" s="157"/>
      <c r="Q453" s="128"/>
      <c r="R453" s="98"/>
      <c r="S453" s="98"/>
      <c r="T453" s="98"/>
      <c r="U453" s="156"/>
      <c r="V453" s="98"/>
      <c r="W453" s="275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</row>
    <row r="454" spans="1:36" s="15" customFormat="1" ht="15.75">
      <c r="A454" s="16"/>
      <c r="B454" s="5"/>
      <c r="C454" s="38"/>
      <c r="J454" s="157"/>
      <c r="Q454" s="128"/>
      <c r="R454" s="98"/>
      <c r="S454" s="98"/>
      <c r="T454" s="98"/>
      <c r="U454" s="156"/>
      <c r="V454" s="98"/>
      <c r="W454" s="275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</row>
    <row r="455" spans="1:36" s="15" customFormat="1" ht="15.75">
      <c r="A455" s="16"/>
      <c r="B455" s="5"/>
      <c r="C455" s="38"/>
      <c r="J455" s="157"/>
      <c r="Q455" s="128"/>
      <c r="R455" s="98"/>
      <c r="S455" s="98"/>
      <c r="T455" s="98"/>
      <c r="U455" s="156"/>
      <c r="V455" s="98"/>
      <c r="W455" s="275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</row>
    <row r="456" spans="1:36" s="15" customFormat="1" ht="15.75">
      <c r="A456" s="16"/>
      <c r="B456" s="5"/>
      <c r="C456" s="38"/>
      <c r="J456" s="157"/>
      <c r="Q456" s="128"/>
      <c r="R456" s="98"/>
      <c r="S456" s="98"/>
      <c r="T456" s="98"/>
      <c r="U456" s="156"/>
      <c r="V456" s="98"/>
      <c r="W456" s="275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</row>
    <row r="457" spans="1:36" s="15" customFormat="1" ht="15.75">
      <c r="A457" s="16"/>
      <c r="B457" s="5"/>
      <c r="C457" s="38"/>
      <c r="J457" s="157"/>
      <c r="Q457" s="128"/>
      <c r="R457" s="98"/>
      <c r="S457" s="98"/>
      <c r="T457" s="98"/>
      <c r="U457" s="156"/>
      <c r="V457" s="98"/>
      <c r="W457" s="275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</row>
    <row r="458" spans="1:36" s="15" customFormat="1" ht="15.75">
      <c r="A458" s="16"/>
      <c r="B458" s="5"/>
      <c r="C458" s="38"/>
      <c r="J458" s="157"/>
      <c r="Q458" s="128"/>
      <c r="R458" s="98"/>
      <c r="S458" s="98"/>
      <c r="T458" s="98"/>
      <c r="U458" s="156"/>
      <c r="V458" s="98"/>
      <c r="W458" s="275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</row>
    <row r="459" spans="1:36" s="15" customFormat="1" ht="15.75">
      <c r="A459" s="16"/>
      <c r="B459" s="5"/>
      <c r="C459" s="38"/>
      <c r="J459" s="157"/>
      <c r="Q459" s="128"/>
      <c r="R459" s="98"/>
      <c r="S459" s="98"/>
      <c r="T459" s="98"/>
      <c r="U459" s="156"/>
      <c r="V459" s="98"/>
      <c r="W459" s="275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</row>
    <row r="460" spans="1:36" s="15" customFormat="1" ht="15.75">
      <c r="A460" s="16"/>
      <c r="B460" s="5"/>
      <c r="C460" s="38"/>
      <c r="J460" s="157"/>
      <c r="Q460" s="128"/>
      <c r="R460" s="98"/>
      <c r="S460" s="98"/>
      <c r="T460" s="98"/>
      <c r="U460" s="156"/>
      <c r="V460" s="98"/>
      <c r="W460" s="275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</row>
    <row r="461" spans="1:36" s="15" customFormat="1" ht="15.75">
      <c r="A461" s="16"/>
      <c r="B461" s="5"/>
      <c r="C461" s="38"/>
      <c r="J461" s="157"/>
      <c r="Q461" s="128"/>
      <c r="R461" s="98"/>
      <c r="S461" s="98"/>
      <c r="T461" s="98"/>
      <c r="U461" s="156"/>
      <c r="V461" s="98"/>
      <c r="W461" s="275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</row>
    <row r="462" spans="1:36" s="15" customFormat="1" ht="15.75">
      <c r="A462" s="16"/>
      <c r="B462" s="5"/>
      <c r="C462" s="38"/>
      <c r="J462" s="157"/>
      <c r="Q462" s="128"/>
      <c r="R462" s="98"/>
      <c r="S462" s="98"/>
      <c r="T462" s="98"/>
      <c r="U462" s="156"/>
      <c r="V462" s="98"/>
      <c r="W462" s="275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</row>
    <row r="463" spans="1:36" s="15" customFormat="1" ht="15.75">
      <c r="A463" s="16"/>
      <c r="B463" s="5"/>
      <c r="C463" s="38"/>
      <c r="J463" s="157"/>
      <c r="Q463" s="128"/>
      <c r="R463" s="98"/>
      <c r="S463" s="98"/>
      <c r="T463" s="98"/>
      <c r="U463" s="156"/>
      <c r="V463" s="98"/>
      <c r="W463" s="275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</row>
    <row r="464" spans="1:36" s="15" customFormat="1" ht="15.75">
      <c r="A464" s="16"/>
      <c r="B464" s="5"/>
      <c r="C464" s="38"/>
      <c r="J464" s="157"/>
      <c r="Q464" s="128"/>
      <c r="R464" s="98"/>
      <c r="S464" s="98"/>
      <c r="T464" s="98"/>
      <c r="U464" s="156"/>
      <c r="V464" s="98"/>
      <c r="W464" s="275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</row>
    <row r="465" spans="1:36" s="15" customFormat="1" ht="15.75">
      <c r="A465" s="16"/>
      <c r="B465" s="5"/>
      <c r="C465" s="38"/>
      <c r="J465" s="157"/>
      <c r="Q465" s="128"/>
      <c r="R465" s="98"/>
      <c r="S465" s="98"/>
      <c r="T465" s="98"/>
      <c r="U465" s="156"/>
      <c r="V465" s="98"/>
      <c r="W465" s="275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</row>
    <row r="466" spans="1:36" s="15" customFormat="1" ht="15.75">
      <c r="A466" s="16"/>
      <c r="B466" s="5"/>
      <c r="C466" s="38"/>
      <c r="J466" s="157"/>
      <c r="Q466" s="128"/>
      <c r="R466" s="98"/>
      <c r="S466" s="98"/>
      <c r="T466" s="98"/>
      <c r="U466" s="156"/>
      <c r="V466" s="98"/>
      <c r="W466" s="275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</row>
    <row r="467" spans="1:36" s="15" customFormat="1" ht="15.75">
      <c r="A467" s="16"/>
      <c r="B467" s="5"/>
      <c r="C467" s="38"/>
      <c r="J467" s="157"/>
      <c r="Q467" s="128"/>
      <c r="R467" s="98"/>
      <c r="S467" s="98"/>
      <c r="T467" s="98"/>
      <c r="U467" s="156"/>
      <c r="V467" s="98"/>
      <c r="W467" s="275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</row>
    <row r="468" spans="1:36" s="15" customFormat="1" ht="15.75">
      <c r="A468" s="16"/>
      <c r="B468" s="5"/>
      <c r="C468" s="38"/>
      <c r="J468" s="157"/>
      <c r="Q468" s="128"/>
      <c r="R468" s="98"/>
      <c r="S468" s="98"/>
      <c r="T468" s="98"/>
      <c r="U468" s="156"/>
      <c r="V468" s="98"/>
      <c r="W468" s="275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</row>
    <row r="469" spans="1:36" s="15" customFormat="1" ht="15.75">
      <c r="A469" s="16"/>
      <c r="B469" s="5"/>
      <c r="C469" s="38"/>
      <c r="J469" s="157"/>
      <c r="Q469" s="128"/>
      <c r="R469" s="98"/>
      <c r="S469" s="98"/>
      <c r="T469" s="98"/>
      <c r="U469" s="156"/>
      <c r="V469" s="98"/>
      <c r="W469" s="275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</row>
    <row r="470" spans="1:36" s="15" customFormat="1" ht="15.75">
      <c r="A470" s="16"/>
      <c r="B470" s="5"/>
      <c r="C470" s="38"/>
      <c r="J470" s="157"/>
      <c r="Q470" s="128"/>
      <c r="R470" s="98"/>
      <c r="S470" s="98"/>
      <c r="T470" s="98"/>
      <c r="U470" s="156"/>
      <c r="V470" s="98"/>
      <c r="W470" s="275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</row>
    <row r="471" spans="1:36" s="15" customFormat="1" ht="15.75">
      <c r="A471" s="16"/>
      <c r="B471" s="5"/>
      <c r="C471" s="38"/>
      <c r="J471" s="157"/>
      <c r="Q471" s="128"/>
      <c r="R471" s="98"/>
      <c r="S471" s="98"/>
      <c r="T471" s="98"/>
      <c r="U471" s="156"/>
      <c r="V471" s="98"/>
      <c r="W471" s="275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</row>
    <row r="472" spans="1:36" s="15" customFormat="1" ht="15.75">
      <c r="A472" s="16"/>
      <c r="B472" s="5"/>
      <c r="C472" s="38"/>
      <c r="J472" s="157"/>
      <c r="Q472" s="128"/>
      <c r="R472" s="98"/>
      <c r="S472" s="98"/>
      <c r="T472" s="98"/>
      <c r="U472" s="156"/>
      <c r="V472" s="98"/>
      <c r="W472" s="275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</row>
    <row r="473" spans="1:36" s="15" customFormat="1" ht="15.75">
      <c r="A473" s="16"/>
      <c r="B473" s="5"/>
      <c r="C473" s="38"/>
      <c r="J473" s="157"/>
      <c r="Q473" s="128"/>
      <c r="R473" s="98"/>
      <c r="S473" s="98"/>
      <c r="T473" s="98"/>
      <c r="U473" s="156"/>
      <c r="V473" s="98"/>
      <c r="W473" s="275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</row>
    <row r="474" spans="1:36" s="15" customFormat="1" ht="15.75">
      <c r="A474" s="16"/>
      <c r="B474" s="5"/>
      <c r="C474" s="38"/>
      <c r="J474" s="157"/>
      <c r="Q474" s="128"/>
      <c r="R474" s="98"/>
      <c r="S474" s="98"/>
      <c r="T474" s="98"/>
      <c r="U474" s="156"/>
      <c r="V474" s="98"/>
      <c r="W474" s="275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</row>
    <row r="475" spans="1:36" s="15" customFormat="1" ht="15.75">
      <c r="A475" s="16"/>
      <c r="B475" s="5"/>
      <c r="C475" s="38"/>
      <c r="J475" s="157"/>
      <c r="Q475" s="128"/>
      <c r="R475" s="98"/>
      <c r="S475" s="98"/>
      <c r="T475" s="98"/>
      <c r="U475" s="156"/>
      <c r="V475" s="98"/>
      <c r="W475" s="275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</row>
    <row r="476" spans="1:36" s="15" customFormat="1" ht="15.75">
      <c r="A476" s="16"/>
      <c r="B476" s="5"/>
      <c r="C476" s="38"/>
      <c r="J476" s="157"/>
      <c r="Q476" s="128"/>
      <c r="R476" s="98"/>
      <c r="S476" s="98"/>
      <c r="T476" s="98"/>
      <c r="U476" s="156"/>
      <c r="V476" s="98"/>
      <c r="W476" s="275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</row>
    <row r="477" spans="1:36" s="15" customFormat="1" ht="15.75">
      <c r="A477" s="16"/>
      <c r="B477" s="5"/>
      <c r="C477" s="38"/>
      <c r="J477" s="157"/>
      <c r="Q477" s="128"/>
      <c r="R477" s="98"/>
      <c r="S477" s="98"/>
      <c r="T477" s="98"/>
      <c r="U477" s="156"/>
      <c r="V477" s="98"/>
      <c r="W477" s="275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</row>
    <row r="478" spans="1:36" s="15" customFormat="1" ht="15.75">
      <c r="A478" s="16"/>
      <c r="B478" s="5"/>
      <c r="C478" s="38"/>
      <c r="J478" s="157"/>
      <c r="Q478" s="128"/>
      <c r="R478" s="98"/>
      <c r="S478" s="98"/>
      <c r="T478" s="98"/>
      <c r="U478" s="156"/>
      <c r="V478" s="98"/>
      <c r="W478" s="275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</row>
    <row r="479" spans="1:36" s="15" customFormat="1" ht="15.75">
      <c r="A479" s="16"/>
      <c r="B479" s="5"/>
      <c r="C479" s="38"/>
      <c r="J479" s="157"/>
      <c r="Q479" s="128"/>
      <c r="R479" s="98"/>
      <c r="S479" s="98"/>
      <c r="T479" s="98"/>
      <c r="U479" s="156"/>
      <c r="V479" s="98"/>
      <c r="W479" s="275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</row>
    <row r="480" spans="1:36" s="15" customFormat="1" ht="15.75">
      <c r="A480" s="16"/>
      <c r="B480" s="5"/>
      <c r="C480" s="38"/>
      <c r="J480" s="157"/>
      <c r="Q480" s="128"/>
      <c r="R480" s="98"/>
      <c r="S480" s="98"/>
      <c r="T480" s="98"/>
      <c r="U480" s="156"/>
      <c r="V480" s="98"/>
      <c r="W480" s="275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</row>
    <row r="481" spans="1:36" s="15" customFormat="1" ht="15.75">
      <c r="A481" s="16"/>
      <c r="B481" s="5"/>
      <c r="C481" s="38"/>
      <c r="J481" s="157"/>
      <c r="Q481" s="128"/>
      <c r="R481" s="98"/>
      <c r="S481" s="98"/>
      <c r="T481" s="98"/>
      <c r="U481" s="156"/>
      <c r="V481" s="98"/>
      <c r="W481" s="275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</row>
    <row r="482" spans="1:36" s="15" customFormat="1" ht="15.75">
      <c r="A482" s="16"/>
      <c r="B482" s="5"/>
      <c r="C482" s="38"/>
      <c r="J482" s="157"/>
      <c r="Q482" s="128"/>
      <c r="R482" s="98"/>
      <c r="S482" s="98"/>
      <c r="T482" s="98"/>
      <c r="U482" s="156"/>
      <c r="V482" s="98"/>
      <c r="W482" s="275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</row>
    <row r="483" spans="1:36" s="15" customFormat="1" ht="15.75">
      <c r="A483" s="16"/>
      <c r="B483" s="5"/>
      <c r="C483" s="38"/>
      <c r="J483" s="157"/>
      <c r="Q483" s="128"/>
      <c r="R483" s="98"/>
      <c r="S483" s="98"/>
      <c r="T483" s="98"/>
      <c r="U483" s="156"/>
      <c r="V483" s="98"/>
      <c r="W483" s="275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</row>
    <row r="484" spans="1:36" s="15" customFormat="1" ht="15.75">
      <c r="A484" s="16"/>
      <c r="B484" s="5"/>
      <c r="C484" s="38"/>
      <c r="J484" s="157"/>
      <c r="Q484" s="128"/>
      <c r="R484" s="98"/>
      <c r="S484" s="98"/>
      <c r="T484" s="98"/>
      <c r="U484" s="156"/>
      <c r="V484" s="98"/>
      <c r="W484" s="275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</row>
    <row r="485" spans="1:36" s="15" customFormat="1" ht="15.75">
      <c r="A485" s="16"/>
      <c r="B485" s="5"/>
      <c r="C485" s="38"/>
      <c r="J485" s="157"/>
      <c r="Q485" s="128"/>
      <c r="R485" s="98"/>
      <c r="S485" s="98"/>
      <c r="T485" s="98"/>
      <c r="U485" s="156"/>
      <c r="V485" s="98"/>
      <c r="W485" s="275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</row>
    <row r="486" spans="1:36" s="15" customFormat="1" ht="15.75">
      <c r="A486" s="16"/>
      <c r="B486" s="5"/>
      <c r="C486" s="38"/>
      <c r="J486" s="157"/>
      <c r="Q486" s="128"/>
      <c r="R486" s="98"/>
      <c r="S486" s="98"/>
      <c r="T486" s="98"/>
      <c r="U486" s="156"/>
      <c r="V486" s="98"/>
      <c r="W486" s="275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</row>
    <row r="487" spans="1:36" s="15" customFormat="1" ht="15.75">
      <c r="A487" s="16"/>
      <c r="B487" s="5"/>
      <c r="C487" s="38"/>
      <c r="J487" s="157"/>
      <c r="Q487" s="128"/>
      <c r="R487" s="98"/>
      <c r="S487" s="98"/>
      <c r="T487" s="98"/>
      <c r="U487" s="156"/>
      <c r="V487" s="98"/>
      <c r="W487" s="275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</row>
    <row r="488" spans="1:36" s="15" customFormat="1" ht="15.75">
      <c r="A488" s="16"/>
      <c r="B488" s="5"/>
      <c r="C488" s="38"/>
      <c r="J488" s="157"/>
      <c r="Q488" s="128"/>
      <c r="R488" s="98"/>
      <c r="S488" s="98"/>
      <c r="T488" s="98"/>
      <c r="U488" s="156"/>
      <c r="V488" s="98"/>
      <c r="W488" s="275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</row>
    <row r="489" spans="1:36" s="15" customFormat="1" ht="15.75">
      <c r="A489" s="16"/>
      <c r="B489" s="5"/>
      <c r="C489" s="38"/>
      <c r="J489" s="157"/>
      <c r="Q489" s="128"/>
      <c r="R489" s="98"/>
      <c r="S489" s="98"/>
      <c r="T489" s="98"/>
      <c r="U489" s="156"/>
      <c r="V489" s="98"/>
      <c r="W489" s="275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</row>
    <row r="490" spans="1:36" s="15" customFormat="1" ht="15.75">
      <c r="A490" s="16"/>
      <c r="B490" s="5"/>
      <c r="C490" s="38"/>
      <c r="J490" s="157"/>
      <c r="Q490" s="128"/>
      <c r="R490" s="98"/>
      <c r="S490" s="98"/>
      <c r="T490" s="98"/>
      <c r="U490" s="156"/>
      <c r="V490" s="98"/>
      <c r="W490" s="275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</row>
    <row r="491" spans="1:36" s="15" customFormat="1" ht="15.75">
      <c r="A491" s="16"/>
      <c r="B491" s="5"/>
      <c r="C491" s="38"/>
      <c r="J491" s="157"/>
      <c r="Q491" s="128"/>
      <c r="R491" s="98"/>
      <c r="S491" s="98"/>
      <c r="T491" s="98"/>
      <c r="U491" s="156"/>
      <c r="V491" s="98"/>
      <c r="W491" s="275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</row>
    <row r="492" spans="1:36" s="15" customFormat="1" ht="15.75">
      <c r="A492" s="16"/>
      <c r="B492" s="5"/>
      <c r="C492" s="38"/>
      <c r="J492" s="157"/>
      <c r="Q492" s="128"/>
      <c r="R492" s="98"/>
      <c r="S492" s="98"/>
      <c r="T492" s="98"/>
      <c r="U492" s="156"/>
      <c r="V492" s="98"/>
      <c r="W492" s="275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</row>
    <row r="493" spans="1:36" s="15" customFormat="1" ht="15.75">
      <c r="A493" s="16"/>
      <c r="B493" s="5"/>
      <c r="C493" s="38"/>
      <c r="J493" s="157"/>
      <c r="Q493" s="128"/>
      <c r="R493" s="98"/>
      <c r="S493" s="98"/>
      <c r="T493" s="98"/>
      <c r="U493" s="156"/>
      <c r="V493" s="98"/>
      <c r="W493" s="275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</row>
    <row r="494" spans="1:36" s="15" customFormat="1" ht="15.75">
      <c r="A494" s="16"/>
      <c r="B494" s="5"/>
      <c r="C494" s="38"/>
      <c r="J494" s="157"/>
      <c r="Q494" s="128"/>
      <c r="R494" s="98"/>
      <c r="S494" s="98"/>
      <c r="T494" s="98"/>
      <c r="U494" s="156"/>
      <c r="V494" s="98"/>
      <c r="W494" s="275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</row>
    <row r="495" spans="1:36" s="15" customFormat="1" ht="15.75">
      <c r="A495" s="16"/>
      <c r="B495" s="5"/>
      <c r="C495" s="38"/>
      <c r="J495" s="157"/>
      <c r="Q495" s="128"/>
      <c r="R495" s="98"/>
      <c r="S495" s="98"/>
      <c r="T495" s="98"/>
      <c r="U495" s="156"/>
      <c r="V495" s="98"/>
      <c r="W495" s="275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</row>
    <row r="496" spans="1:36" s="15" customFormat="1" ht="15.75">
      <c r="A496" s="16"/>
      <c r="B496" s="5"/>
      <c r="C496" s="38"/>
      <c r="J496" s="157"/>
      <c r="Q496" s="128"/>
      <c r="R496" s="98"/>
      <c r="S496" s="98"/>
      <c r="T496" s="98"/>
      <c r="U496" s="156"/>
      <c r="V496" s="98"/>
      <c r="W496" s="275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</row>
    <row r="497" spans="1:36" s="15" customFormat="1" ht="15.75">
      <c r="A497" s="16"/>
      <c r="B497" s="5"/>
      <c r="C497" s="38"/>
      <c r="J497" s="157"/>
      <c r="Q497" s="128"/>
      <c r="R497" s="98"/>
      <c r="S497" s="98"/>
      <c r="T497" s="98"/>
      <c r="U497" s="156"/>
      <c r="V497" s="98"/>
      <c r="W497" s="275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</row>
    <row r="498" spans="1:36" s="15" customFormat="1" ht="15.75">
      <c r="A498" s="16"/>
      <c r="B498" s="5"/>
      <c r="C498" s="38"/>
      <c r="J498" s="157"/>
      <c r="Q498" s="128"/>
      <c r="R498" s="98"/>
      <c r="S498" s="98"/>
      <c r="T498" s="98"/>
      <c r="U498" s="156"/>
      <c r="V498" s="98"/>
      <c r="W498" s="275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</row>
    <row r="499" spans="1:36" s="15" customFormat="1" ht="15.75">
      <c r="A499" s="16"/>
      <c r="B499" s="5"/>
      <c r="C499" s="38"/>
      <c r="J499" s="157"/>
      <c r="Q499" s="128"/>
      <c r="R499" s="98"/>
      <c r="S499" s="98"/>
      <c r="T499" s="98"/>
      <c r="U499" s="156"/>
      <c r="V499" s="98"/>
      <c r="W499" s="275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</row>
    <row r="500" spans="1:36" s="15" customFormat="1" ht="15.75">
      <c r="A500" s="16"/>
      <c r="B500" s="5"/>
      <c r="C500" s="38"/>
      <c r="J500" s="157"/>
      <c r="Q500" s="128"/>
      <c r="R500" s="98"/>
      <c r="S500" s="98"/>
      <c r="T500" s="98"/>
      <c r="U500" s="156"/>
      <c r="V500" s="98"/>
      <c r="W500" s="275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</row>
    <row r="501" spans="1:36" s="15" customFormat="1" ht="15.75">
      <c r="A501" s="16"/>
      <c r="B501" s="5"/>
      <c r="C501" s="38"/>
      <c r="J501" s="157"/>
      <c r="Q501" s="128"/>
      <c r="R501" s="98"/>
      <c r="S501" s="98"/>
      <c r="T501" s="98"/>
      <c r="U501" s="156"/>
      <c r="V501" s="98"/>
      <c r="W501" s="275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</row>
    <row r="502" spans="1:36" s="15" customFormat="1" ht="15.75">
      <c r="A502" s="16"/>
      <c r="B502" s="5"/>
      <c r="C502" s="38"/>
      <c r="J502" s="157"/>
      <c r="Q502" s="128"/>
      <c r="R502" s="98"/>
      <c r="S502" s="98"/>
      <c r="T502" s="98"/>
      <c r="U502" s="156"/>
      <c r="V502" s="98"/>
      <c r="W502" s="275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</row>
    <row r="503" spans="1:36" s="15" customFormat="1" ht="15.75">
      <c r="A503" s="16"/>
      <c r="B503" s="5"/>
      <c r="C503" s="38"/>
      <c r="J503" s="157"/>
      <c r="Q503" s="128"/>
      <c r="R503" s="98"/>
      <c r="S503" s="98"/>
      <c r="T503" s="98"/>
      <c r="U503" s="156"/>
      <c r="V503" s="98"/>
      <c r="W503" s="275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</row>
    <row r="504" spans="1:36" s="15" customFormat="1" ht="15.75">
      <c r="A504" s="16"/>
      <c r="B504" s="5"/>
      <c r="C504" s="38"/>
      <c r="J504" s="157"/>
      <c r="Q504" s="128"/>
      <c r="R504" s="98"/>
      <c r="S504" s="98"/>
      <c r="T504" s="98"/>
      <c r="U504" s="156"/>
      <c r="V504" s="98"/>
      <c r="W504" s="275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</row>
    <row r="505" spans="1:36" s="15" customFormat="1" ht="15.75">
      <c r="A505" s="16"/>
      <c r="B505" s="5"/>
      <c r="C505" s="38"/>
      <c r="J505" s="157"/>
      <c r="Q505" s="128"/>
      <c r="R505" s="98"/>
      <c r="S505" s="98"/>
      <c r="T505" s="98"/>
      <c r="U505" s="156"/>
      <c r="V505" s="98"/>
      <c r="W505" s="275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</row>
    <row r="506" spans="1:36" s="15" customFormat="1" ht="15.75">
      <c r="A506" s="16"/>
      <c r="B506" s="5"/>
      <c r="C506" s="38"/>
      <c r="J506" s="157"/>
      <c r="Q506" s="128"/>
      <c r="R506" s="98"/>
      <c r="S506" s="98"/>
      <c r="T506" s="98"/>
      <c r="U506" s="156"/>
      <c r="V506" s="98"/>
      <c r="W506" s="275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</row>
    <row r="507" spans="1:36" s="15" customFormat="1" ht="15.75">
      <c r="A507" s="16"/>
      <c r="B507" s="5"/>
      <c r="C507" s="38"/>
      <c r="J507" s="157"/>
      <c r="Q507" s="128"/>
      <c r="R507" s="98"/>
      <c r="S507" s="98"/>
      <c r="T507" s="98"/>
      <c r="U507" s="156"/>
      <c r="V507" s="98"/>
      <c r="W507" s="275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</row>
    <row r="508" spans="1:36" s="15" customFormat="1" ht="15.75">
      <c r="A508" s="16"/>
      <c r="B508" s="5"/>
      <c r="C508" s="38"/>
      <c r="J508" s="157"/>
      <c r="Q508" s="128"/>
      <c r="R508" s="98"/>
      <c r="S508" s="98"/>
      <c r="T508" s="98"/>
      <c r="U508" s="156"/>
      <c r="V508" s="98"/>
      <c r="W508" s="275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</row>
    <row r="509" spans="1:36" s="15" customFormat="1" ht="15.75">
      <c r="A509" s="16"/>
      <c r="B509" s="5"/>
      <c r="C509" s="38"/>
      <c r="J509" s="157"/>
      <c r="Q509" s="128"/>
      <c r="R509" s="98"/>
      <c r="S509" s="98"/>
      <c r="T509" s="98"/>
      <c r="U509" s="156"/>
      <c r="V509" s="98"/>
      <c r="W509" s="275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</row>
    <row r="510" spans="1:36" s="15" customFormat="1" ht="15.75">
      <c r="A510" s="16"/>
      <c r="B510" s="5"/>
      <c r="C510" s="38"/>
      <c r="J510" s="157"/>
      <c r="Q510" s="128"/>
      <c r="R510" s="98"/>
      <c r="S510" s="98"/>
      <c r="T510" s="98"/>
      <c r="U510" s="156"/>
      <c r="V510" s="98"/>
      <c r="W510" s="275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</row>
    <row r="511" spans="1:36" s="15" customFormat="1" ht="15.75">
      <c r="A511" s="16"/>
      <c r="B511" s="5"/>
      <c r="C511" s="38"/>
      <c r="J511" s="157"/>
      <c r="Q511" s="128"/>
      <c r="R511" s="98"/>
      <c r="S511" s="98"/>
      <c r="T511" s="98"/>
      <c r="U511" s="156"/>
      <c r="V511" s="98"/>
      <c r="W511" s="275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</row>
    <row r="512" spans="1:36" s="15" customFormat="1" ht="15.75">
      <c r="A512" s="16"/>
      <c r="B512" s="5"/>
      <c r="C512" s="38"/>
      <c r="J512" s="157"/>
      <c r="Q512" s="128"/>
      <c r="R512" s="98"/>
      <c r="S512" s="98"/>
      <c r="T512" s="98"/>
      <c r="U512" s="156"/>
      <c r="V512" s="98"/>
      <c r="W512" s="275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</row>
    <row r="513" spans="1:36" s="15" customFormat="1" ht="15.75">
      <c r="A513" s="16"/>
      <c r="B513" s="5"/>
      <c r="C513" s="38"/>
      <c r="J513" s="157"/>
      <c r="Q513" s="128"/>
      <c r="R513" s="98"/>
      <c r="S513" s="98"/>
      <c r="T513" s="98"/>
      <c r="U513" s="156"/>
      <c r="V513" s="98"/>
      <c r="W513" s="275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</row>
    <row r="514" spans="1:36" s="15" customFormat="1" ht="15.75">
      <c r="A514" s="16"/>
      <c r="B514" s="5"/>
      <c r="C514" s="38"/>
      <c r="J514" s="157"/>
      <c r="Q514" s="128"/>
      <c r="R514" s="98"/>
      <c r="S514" s="98"/>
      <c r="T514" s="98"/>
      <c r="U514" s="156"/>
      <c r="V514" s="98"/>
      <c r="W514" s="275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</row>
    <row r="515" spans="1:36" s="15" customFormat="1" ht="15.75">
      <c r="A515" s="16"/>
      <c r="B515" s="5"/>
      <c r="C515" s="38"/>
      <c r="J515" s="157"/>
      <c r="Q515" s="128"/>
      <c r="R515" s="98"/>
      <c r="S515" s="98"/>
      <c r="T515" s="98"/>
      <c r="U515" s="156"/>
      <c r="V515" s="98"/>
      <c r="W515" s="275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</row>
    <row r="516" spans="1:36" s="15" customFormat="1" ht="15.75">
      <c r="A516" s="16"/>
      <c r="B516" s="5"/>
      <c r="C516" s="38"/>
      <c r="J516" s="157"/>
      <c r="Q516" s="128"/>
      <c r="R516" s="98"/>
      <c r="S516" s="98"/>
      <c r="T516" s="98"/>
      <c r="U516" s="156"/>
      <c r="V516" s="98"/>
      <c r="W516" s="275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</row>
    <row r="517" spans="1:36" s="15" customFormat="1" ht="15.75">
      <c r="A517" s="16"/>
      <c r="B517" s="5"/>
      <c r="C517" s="38"/>
      <c r="J517" s="157"/>
      <c r="Q517" s="128"/>
      <c r="R517" s="98"/>
      <c r="S517" s="98"/>
      <c r="T517" s="98"/>
      <c r="U517" s="156"/>
      <c r="V517" s="98"/>
      <c r="W517" s="275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</row>
    <row r="518" spans="1:36" s="15" customFormat="1" ht="15.75">
      <c r="A518" s="16"/>
      <c r="B518" s="5"/>
      <c r="C518" s="38"/>
      <c r="J518" s="157"/>
      <c r="Q518" s="128"/>
      <c r="R518" s="98"/>
      <c r="S518" s="98"/>
      <c r="T518" s="98"/>
      <c r="U518" s="156"/>
      <c r="V518" s="98"/>
      <c r="W518" s="275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</row>
    <row r="519" spans="1:36" s="15" customFormat="1" ht="15.75">
      <c r="A519" s="16"/>
      <c r="B519" s="5"/>
      <c r="C519" s="38"/>
      <c r="J519" s="157"/>
      <c r="Q519" s="128"/>
      <c r="R519" s="98"/>
      <c r="S519" s="98"/>
      <c r="T519" s="98"/>
      <c r="U519" s="156"/>
      <c r="V519" s="98"/>
      <c r="W519" s="275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</row>
    <row r="520" spans="1:36" s="15" customFormat="1" ht="15.75">
      <c r="A520" s="16"/>
      <c r="B520" s="5"/>
      <c r="C520" s="38"/>
      <c r="J520" s="157"/>
      <c r="Q520" s="128"/>
      <c r="R520" s="98"/>
      <c r="S520" s="98"/>
      <c r="T520" s="98"/>
      <c r="U520" s="156"/>
      <c r="V520" s="98"/>
      <c r="W520" s="275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</row>
    <row r="521" spans="1:36" s="15" customFormat="1" ht="15.75">
      <c r="A521" s="16"/>
      <c r="B521" s="5"/>
      <c r="C521" s="38"/>
      <c r="J521" s="157"/>
      <c r="Q521" s="128"/>
      <c r="R521" s="98"/>
      <c r="S521" s="98"/>
      <c r="T521" s="98"/>
      <c r="U521" s="156"/>
      <c r="V521" s="98"/>
      <c r="W521" s="275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</row>
    <row r="522" spans="1:36" s="15" customFormat="1" ht="15.75">
      <c r="A522" s="16"/>
      <c r="B522" s="5"/>
      <c r="C522" s="38"/>
      <c r="J522" s="157"/>
      <c r="Q522" s="128"/>
      <c r="R522" s="98"/>
      <c r="S522" s="98"/>
      <c r="T522" s="98"/>
      <c r="U522" s="156"/>
      <c r="V522" s="98"/>
      <c r="W522" s="275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</row>
    <row r="523" spans="1:36" s="15" customFormat="1" ht="15.75">
      <c r="A523" s="16"/>
      <c r="B523" s="5"/>
      <c r="C523" s="38"/>
      <c r="J523" s="157"/>
      <c r="Q523" s="128"/>
      <c r="R523" s="98"/>
      <c r="S523" s="98"/>
      <c r="T523" s="98"/>
      <c r="U523" s="156"/>
      <c r="V523" s="98"/>
      <c r="W523" s="275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</row>
    <row r="524" spans="1:36" s="15" customFormat="1" ht="15.75">
      <c r="A524" s="16"/>
      <c r="B524" s="5"/>
      <c r="C524" s="38"/>
      <c r="J524" s="157"/>
      <c r="Q524" s="128"/>
      <c r="R524" s="98"/>
      <c r="S524" s="98"/>
      <c r="T524" s="98"/>
      <c r="U524" s="156"/>
      <c r="V524" s="98"/>
      <c r="W524" s="275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</row>
    <row r="525" spans="1:36" s="15" customFormat="1" ht="15.75">
      <c r="A525" s="16"/>
      <c r="B525" s="5"/>
      <c r="C525" s="38"/>
      <c r="J525" s="157"/>
      <c r="Q525" s="128"/>
      <c r="R525" s="98"/>
      <c r="S525" s="98"/>
      <c r="T525" s="98"/>
      <c r="U525" s="156"/>
      <c r="V525" s="98"/>
      <c r="W525" s="275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</row>
    <row r="526" spans="1:36" s="15" customFormat="1" ht="15.75">
      <c r="A526" s="16"/>
      <c r="B526" s="5"/>
      <c r="C526" s="38"/>
      <c r="J526" s="157"/>
      <c r="Q526" s="128"/>
      <c r="R526" s="98"/>
      <c r="S526" s="98"/>
      <c r="T526" s="98"/>
      <c r="U526" s="156"/>
      <c r="V526" s="98"/>
      <c r="W526" s="275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</row>
    <row r="527" spans="1:36" s="15" customFormat="1" ht="15.75">
      <c r="A527" s="16"/>
      <c r="B527" s="5"/>
      <c r="C527" s="38"/>
      <c r="J527" s="157"/>
      <c r="Q527" s="128"/>
      <c r="R527" s="98"/>
      <c r="S527" s="98"/>
      <c r="T527" s="98"/>
      <c r="U527" s="156"/>
      <c r="V527" s="98"/>
      <c r="W527" s="275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</row>
    <row r="528" spans="1:36" s="15" customFormat="1" ht="15.75">
      <c r="A528" s="16"/>
      <c r="B528" s="5"/>
      <c r="C528" s="38"/>
      <c r="J528" s="157"/>
      <c r="Q528" s="128"/>
      <c r="R528" s="98"/>
      <c r="S528" s="98"/>
      <c r="T528" s="98"/>
      <c r="U528" s="156"/>
      <c r="V528" s="98"/>
      <c r="W528" s="275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</row>
    <row r="529" spans="1:36" s="15" customFormat="1" ht="15.75">
      <c r="A529" s="16"/>
      <c r="B529" s="5"/>
      <c r="C529" s="38"/>
      <c r="J529" s="157"/>
      <c r="Q529" s="128"/>
      <c r="R529" s="98"/>
      <c r="S529" s="98"/>
      <c r="T529" s="98"/>
      <c r="U529" s="156"/>
      <c r="V529" s="98"/>
      <c r="W529" s="275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</row>
    <row r="530" spans="1:36" s="15" customFormat="1" ht="15.75">
      <c r="A530" s="16"/>
      <c r="B530" s="5"/>
      <c r="C530" s="38"/>
      <c r="J530" s="157"/>
      <c r="Q530" s="128"/>
      <c r="R530" s="98"/>
      <c r="S530" s="98"/>
      <c r="T530" s="98"/>
      <c r="U530" s="156"/>
      <c r="V530" s="98"/>
      <c r="W530" s="275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</row>
    <row r="531" spans="1:36" s="15" customFormat="1" ht="15.75">
      <c r="A531" s="16"/>
      <c r="B531" s="5"/>
      <c r="C531" s="38"/>
      <c r="J531" s="157"/>
      <c r="Q531" s="128"/>
      <c r="R531" s="98"/>
      <c r="S531" s="98"/>
      <c r="T531" s="98"/>
      <c r="U531" s="156"/>
      <c r="V531" s="98"/>
      <c r="W531" s="275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</row>
    <row r="532" spans="1:36" s="15" customFormat="1" ht="15.75">
      <c r="A532" s="16"/>
      <c r="B532" s="5"/>
      <c r="C532" s="38"/>
      <c r="J532" s="157"/>
      <c r="Q532" s="128"/>
      <c r="R532" s="98"/>
      <c r="S532" s="98"/>
      <c r="T532" s="98"/>
      <c r="U532" s="156"/>
      <c r="V532" s="98"/>
      <c r="W532" s="275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</row>
    <row r="533" spans="1:36" s="15" customFormat="1" ht="15.75">
      <c r="A533" s="16"/>
      <c r="B533" s="5"/>
      <c r="C533" s="38"/>
      <c r="J533" s="157"/>
      <c r="Q533" s="128"/>
      <c r="R533" s="98"/>
      <c r="S533" s="98"/>
      <c r="T533" s="98"/>
      <c r="U533" s="156"/>
      <c r="V533" s="98"/>
      <c r="W533" s="275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</row>
    <row r="534" spans="1:36" s="15" customFormat="1" ht="15.75">
      <c r="A534" s="16"/>
      <c r="B534" s="5"/>
      <c r="C534" s="38"/>
      <c r="J534" s="157"/>
      <c r="Q534" s="128"/>
      <c r="R534" s="98"/>
      <c r="S534" s="98"/>
      <c r="T534" s="98"/>
      <c r="U534" s="156"/>
      <c r="V534" s="98"/>
      <c r="W534" s="275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</row>
    <row r="535" spans="1:36" s="15" customFormat="1" ht="15.75">
      <c r="A535" s="16"/>
      <c r="B535" s="5"/>
      <c r="C535" s="38"/>
      <c r="J535" s="157"/>
      <c r="Q535" s="128"/>
      <c r="R535" s="98"/>
      <c r="S535" s="98"/>
      <c r="T535" s="98"/>
      <c r="U535" s="156"/>
      <c r="V535" s="98"/>
      <c r="W535" s="275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</row>
  </sheetData>
  <sheetProtection/>
  <mergeCells count="47">
    <mergeCell ref="Q1:T1"/>
    <mergeCell ref="Q2:T2"/>
    <mergeCell ref="Q3:T3"/>
    <mergeCell ref="A193:D193"/>
    <mergeCell ref="P193:S193"/>
    <mergeCell ref="W1:W47"/>
    <mergeCell ref="W48:W79"/>
    <mergeCell ref="W156:W194"/>
    <mergeCell ref="W111:W155"/>
    <mergeCell ref="W80:W110"/>
    <mergeCell ref="B11:B14"/>
    <mergeCell ref="AG12:AG14"/>
    <mergeCell ref="V11:V14"/>
    <mergeCell ref="H13:I13"/>
    <mergeCell ref="K13:K14"/>
    <mergeCell ref="T13:T14"/>
    <mergeCell ref="AE11:AE14"/>
    <mergeCell ref="K11:T11"/>
    <mergeCell ref="O13:O14"/>
    <mergeCell ref="AF11:AF14"/>
    <mergeCell ref="AA10:AJ10"/>
    <mergeCell ref="AA11:AD12"/>
    <mergeCell ref="U11:U14"/>
    <mergeCell ref="P13:P14"/>
    <mergeCell ref="M13:N13"/>
    <mergeCell ref="G13:G14"/>
    <mergeCell ref="AG11:AJ11"/>
    <mergeCell ref="D12:F12"/>
    <mergeCell ref="G12:I12"/>
    <mergeCell ref="K12:O12"/>
    <mergeCell ref="P12:T12"/>
    <mergeCell ref="D11:I11"/>
    <mergeCell ref="J11:J14"/>
    <mergeCell ref="A8:U8"/>
    <mergeCell ref="Q192:T192"/>
    <mergeCell ref="A11:A14"/>
    <mergeCell ref="C11:C14"/>
    <mergeCell ref="B192:C192"/>
    <mergeCell ref="D13:D14"/>
    <mergeCell ref="E13:F13"/>
    <mergeCell ref="L13:L14"/>
    <mergeCell ref="G195:H196"/>
    <mergeCell ref="Q13:Q14"/>
    <mergeCell ref="R13:S13"/>
    <mergeCell ref="A9:U9"/>
    <mergeCell ref="N6:P6"/>
    <mergeCell ref="N7:P7"/>
  </mergeCells>
  <printOptions horizontalCentered="1"/>
  <pageMargins left="0.1968503937007874" right="0.1968503937007874" top="0.6299212598425197" bottom="0.3937007874015748" header="0.2755905511811024" footer="0.2362204724409449"/>
  <pageSetup fitToHeight="7" fitToWidth="1" horizontalDpi="600" verticalDpi="600" orientation="landscape" paperSize="9" scale="30" r:id="rId1"/>
  <headerFooter alignWithMargins="0">
    <oddHeader>&amp;R&amp;18Продовження додатку 3</oddHeader>
    <oddFooter xml:space="preserve">&amp;R&amp;20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2018-07-26T12:05:07Z</cp:lastPrinted>
  <dcterms:created xsi:type="dcterms:W3CDTF">2014-01-17T10:52:16Z</dcterms:created>
  <dcterms:modified xsi:type="dcterms:W3CDTF">2018-07-26T12:05:09Z</dcterms:modified>
  <cp:category/>
  <cp:version/>
  <cp:contentType/>
  <cp:contentStatus/>
</cp:coreProperties>
</file>