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2" firstSheet="5" activeTab="5"/>
  </bookViews>
  <sheets>
    <sheet name="Лист5" sheetId="1" r:id="rId1"/>
    <sheet name="Лист4" sheetId="2" r:id="rId2"/>
    <sheet name="помісячна розбивка" sheetId="3" r:id="rId3"/>
    <sheet name="Лист2" sheetId="4" r:id="rId4"/>
    <sheet name="3% економії" sheetId="5" r:id="rId5"/>
    <sheet name="рішення 2019" sheetId="6" r:id="rId6"/>
  </sheets>
  <definedNames/>
  <calcPr fullCalcOnLoad="1"/>
</workbook>
</file>

<file path=xl/sharedStrings.xml><?xml version="1.0" encoding="utf-8"?>
<sst xmlns="http://schemas.openxmlformats.org/spreadsheetml/2006/main" count="937" uniqueCount="192">
  <si>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</si>
  <si>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</si>
  <si>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</si>
  <si>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</si>
  <si>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</si>
  <si>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</si>
  <si>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</si>
  <si>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</si>
  <si>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</si>
  <si>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</si>
  <si>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</si>
  <si>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</si>
  <si>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</si>
  <si>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</si>
  <si>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</si>
  <si>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</si>
  <si>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</si>
  <si>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</si>
  <si>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</si>
  <si>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</si>
  <si>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</si>
  <si>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</si>
  <si>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</si>
  <si>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</si>
  <si>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</si>
  <si>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</si>
  <si>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</si>
  <si>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</si>
  <si>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</si>
  <si>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</si>
  <si>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</si>
  <si>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</si>
  <si>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</si>
  <si>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</si>
  <si>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від ____________№ _______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</si>
  <si>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</si>
  <si>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</si>
  <si>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</si>
  <si>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</si>
  <si>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</si>
  <si>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</si>
  <si>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</si>
  <si>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</si>
  <si>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</si>
  <si>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</si>
  <si>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</si>
  <si>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</si>
  <si>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</si>
  <si>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</si>
  <si>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</si>
  <si>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</si>
  <si>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</si>
  <si>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</si>
  <si>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</si>
  <si>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</si>
  <si>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</si>
  <si>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</si>
  <si>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</si>
  <si>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</si>
  <si>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</si>
  <si>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</si>
  <si>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</si>
  <si>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</si>
  <si>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</si>
  <si>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</si>
  <si>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</si>
  <si>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</si>
  <si>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</si>
  <si>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</si>
  <si>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</si>
  <si>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</si>
  <si>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</si>
  <si>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</si>
  <si>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</si>
  <si>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</si>
  <si>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</si>
  <si>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</si>
  <si>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</si>
  <si>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</si>
  <si>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</si>
  <si>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</si>
  <si>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</si>
  <si>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</si>
  <si>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</si>
  <si>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</si>
  <si>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</si>
  <si>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</si>
  <si>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</si>
  <si>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</si>
  <si>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</si>
  <si>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</si>
  <si>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</si>
  <si>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</si>
  <si>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</si>
  <si>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</si>
  <si>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</si>
  <si>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</si>
  <si>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</si>
  <si>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</si>
  <si>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</si>
  <si>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</si>
  <si>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</si>
  <si>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</si>
  <si>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</si>
  <si>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</si>
  <si>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</si>
  <si>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</si>
  <si>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</si>
  <si>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</si>
  <si>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</si>
  <si>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</si>
  <si>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</si>
  <si>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</si>
  <si>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</si>
  <si>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</si>
  <si>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</si>
  <si>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</si>
  <si>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Всього без.спец.фонду і орендарів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</si>
  <si>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</si>
  <si>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</si>
  <si>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</si>
  <si>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</si>
  <si>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</si>
  <si>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</si>
  <si>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</si>
  <si>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</si>
  <si>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</si>
  <si>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</si>
  <si>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 xml:space="preserve"> споживання теплової енергії   по дитячих навчальних  закладах на 2018 рік (Гкал)</t>
  </si>
  <si>
    <t xml:space="preserve"> споживання теплової енергії   по дитячих навчальних закладах на 2018рік (Гкал)</t>
  </si>
  <si>
    <t xml:space="preserve"> споживання теплової енергії  по загальноосвітніх  навчальних закладах на 2018 рік (Гкал)</t>
  </si>
  <si>
    <t xml:space="preserve"> споживання теплової енергії   по загальноосвітніх  навчальних закладах на 2018 рік (Гкал)</t>
  </si>
  <si>
    <t xml:space="preserve"> споживання теплової енергії  по інших  установах та закладах  на 2018 рік (Гкал)</t>
  </si>
  <si>
    <t>споживання теплової енергії   по  галузі " Освіта"  "Фізична культура і спорт " на 2018 рік (Гкал)</t>
  </si>
  <si>
    <t>Класична гімназія</t>
  </si>
  <si>
    <t>НВК ДДЗ №16</t>
  </si>
  <si>
    <t xml:space="preserve"> споживання теплової енергії  по галузі "Освіта"  " Фізична  культура і спорт "на 2018 рік (Гкал)</t>
  </si>
  <si>
    <t>Додаток 1</t>
  </si>
  <si>
    <t>комітету</t>
  </si>
  <si>
    <t xml:space="preserve">до рішення виконавчого </t>
  </si>
  <si>
    <t>НВК</t>
  </si>
  <si>
    <t>Разом</t>
  </si>
  <si>
    <t>НВК ДДЗ</t>
  </si>
  <si>
    <t>теко</t>
  </si>
  <si>
    <t>фрунзе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</si>
  <si>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</si>
  <si>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</si>
  <si>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</si>
  <si>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</si>
  <si>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</si>
  <si>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</si>
  <si>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</si>
  <si>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</si>
  <si>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</si>
  <si>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</si>
  <si>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</si>
  <si>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</si>
  <si>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</si>
  <si>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теко 3% економії</t>
  </si>
  <si>
    <t>Фрунзе 3 % економії</t>
  </si>
  <si>
    <t xml:space="preserve">червень </t>
  </si>
  <si>
    <t>Г/кал</t>
  </si>
  <si>
    <t>сума</t>
  </si>
  <si>
    <t>вартість</t>
  </si>
  <si>
    <t>Г /кал</t>
  </si>
  <si>
    <t>Теко</t>
  </si>
  <si>
    <t>Фрунзе</t>
  </si>
  <si>
    <t>г/к</t>
  </si>
  <si>
    <t>ДДЗ</t>
  </si>
  <si>
    <t>школи</t>
  </si>
  <si>
    <t>позашкілні</t>
  </si>
  <si>
    <t>спеціальна</t>
  </si>
  <si>
    <t>Імц</t>
  </si>
  <si>
    <t>цб</t>
  </si>
  <si>
    <t>моніторінг</t>
  </si>
  <si>
    <t>Упк</t>
  </si>
  <si>
    <t>Дюсш №1</t>
  </si>
  <si>
    <t>Дюсш №2</t>
  </si>
  <si>
    <t>апарат управлін</t>
  </si>
  <si>
    <t>№10</t>
  </si>
  <si>
    <t>г/кал</t>
  </si>
  <si>
    <t xml:space="preserve"> споживання теплової енергії  по галузі "Освіта"  " Фізична  культура і спорт "на 2019 рік (Гкал)</t>
  </si>
  <si>
    <t>споживання теплової енергії   по  галузі " Освіта"  "Фізична культура і спорт " на 2019рік (Гкал)</t>
  </si>
  <si>
    <t xml:space="preserve"> споживання теплової енергії  по інших  установах та закладах  на 2019 рік (Гкал)</t>
  </si>
  <si>
    <t>Інклюзивно-ресурсний центр №1</t>
  </si>
  <si>
    <t xml:space="preserve"> споживання теплової енергії   по закладах дошкільної освіти на 2019 рік (Гкал)</t>
  </si>
  <si>
    <t>ЗДО</t>
  </si>
  <si>
    <t>ВСЬОГО ЗДО</t>
  </si>
  <si>
    <t>РАЗОМ по  закладах дошкільної освіти</t>
  </si>
  <si>
    <t xml:space="preserve"> споживання теплової енергії  по  закладах  загальної середньої освіти на 2019 рік (Гкал)</t>
  </si>
  <si>
    <t xml:space="preserve"> споживання теплової енергії   по закладаї загальної середньої освіти на 2019 рік (Гкал)</t>
  </si>
  <si>
    <t>комітету  міської ради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</si>
</sst>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%"/>
    <numFmt numFmtId="194" formatCode="[$-422]d\ mmmm\ yyyy&quot; 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/>
    </xf>
    <xf numFmtId="188" fontId="6" fillId="0" borderId="10" xfId="0" applyNumberFormat="1" applyFont="1" applyBorder="1" applyAlignment="1">
      <alignment horizontal="center" vertical="center" wrapText="1"/>
    </xf>
    <xf numFmtId="188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/>
    </xf>
    <xf numFmtId="188" fontId="11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188" fontId="11" fillId="0" borderId="0" xfId="0" applyNumberFormat="1" applyFont="1" applyAlignment="1">
      <alignment/>
    </xf>
    <xf numFmtId="188" fontId="11" fillId="0" borderId="0" xfId="0" applyNumberFormat="1" applyFont="1" applyAlignment="1">
      <alignment horizontal="center"/>
    </xf>
    <xf numFmtId="188" fontId="4" fillId="0" borderId="11" xfId="0" applyNumberFormat="1" applyFont="1" applyBorder="1" applyAlignment="1">
      <alignment horizontal="center" vertical="center" wrapText="1"/>
    </xf>
    <xf numFmtId="188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/>
    </xf>
    <xf numFmtId="188" fontId="32" fillId="0" borderId="0" xfId="0" applyNumberFormat="1" applyFont="1" applyAlignment="1">
      <alignment horizontal="center"/>
    </xf>
    <xf numFmtId="188" fontId="32" fillId="24" borderId="0" xfId="0" applyNumberFormat="1" applyFont="1" applyFill="1" applyAlignment="1">
      <alignment horizontal="center"/>
    </xf>
    <xf numFmtId="188" fontId="32" fillId="0" borderId="0" xfId="0" applyNumberFormat="1" applyFont="1" applyBorder="1" applyAlignment="1">
      <alignment horizontal="center" vertical="center" wrapText="1"/>
    </xf>
    <xf numFmtId="188" fontId="13" fillId="0" borderId="0" xfId="0" applyNumberFormat="1" applyFont="1" applyBorder="1" applyAlignment="1">
      <alignment horizontal="center" vertical="center" wrapText="1"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188" fontId="32" fillId="0" borderId="0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Alignment="1">
      <alignment horizontal="center"/>
    </xf>
    <xf numFmtId="189" fontId="6" fillId="0" borderId="10" xfId="0" applyNumberFormat="1" applyFont="1" applyBorder="1" applyAlignment="1">
      <alignment horizontal="center" vertical="center" wrapText="1"/>
    </xf>
    <xf numFmtId="189" fontId="10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 wrapText="1"/>
    </xf>
    <xf numFmtId="189" fontId="7" fillId="0" borderId="0" xfId="0" applyNumberFormat="1" applyFont="1" applyFill="1" applyAlignment="1">
      <alignment horizontal="center" vertical="center" wrapText="1"/>
    </xf>
    <xf numFmtId="189" fontId="7" fillId="24" borderId="0" xfId="0" applyNumberFormat="1" applyFont="1" applyFill="1" applyAlignment="1">
      <alignment horizontal="center" vertical="center" wrapText="1"/>
    </xf>
    <xf numFmtId="189" fontId="7" fillId="25" borderId="0" xfId="0" applyNumberFormat="1" applyFont="1" applyFill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left" vertical="center" wrapText="1"/>
    </xf>
    <xf numFmtId="189" fontId="11" fillId="0" borderId="0" xfId="0" applyNumberFormat="1" applyFont="1" applyAlignment="1">
      <alignment horizontal="center" vertical="center" wrapText="1"/>
    </xf>
    <xf numFmtId="189" fontId="4" fillId="0" borderId="0" xfId="0" applyNumberFormat="1" applyFont="1" applyAlignment="1">
      <alignment horizontal="center"/>
    </xf>
    <xf numFmtId="189" fontId="4" fillId="0" borderId="0" xfId="0" applyNumberFormat="1" applyFont="1" applyFill="1" applyAlignment="1">
      <alignment horizontal="center"/>
    </xf>
    <xf numFmtId="189" fontId="4" fillId="24" borderId="0" xfId="0" applyNumberFormat="1" applyFont="1" applyFill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 wrapText="1"/>
    </xf>
    <xf numFmtId="189" fontId="4" fillId="24" borderId="0" xfId="0" applyNumberFormat="1" applyFont="1" applyFill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center" vertical="center" wrapText="1"/>
    </xf>
    <xf numFmtId="189" fontId="6" fillId="24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 horizontal="center" vertical="center" wrapText="1"/>
    </xf>
    <xf numFmtId="189" fontId="4" fillId="0" borderId="0" xfId="0" applyNumberFormat="1" applyFont="1" applyAlignment="1">
      <alignment horizontal="center" vertical="center" wrapText="1"/>
    </xf>
    <xf numFmtId="189" fontId="4" fillId="25" borderId="0" xfId="0" applyNumberFormat="1" applyFont="1" applyFill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9" fontId="11" fillId="0" borderId="0" xfId="0" applyNumberFormat="1" applyFont="1" applyAlignment="1">
      <alignment vertical="center" wrapText="1"/>
    </xf>
    <xf numFmtId="189" fontId="33" fillId="0" borderId="0" xfId="0" applyNumberFormat="1" applyFont="1" applyAlignment="1">
      <alignment horizontal="center" vertical="center" wrapText="1"/>
    </xf>
    <xf numFmtId="189" fontId="5" fillId="24" borderId="1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/>
    </xf>
    <xf numFmtId="189" fontId="7" fillId="0" borderId="0" xfId="0" applyNumberFormat="1" applyFont="1" applyFill="1" applyAlignment="1">
      <alignment horizontal="center"/>
    </xf>
    <xf numFmtId="189" fontId="7" fillId="24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Fill="1" applyBorder="1" applyAlignment="1">
      <alignment horizontal="center" vertical="top" wrapText="1"/>
    </xf>
    <xf numFmtId="189" fontId="6" fillId="0" borderId="0" xfId="0" applyNumberFormat="1" applyFont="1" applyBorder="1" applyAlignment="1">
      <alignment horizontal="center" vertical="top" wrapText="1"/>
    </xf>
    <xf numFmtId="189" fontId="6" fillId="24" borderId="0" xfId="0" applyNumberFormat="1" applyFont="1" applyFill="1" applyBorder="1" applyAlignment="1">
      <alignment horizontal="center" vertical="top" wrapText="1"/>
    </xf>
    <xf numFmtId="189" fontId="7" fillId="0" borderId="11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top" wrapText="1"/>
    </xf>
    <xf numFmtId="189" fontId="10" fillId="24" borderId="0" xfId="0" applyNumberFormat="1" applyFont="1" applyFill="1" applyBorder="1" applyAlignment="1">
      <alignment horizontal="center" vertical="top" wrapText="1"/>
    </xf>
    <xf numFmtId="189" fontId="12" fillId="0" borderId="0" xfId="0" applyNumberFormat="1" applyFont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189" fontId="7" fillId="24" borderId="10" xfId="0" applyNumberFormat="1" applyFont="1" applyFill="1" applyBorder="1" applyAlignment="1">
      <alignment horizontal="center" vertical="center" wrapText="1"/>
    </xf>
    <xf numFmtId="189" fontId="7" fillId="24" borderId="11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/>
    </xf>
    <xf numFmtId="189" fontId="33" fillId="0" borderId="0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center" wrapText="1"/>
    </xf>
    <xf numFmtId="189" fontId="34" fillId="0" borderId="0" xfId="0" applyNumberFormat="1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189" fontId="32" fillId="0" borderId="11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9" fontId="32" fillId="0" borderId="10" xfId="0" applyNumberFormat="1" applyFont="1" applyBorder="1" applyAlignment="1">
      <alignment horizontal="center" vertical="center" wrapText="1"/>
    </xf>
    <xf numFmtId="189" fontId="32" fillId="0" borderId="10" xfId="0" applyNumberFormat="1" applyFont="1" applyFill="1" applyBorder="1" applyAlignment="1">
      <alignment horizontal="center" vertical="center" wrapText="1"/>
    </xf>
    <xf numFmtId="188" fontId="4" fillId="26" borderId="0" xfId="0" applyNumberFormat="1" applyFont="1" applyFill="1" applyAlignment="1">
      <alignment horizontal="center"/>
    </xf>
    <xf numFmtId="189" fontId="4" fillId="27" borderId="0" xfId="0" applyNumberFormat="1" applyFont="1" applyFill="1" applyAlignment="1">
      <alignment horizontal="center"/>
    </xf>
    <xf numFmtId="188" fontId="4" fillId="27" borderId="0" xfId="0" applyNumberFormat="1" applyFont="1" applyFill="1" applyAlignment="1">
      <alignment horizontal="center"/>
    </xf>
    <xf numFmtId="189" fontId="7" fillId="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188" fontId="32" fillId="0" borderId="0" xfId="0" applyNumberFormat="1" applyFont="1" applyAlignment="1">
      <alignment horizontal="left"/>
    </xf>
    <xf numFmtId="192" fontId="4" fillId="0" borderId="0" xfId="0" applyNumberFormat="1" applyFont="1" applyAlignment="1">
      <alignment horizontal="center"/>
    </xf>
    <xf numFmtId="192" fontId="6" fillId="0" borderId="10" xfId="0" applyNumberFormat="1" applyFont="1" applyBorder="1" applyAlignment="1">
      <alignment horizontal="center" vertical="center" wrapText="1"/>
    </xf>
    <xf numFmtId="189" fontId="7" fillId="0" borderId="1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189" fontId="7" fillId="26" borderId="10" xfId="0" applyNumberFormat="1" applyFont="1" applyFill="1" applyBorder="1" applyAlignment="1">
      <alignment horizontal="center" vertical="center" wrapText="1"/>
    </xf>
    <xf numFmtId="189" fontId="7" fillId="26" borderId="0" xfId="0" applyNumberFormat="1" applyFont="1" applyFill="1" applyAlignment="1">
      <alignment horizontal="center" vertical="center" wrapText="1"/>
    </xf>
    <xf numFmtId="1" fontId="7" fillId="26" borderId="0" xfId="0" applyNumberFormat="1" applyFont="1" applyFill="1" applyAlignment="1">
      <alignment horizontal="center" vertical="center" wrapText="1"/>
    </xf>
    <xf numFmtId="189" fontId="4" fillId="26" borderId="10" xfId="0" applyNumberFormat="1" applyFont="1" applyFill="1" applyBorder="1" applyAlignment="1">
      <alignment horizontal="center" vertical="center" wrapText="1"/>
    </xf>
    <xf numFmtId="189" fontId="4" fillId="26" borderId="0" xfId="0" applyNumberFormat="1" applyFont="1" applyFill="1" applyAlignment="1">
      <alignment horizontal="center"/>
    </xf>
    <xf numFmtId="189" fontId="31" fillId="26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9" fontId="7" fillId="26" borderId="11" xfId="0" applyNumberFormat="1" applyFont="1" applyFill="1" applyBorder="1" applyAlignment="1">
      <alignment horizontal="center" vertical="center" wrapText="1"/>
    </xf>
    <xf numFmtId="189" fontId="7" fillId="26" borderId="0" xfId="0" applyNumberFormat="1" applyFont="1" applyFill="1" applyAlignment="1">
      <alignment horizontal="center"/>
    </xf>
    <xf numFmtId="1" fontId="7" fillId="26" borderId="0" xfId="0" applyNumberFormat="1" applyFont="1" applyFill="1" applyAlignment="1">
      <alignment horizontal="center"/>
    </xf>
    <xf numFmtId="1" fontId="4" fillId="26" borderId="0" xfId="0" applyNumberFormat="1" applyFont="1" applyFill="1" applyAlignment="1">
      <alignment horizontal="center" vertical="center" wrapText="1"/>
    </xf>
    <xf numFmtId="189" fontId="32" fillId="0" borderId="0" xfId="0" applyNumberFormat="1" applyFont="1" applyFill="1" applyBorder="1" applyAlignment="1">
      <alignment horizontal="center" vertical="center" wrapText="1"/>
    </xf>
    <xf numFmtId="189" fontId="8" fillId="26" borderId="10" xfId="0" applyNumberFormat="1" applyFont="1" applyFill="1" applyBorder="1" applyAlignment="1">
      <alignment horizontal="center" vertical="center" wrapText="1"/>
    </xf>
    <xf numFmtId="189" fontId="13" fillId="0" borderId="13" xfId="0" applyNumberFormat="1" applyFont="1" applyBorder="1" applyAlignment="1">
      <alignment horizontal="center" vertical="center" wrapText="1"/>
    </xf>
    <xf numFmtId="189" fontId="32" fillId="0" borderId="13" xfId="0" applyNumberFormat="1" applyFont="1" applyFill="1" applyBorder="1" applyAlignment="1">
      <alignment horizontal="center" vertical="center" wrapText="1"/>
    </xf>
    <xf numFmtId="189" fontId="32" fillId="0" borderId="14" xfId="0" applyNumberFormat="1" applyFont="1" applyFill="1" applyBorder="1" applyAlignment="1">
      <alignment horizontal="center" vertical="center" wrapText="1"/>
    </xf>
    <xf numFmtId="189" fontId="32" fillId="0" borderId="13" xfId="0" applyNumberFormat="1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/>
    </xf>
    <xf numFmtId="188" fontId="32" fillId="24" borderId="10" xfId="0" applyNumberFormat="1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189" fontId="7" fillId="26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26" borderId="10" xfId="0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189" fontId="37" fillId="0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 wrapText="1"/>
    </xf>
    <xf numFmtId="189" fontId="3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89" fontId="11" fillId="0" borderId="0" xfId="0" applyNumberFormat="1" applyFont="1" applyAlignment="1">
      <alignment horizontal="center" vertical="center" wrapText="1"/>
    </xf>
    <xf numFmtId="189" fontId="11" fillId="0" borderId="18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center" wrapText="1"/>
    </xf>
    <xf numFmtId="189" fontId="11" fillId="0" borderId="25" xfId="0" applyNumberFormat="1" applyFont="1" applyBorder="1" applyAlignment="1">
      <alignment horizontal="center" vertical="center" wrapText="1"/>
    </xf>
    <xf numFmtId="189" fontId="11" fillId="0" borderId="0" xfId="0" applyNumberFormat="1" applyFont="1" applyFill="1" applyBorder="1" applyAlignment="1">
      <alignment vertical="center" wrapText="1"/>
    </xf>
    <xf numFmtId="189" fontId="11" fillId="0" borderId="0" xfId="0" applyNumberFormat="1" applyFont="1" applyFill="1" applyAlignment="1">
      <alignment vertical="center" wrapText="1"/>
    </xf>
    <xf numFmtId="189" fontId="11" fillId="0" borderId="18" xfId="0" applyNumberFormat="1" applyFont="1" applyFill="1" applyBorder="1" applyAlignment="1">
      <alignment horizontal="center" vertical="center" wrapText="1"/>
    </xf>
    <xf numFmtId="189" fontId="11" fillId="0" borderId="0" xfId="0" applyNumberFormat="1" applyFont="1" applyAlignment="1">
      <alignment horizontal="left" vertical="center" wrapText="1"/>
    </xf>
    <xf numFmtId="188" fontId="32" fillId="0" borderId="0" xfId="0" applyNumberFormat="1" applyFont="1" applyBorder="1" applyAlignment="1">
      <alignment horizontal="center" vertical="center" wrapText="1"/>
    </xf>
    <xf numFmtId="188" fontId="32" fillId="0" borderId="0" xfId="0" applyNumberFormat="1" applyFont="1" applyAlignment="1">
      <alignment horizontal="center"/>
    </xf>
    <xf numFmtId="188" fontId="32" fillId="0" borderId="0" xfId="0" applyNumberFormat="1" applyFont="1" applyAlignment="1">
      <alignment horizontal="left"/>
    </xf>
    <xf numFmtId="188" fontId="11" fillId="0" borderId="0" xfId="0" applyNumberFormat="1" applyFont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5" sqref="L35"/>
    </sheetView>
  </sheetViews>
  <sheetFormatPr defaultColWidth="9.00390625" defaultRowHeight="12.75"/>
  <cols>
    <col min="1" max="1" width="10.50390625" style="0" customWidth="1"/>
    <col min="2" max="2" width="8.75390625" style="0" bestFit="1" customWidth="1"/>
    <col min="3" max="3" width="10.375" style="0" bestFit="1" customWidth="1"/>
    <col min="4" max="4" width="8.75390625" style="0" bestFit="1" customWidth="1"/>
    <col min="5" max="5" width="6.50390625" style="0" customWidth="1"/>
    <col min="6" max="6" width="10.375" style="0" bestFit="1" customWidth="1"/>
    <col min="7" max="9" width="8.75390625" style="0" bestFit="1" customWidth="1"/>
    <col min="13" max="13" width="6.75390625" style="0" customWidth="1"/>
    <col min="15" max="15" width="7.25390625" style="0" customWidth="1"/>
    <col min="17" max="17" width="7.75390625" style="0" customWidth="1"/>
    <col min="18" max="19" width="8.00390625" style="0" customWidth="1"/>
    <col min="20" max="20" width="7.625" style="0" customWidth="1"/>
    <col min="21" max="21" width="5.875" style="0" customWidth="1"/>
    <col min="23" max="23" width="7.625" style="0" customWidth="1"/>
  </cols>
  <sheetData>
    <row r="1" spans="1:27" ht="13.5" thickBot="1">
      <c r="A1" s="153"/>
      <c r="B1" s="162" t="s">
        <v>145</v>
      </c>
      <c r="C1" s="163"/>
      <c r="D1" s="163"/>
      <c r="E1" s="163"/>
      <c r="F1" s="163"/>
      <c r="G1" s="163"/>
      <c r="H1" s="163"/>
      <c r="I1" s="164"/>
      <c r="J1" s="162" t="s">
        <v>146</v>
      </c>
      <c r="K1" s="163"/>
      <c r="L1" s="163"/>
      <c r="M1" s="163"/>
      <c r="N1" s="163"/>
      <c r="O1" s="163"/>
      <c r="P1" s="163"/>
      <c r="Q1" s="164"/>
      <c r="R1" s="144"/>
      <c r="S1" s="163" t="s">
        <v>147</v>
      </c>
      <c r="T1" s="163"/>
      <c r="U1" s="163"/>
      <c r="V1" s="163"/>
      <c r="W1" s="163"/>
      <c r="X1" s="163"/>
      <c r="Y1" s="145"/>
      <c r="Z1" s="155" t="s">
        <v>141</v>
      </c>
      <c r="AA1" s="156"/>
    </row>
    <row r="2" spans="1:27" ht="13.5" thickBot="1">
      <c r="A2" s="153"/>
      <c r="B2" s="161" t="s">
        <v>165</v>
      </c>
      <c r="C2" s="161"/>
      <c r="D2" s="161"/>
      <c r="E2" s="161" t="s">
        <v>166</v>
      </c>
      <c r="F2" s="161"/>
      <c r="G2" s="161"/>
      <c r="H2" s="161" t="s">
        <v>141</v>
      </c>
      <c r="I2" s="161"/>
      <c r="J2" s="161" t="s">
        <v>165</v>
      </c>
      <c r="K2" s="161"/>
      <c r="L2" s="161"/>
      <c r="M2" s="161" t="s">
        <v>166</v>
      </c>
      <c r="N2" s="161"/>
      <c r="O2" s="161"/>
      <c r="P2" s="161" t="s">
        <v>141</v>
      </c>
      <c r="Q2" s="161"/>
      <c r="R2" s="161" t="s">
        <v>165</v>
      </c>
      <c r="S2" s="161"/>
      <c r="T2" s="161"/>
      <c r="U2" s="161" t="s">
        <v>166</v>
      </c>
      <c r="V2" s="161"/>
      <c r="W2" s="161"/>
      <c r="X2" s="161" t="s">
        <v>141</v>
      </c>
      <c r="Y2" s="165"/>
      <c r="Z2" s="157"/>
      <c r="AA2" s="158"/>
    </row>
    <row r="3" spans="1:27" ht="12.75">
      <c r="A3" s="154"/>
      <c r="B3" s="139" t="s">
        <v>167</v>
      </c>
      <c r="C3" s="139" t="s">
        <v>163</v>
      </c>
      <c r="D3" s="139" t="s">
        <v>162</v>
      </c>
      <c r="E3" s="139" t="s">
        <v>167</v>
      </c>
      <c r="F3" s="139" t="s">
        <v>163</v>
      </c>
      <c r="G3" s="139" t="s">
        <v>162</v>
      </c>
      <c r="H3" s="139" t="s">
        <v>180</v>
      </c>
      <c r="I3" s="139" t="s">
        <v>162</v>
      </c>
      <c r="J3" s="140" t="s">
        <v>167</v>
      </c>
      <c r="K3" s="140" t="s">
        <v>163</v>
      </c>
      <c r="L3" s="140" t="s">
        <v>162</v>
      </c>
      <c r="M3" s="140" t="s">
        <v>167</v>
      </c>
      <c r="N3" s="140" t="s">
        <v>163</v>
      </c>
      <c r="O3" s="140" t="s">
        <v>162</v>
      </c>
      <c r="P3" s="139" t="s">
        <v>180</v>
      </c>
      <c r="Q3" s="139" t="s">
        <v>162</v>
      </c>
      <c r="R3" s="140" t="s">
        <v>167</v>
      </c>
      <c r="S3" s="140" t="s">
        <v>163</v>
      </c>
      <c r="T3" s="140" t="s">
        <v>162</v>
      </c>
      <c r="U3" s="140" t="s">
        <v>167</v>
      </c>
      <c r="V3" s="140" t="s">
        <v>163</v>
      </c>
      <c r="W3" s="140" t="s">
        <v>162</v>
      </c>
      <c r="X3" s="140" t="s">
        <v>180</v>
      </c>
      <c r="Y3" s="140" t="s">
        <v>162</v>
      </c>
      <c r="Z3" s="147" t="s">
        <v>180</v>
      </c>
      <c r="AA3" s="147" t="s">
        <v>162</v>
      </c>
    </row>
    <row r="4" spans="1:27" ht="12.75">
      <c r="A4" s="139" t="s">
        <v>168</v>
      </c>
      <c r="B4" s="146">
        <v>1612.8</v>
      </c>
      <c r="C4" s="142">
        <f>D4/B4</f>
        <v>1377.6729910714287</v>
      </c>
      <c r="D4" s="139">
        <v>2221911</v>
      </c>
      <c r="E4" s="139">
        <v>804.2</v>
      </c>
      <c r="F4" s="142">
        <f>G4/E4</f>
        <v>1244.1892564038797</v>
      </c>
      <c r="G4" s="139">
        <v>1000577</v>
      </c>
      <c r="H4" s="139">
        <f>B4+E4</f>
        <v>2417</v>
      </c>
      <c r="I4" s="139">
        <f>D4+G4</f>
        <v>3222488</v>
      </c>
      <c r="J4" s="139">
        <v>1534.1</v>
      </c>
      <c r="K4" s="142">
        <f>L4/J4</f>
        <v>1377.6722508311063</v>
      </c>
      <c r="L4" s="139">
        <v>2113487</v>
      </c>
      <c r="M4" s="139">
        <v>697</v>
      </c>
      <c r="N4" s="139">
        <f>O4/M4</f>
        <v>1244.1893830703013</v>
      </c>
      <c r="O4" s="139">
        <v>867200</v>
      </c>
      <c r="P4" s="139">
        <f>J4+M4</f>
        <v>2231.1</v>
      </c>
      <c r="Q4" s="139">
        <f>L4+O4</f>
        <v>2980687</v>
      </c>
      <c r="R4" s="139">
        <v>1042.4</v>
      </c>
      <c r="S4" s="142">
        <f>T4/R4</f>
        <v>1377.6717191097466</v>
      </c>
      <c r="T4" s="139">
        <v>1436085</v>
      </c>
      <c r="U4" s="139">
        <v>532.1</v>
      </c>
      <c r="V4" s="142">
        <f>W4/U4</f>
        <v>1244.1909415523398</v>
      </c>
      <c r="W4" s="139">
        <v>662034</v>
      </c>
      <c r="X4" s="139">
        <f>R4+U4</f>
        <v>1574.5</v>
      </c>
      <c r="Y4" s="139">
        <f>T4+W4</f>
        <v>2098119</v>
      </c>
      <c r="Z4" s="139">
        <f>H4+P4+X4</f>
        <v>6222.6</v>
      </c>
      <c r="AA4" s="139">
        <f>I4+Q4+Y4</f>
        <v>8301294</v>
      </c>
    </row>
    <row r="5" spans="1:27" ht="12.75">
      <c r="A5" s="139" t="s">
        <v>169</v>
      </c>
      <c r="B5" s="146">
        <v>2730.2</v>
      </c>
      <c r="C5" s="142">
        <f aca="true" t="shared" si="0" ref="C5:C11">D5/B5</f>
        <v>1377.6715991502456</v>
      </c>
      <c r="D5" s="139">
        <v>3761319</v>
      </c>
      <c r="E5" s="139">
        <v>1546.3</v>
      </c>
      <c r="F5" s="142">
        <f>G5/E5</f>
        <v>1244.190001940115</v>
      </c>
      <c r="G5" s="139">
        <v>1923891</v>
      </c>
      <c r="H5" s="139">
        <f aca="true" t="shared" si="1" ref="H5:H11">B5+E5</f>
        <v>4276.5</v>
      </c>
      <c r="I5" s="139">
        <f aca="true" t="shared" si="2" ref="I5:I12">D5+G5</f>
        <v>5685210</v>
      </c>
      <c r="J5" s="139">
        <v>2550.5</v>
      </c>
      <c r="K5" s="142">
        <f aca="true" t="shared" si="3" ref="K5:K10">L5/J5</f>
        <v>1377.6718290531269</v>
      </c>
      <c r="L5" s="139">
        <v>3513752</v>
      </c>
      <c r="M5" s="139">
        <v>1346.8</v>
      </c>
      <c r="N5" s="139">
        <f aca="true" t="shared" si="4" ref="N5:N11">O5/M5</f>
        <v>1244.1899316899317</v>
      </c>
      <c r="O5" s="139">
        <v>1675675</v>
      </c>
      <c r="P5" s="139">
        <f aca="true" t="shared" si="5" ref="P5:P12">J5+M5</f>
        <v>3897.3</v>
      </c>
      <c r="Q5" s="139">
        <f aca="true" t="shared" si="6" ref="Q5:Q12">L5+O5</f>
        <v>5189427</v>
      </c>
      <c r="R5" s="139">
        <v>1718.1</v>
      </c>
      <c r="S5" s="142">
        <f aca="true" t="shared" si="7" ref="S5:S10">T5/R5</f>
        <v>1377.672428845818</v>
      </c>
      <c r="T5" s="139">
        <v>2366979</v>
      </c>
      <c r="U5" s="139">
        <v>1026.6</v>
      </c>
      <c r="V5" s="142">
        <f aca="true" t="shared" si="8" ref="V5:V11">W5/U5</f>
        <v>1244.1905318527179</v>
      </c>
      <c r="W5" s="139">
        <v>1277286</v>
      </c>
      <c r="X5" s="139">
        <f aca="true" t="shared" si="9" ref="X5:X12">R5+U5</f>
        <v>2744.7</v>
      </c>
      <c r="Y5" s="139">
        <f aca="true" t="shared" si="10" ref="Y5:Y12">T5+W5</f>
        <v>3644265</v>
      </c>
      <c r="Z5" s="139">
        <f aca="true" t="shared" si="11" ref="Z5:Z12">H5+P5+X5</f>
        <v>10918.5</v>
      </c>
      <c r="AA5" s="139">
        <f aca="true" t="shared" si="12" ref="AA5:AA12">I5+Q5+Y5</f>
        <v>14518902</v>
      </c>
    </row>
    <row r="6" spans="1:27" ht="12.75">
      <c r="A6" s="139" t="s">
        <v>170</v>
      </c>
      <c r="B6" s="146">
        <v>258.9</v>
      </c>
      <c r="C6" s="142">
        <f t="shared" si="0"/>
        <v>1377.6786404016996</v>
      </c>
      <c r="D6" s="139">
        <v>356681</v>
      </c>
      <c r="E6" s="139">
        <v>23.9</v>
      </c>
      <c r="F6" s="142">
        <f>G6/E6</f>
        <v>1244.2259414225941</v>
      </c>
      <c r="G6" s="139">
        <v>29737</v>
      </c>
      <c r="H6" s="139">
        <f t="shared" si="1"/>
        <v>282.79999999999995</v>
      </c>
      <c r="I6" s="139">
        <f t="shared" si="2"/>
        <v>386418</v>
      </c>
      <c r="J6" s="139">
        <v>253</v>
      </c>
      <c r="K6" s="142">
        <f t="shared" si="3"/>
        <v>1377.6758893280632</v>
      </c>
      <c r="L6" s="139">
        <v>348552</v>
      </c>
      <c r="M6" s="139">
        <v>21</v>
      </c>
      <c r="N6" s="139">
        <f t="shared" si="4"/>
        <v>1244.142857142857</v>
      </c>
      <c r="O6" s="139">
        <v>26127</v>
      </c>
      <c r="P6" s="139">
        <f t="shared" si="5"/>
        <v>274</v>
      </c>
      <c r="Q6" s="139">
        <f t="shared" si="6"/>
        <v>374679</v>
      </c>
      <c r="R6" s="139">
        <v>171.5</v>
      </c>
      <c r="S6" s="142">
        <f t="shared" si="7"/>
        <v>1377.667638483965</v>
      </c>
      <c r="T6" s="139">
        <v>236270</v>
      </c>
      <c r="U6" s="139">
        <v>14.3</v>
      </c>
      <c r="V6" s="142">
        <f t="shared" si="8"/>
        <v>1244.2657342657342</v>
      </c>
      <c r="W6" s="139">
        <v>17793</v>
      </c>
      <c r="X6" s="139">
        <f t="shared" si="9"/>
        <v>185.8</v>
      </c>
      <c r="Y6" s="139">
        <f t="shared" si="10"/>
        <v>254063</v>
      </c>
      <c r="Z6" s="139">
        <f t="shared" si="11"/>
        <v>742.5999999999999</v>
      </c>
      <c r="AA6" s="139">
        <f t="shared" si="12"/>
        <v>1015160</v>
      </c>
    </row>
    <row r="7" spans="1:27" ht="12.75">
      <c r="A7" s="139" t="s">
        <v>171</v>
      </c>
      <c r="B7" s="146">
        <v>66.1</v>
      </c>
      <c r="C7" s="142">
        <f t="shared" si="0"/>
        <v>1377.6701966717096</v>
      </c>
      <c r="D7" s="139">
        <v>91064</v>
      </c>
      <c r="E7" s="139"/>
      <c r="F7" s="142"/>
      <c r="G7" s="139"/>
      <c r="H7" s="139">
        <f t="shared" si="1"/>
        <v>66.1</v>
      </c>
      <c r="I7" s="139">
        <f t="shared" si="2"/>
        <v>91064</v>
      </c>
      <c r="J7" s="139">
        <v>73.8</v>
      </c>
      <c r="K7" s="142">
        <f t="shared" si="3"/>
        <v>1377.669376693767</v>
      </c>
      <c r="L7" s="139">
        <v>101672</v>
      </c>
      <c r="M7" s="139"/>
      <c r="N7" s="139"/>
      <c r="O7" s="139"/>
      <c r="P7" s="139">
        <f t="shared" si="5"/>
        <v>73.8</v>
      </c>
      <c r="Q7" s="139">
        <f t="shared" si="6"/>
        <v>101672</v>
      </c>
      <c r="R7" s="139">
        <v>48.1</v>
      </c>
      <c r="S7" s="142">
        <f t="shared" si="7"/>
        <v>1377.6715176715177</v>
      </c>
      <c r="T7" s="139">
        <v>66266</v>
      </c>
      <c r="U7" s="139"/>
      <c r="V7" s="142"/>
      <c r="W7" s="139"/>
      <c r="X7" s="139">
        <f t="shared" si="9"/>
        <v>48.1</v>
      </c>
      <c r="Y7" s="139">
        <f t="shared" si="10"/>
        <v>66266</v>
      </c>
      <c r="Z7" s="139">
        <f t="shared" si="11"/>
        <v>187.99999999999997</v>
      </c>
      <c r="AA7" s="139">
        <f t="shared" si="12"/>
        <v>259002</v>
      </c>
    </row>
    <row r="8" spans="1:27" ht="12.75">
      <c r="A8" s="139" t="s">
        <v>172</v>
      </c>
      <c r="B8" s="146">
        <v>11.4</v>
      </c>
      <c r="C8" s="142">
        <f t="shared" si="0"/>
        <v>1420.2631578947369</v>
      </c>
      <c r="D8" s="139">
        <v>16191</v>
      </c>
      <c r="E8" s="139"/>
      <c r="F8" s="142"/>
      <c r="G8" s="139"/>
      <c r="H8" s="139">
        <f t="shared" si="1"/>
        <v>11.4</v>
      </c>
      <c r="I8" s="139">
        <f t="shared" si="2"/>
        <v>16191</v>
      </c>
      <c r="J8" s="139">
        <v>10.3</v>
      </c>
      <c r="K8" s="142">
        <f t="shared" si="3"/>
        <v>1420.2912621359221</v>
      </c>
      <c r="L8" s="139">
        <v>14629</v>
      </c>
      <c r="M8" s="139"/>
      <c r="N8" s="139"/>
      <c r="O8" s="139"/>
      <c r="P8" s="139">
        <f t="shared" si="5"/>
        <v>10.3</v>
      </c>
      <c r="Q8" s="139">
        <f t="shared" si="6"/>
        <v>14629</v>
      </c>
      <c r="R8" s="139">
        <v>7.6</v>
      </c>
      <c r="S8" s="142">
        <f t="shared" si="7"/>
        <v>1420.2631578947369</v>
      </c>
      <c r="T8" s="139">
        <v>10794</v>
      </c>
      <c r="U8" s="139"/>
      <c r="V8" s="142"/>
      <c r="W8" s="139"/>
      <c r="X8" s="139">
        <f t="shared" si="9"/>
        <v>7.6</v>
      </c>
      <c r="Y8" s="139">
        <f t="shared" si="10"/>
        <v>10794</v>
      </c>
      <c r="Z8" s="139">
        <f t="shared" si="11"/>
        <v>29.300000000000004</v>
      </c>
      <c r="AA8" s="139">
        <f t="shared" si="12"/>
        <v>41614</v>
      </c>
    </row>
    <row r="9" spans="1:27" ht="12.75">
      <c r="A9" s="139" t="s">
        <v>173</v>
      </c>
      <c r="B9" s="146">
        <v>6.138</v>
      </c>
      <c r="C9" s="142">
        <f t="shared" si="0"/>
        <v>1420.3323558162267</v>
      </c>
      <c r="D9" s="139">
        <v>8718</v>
      </c>
      <c r="E9" s="139"/>
      <c r="F9" s="142"/>
      <c r="G9" s="139"/>
      <c r="H9" s="139">
        <f t="shared" si="1"/>
        <v>6.138</v>
      </c>
      <c r="I9" s="139">
        <f t="shared" si="2"/>
        <v>8718</v>
      </c>
      <c r="J9" s="139">
        <v>6.138</v>
      </c>
      <c r="K9" s="142">
        <f t="shared" si="3"/>
        <v>1635.8748778103618</v>
      </c>
      <c r="L9" s="139">
        <v>10041</v>
      </c>
      <c r="M9" s="139"/>
      <c r="N9" s="139"/>
      <c r="O9" s="139"/>
      <c r="P9" s="139">
        <f t="shared" si="5"/>
        <v>6.138</v>
      </c>
      <c r="Q9" s="139">
        <f t="shared" si="6"/>
        <v>10041</v>
      </c>
      <c r="R9" s="139">
        <v>4.092</v>
      </c>
      <c r="S9" s="142">
        <f t="shared" si="7"/>
        <v>1108.7487781036168</v>
      </c>
      <c r="T9" s="139">
        <v>4537</v>
      </c>
      <c r="U9" s="139"/>
      <c r="V9" s="142"/>
      <c r="W9" s="139"/>
      <c r="X9" s="139">
        <f t="shared" si="9"/>
        <v>4.092</v>
      </c>
      <c r="Y9" s="139">
        <f t="shared" si="10"/>
        <v>4537</v>
      </c>
      <c r="Z9" s="139">
        <f t="shared" si="11"/>
        <v>16.368</v>
      </c>
      <c r="AA9" s="139">
        <f t="shared" si="12"/>
        <v>23296</v>
      </c>
    </row>
    <row r="10" spans="1:27" ht="12.75">
      <c r="A10" s="139" t="s">
        <v>174</v>
      </c>
      <c r="B10" s="146">
        <v>0.414</v>
      </c>
      <c r="C10" s="142">
        <f t="shared" si="0"/>
        <v>1420.2898550724638</v>
      </c>
      <c r="D10" s="139">
        <v>588</v>
      </c>
      <c r="E10" s="139"/>
      <c r="F10" s="142"/>
      <c r="G10" s="139"/>
      <c r="H10" s="139">
        <f t="shared" si="1"/>
        <v>0.414</v>
      </c>
      <c r="I10" s="139">
        <f t="shared" si="2"/>
        <v>588</v>
      </c>
      <c r="J10" s="139">
        <v>0.414</v>
      </c>
      <c r="K10" s="142">
        <f t="shared" si="3"/>
        <v>1560.3864734299518</v>
      </c>
      <c r="L10" s="139">
        <v>646</v>
      </c>
      <c r="M10" s="139"/>
      <c r="N10" s="139"/>
      <c r="O10" s="139"/>
      <c r="P10" s="139">
        <f t="shared" si="5"/>
        <v>0.414</v>
      </c>
      <c r="Q10" s="139">
        <f t="shared" si="6"/>
        <v>646</v>
      </c>
      <c r="R10" s="139">
        <v>0.276</v>
      </c>
      <c r="S10" s="142">
        <f t="shared" si="7"/>
        <v>1583.3333333333333</v>
      </c>
      <c r="T10" s="139">
        <v>437</v>
      </c>
      <c r="U10" s="139"/>
      <c r="V10" s="142"/>
      <c r="W10" s="139"/>
      <c r="X10" s="139">
        <f t="shared" si="9"/>
        <v>0.276</v>
      </c>
      <c r="Y10" s="139">
        <f t="shared" si="10"/>
        <v>437</v>
      </c>
      <c r="Z10" s="139">
        <f t="shared" si="11"/>
        <v>1.104</v>
      </c>
      <c r="AA10" s="139">
        <f t="shared" si="12"/>
        <v>1671</v>
      </c>
    </row>
    <row r="11" spans="1:27" ht="12.75">
      <c r="A11" s="139" t="s">
        <v>175</v>
      </c>
      <c r="B11" s="146">
        <v>28.8</v>
      </c>
      <c r="C11" s="142">
        <f t="shared" si="0"/>
        <v>1244.1666666666667</v>
      </c>
      <c r="D11" s="139">
        <v>35832</v>
      </c>
      <c r="E11" s="139"/>
      <c r="F11" s="142"/>
      <c r="G11" s="139"/>
      <c r="H11" s="139">
        <f t="shared" si="1"/>
        <v>28.8</v>
      </c>
      <c r="I11" s="139">
        <f t="shared" si="2"/>
        <v>35832</v>
      </c>
      <c r="J11" s="139"/>
      <c r="K11" s="142"/>
      <c r="L11" s="139"/>
      <c r="M11" s="139">
        <v>29.2</v>
      </c>
      <c r="N11" s="139">
        <f t="shared" si="4"/>
        <v>1196.8835616438357</v>
      </c>
      <c r="O11" s="139">
        <v>34949</v>
      </c>
      <c r="P11" s="139">
        <f t="shared" si="5"/>
        <v>29.2</v>
      </c>
      <c r="Q11" s="139">
        <f t="shared" si="6"/>
        <v>34949</v>
      </c>
      <c r="R11" s="139"/>
      <c r="S11" s="142"/>
      <c r="T11" s="139"/>
      <c r="U11" s="139">
        <v>26</v>
      </c>
      <c r="V11" s="142">
        <f t="shared" si="8"/>
        <v>1291.5</v>
      </c>
      <c r="W11" s="139">
        <v>33579</v>
      </c>
      <c r="X11" s="139">
        <f t="shared" si="9"/>
        <v>26</v>
      </c>
      <c r="Y11" s="139">
        <f t="shared" si="10"/>
        <v>33579</v>
      </c>
      <c r="Z11" s="139">
        <f t="shared" si="11"/>
        <v>84</v>
      </c>
      <c r="AA11" s="139">
        <f t="shared" si="12"/>
        <v>104360</v>
      </c>
    </row>
    <row r="12" spans="1:27" ht="12.75">
      <c r="A12" s="139" t="s">
        <v>141</v>
      </c>
      <c r="B12" s="146">
        <f>SUM(B4:B11)</f>
        <v>4714.7519999999995</v>
      </c>
      <c r="C12" s="142">
        <f>SUM(C4:C11)</f>
        <v>11015.745462745177</v>
      </c>
      <c r="D12" s="139">
        <f>SUM(D4:D11)</f>
        <v>6492304</v>
      </c>
      <c r="E12" s="139">
        <f>SUM(E4:E11)</f>
        <v>2374.4</v>
      </c>
      <c r="F12" s="142"/>
      <c r="G12" s="139">
        <f>SUM(G4:G11)</f>
        <v>2954205</v>
      </c>
      <c r="H12" s="139">
        <f>SUM(H4:H11)</f>
        <v>7089.152</v>
      </c>
      <c r="I12" s="139">
        <f t="shared" si="2"/>
        <v>9446509</v>
      </c>
      <c r="J12" s="139">
        <f aca="true" t="shared" si="13" ref="J12:O12">SUM(J4:J11)</f>
        <v>4428.252</v>
      </c>
      <c r="K12" s="142">
        <f t="shared" si="13"/>
        <v>10127.241959282297</v>
      </c>
      <c r="L12" s="139">
        <f t="shared" si="13"/>
        <v>6102779</v>
      </c>
      <c r="M12" s="139">
        <f t="shared" si="13"/>
        <v>2094</v>
      </c>
      <c r="N12" s="139">
        <f t="shared" si="13"/>
        <v>4929.405733546925</v>
      </c>
      <c r="O12" s="139">
        <f t="shared" si="13"/>
        <v>2603951</v>
      </c>
      <c r="P12" s="139">
        <f t="shared" si="5"/>
        <v>6522.252</v>
      </c>
      <c r="Q12" s="139">
        <f t="shared" si="6"/>
        <v>8706730</v>
      </c>
      <c r="R12" s="139">
        <f aca="true" t="shared" si="14" ref="R12:W12">SUM(R4:R11)</f>
        <v>2992.0679999999998</v>
      </c>
      <c r="S12" s="142">
        <f t="shared" si="14"/>
        <v>9623.028573442734</v>
      </c>
      <c r="T12" s="139">
        <f t="shared" si="14"/>
        <v>4121368</v>
      </c>
      <c r="U12" s="139">
        <f t="shared" si="14"/>
        <v>1598.9999999999998</v>
      </c>
      <c r="V12" s="142">
        <f t="shared" si="14"/>
        <v>5024.147207670791</v>
      </c>
      <c r="W12" s="139">
        <f t="shared" si="14"/>
        <v>1990692</v>
      </c>
      <c r="X12" s="139">
        <f t="shared" si="9"/>
        <v>4591.067999999999</v>
      </c>
      <c r="Y12" s="139">
        <f t="shared" si="10"/>
        <v>6112060</v>
      </c>
      <c r="Z12" s="139">
        <f t="shared" si="11"/>
        <v>18202.472</v>
      </c>
      <c r="AA12" s="139">
        <f t="shared" si="12"/>
        <v>24265299</v>
      </c>
    </row>
    <row r="13" spans="1:27" ht="12.75">
      <c r="A13" s="139"/>
      <c r="B13" s="146"/>
      <c r="C13" s="142"/>
      <c r="D13" s="139"/>
      <c r="E13" s="139"/>
      <c r="F13" s="142"/>
      <c r="G13" s="139"/>
      <c r="H13" s="139"/>
      <c r="I13" s="139"/>
      <c r="J13" s="139"/>
      <c r="K13" s="142"/>
      <c r="L13" s="139"/>
      <c r="M13" s="139"/>
      <c r="N13" s="139"/>
      <c r="O13" s="139"/>
      <c r="P13" s="139"/>
      <c r="Q13" s="139"/>
      <c r="R13" s="139"/>
      <c r="S13" s="142"/>
      <c r="T13" s="139"/>
      <c r="U13" s="139"/>
      <c r="V13" s="142"/>
      <c r="W13" s="139"/>
      <c r="X13" s="139"/>
      <c r="Y13" s="139"/>
      <c r="Z13" s="139"/>
      <c r="AA13" s="139"/>
    </row>
    <row r="14" spans="1:27" ht="12.75">
      <c r="A14" s="139" t="s">
        <v>176</v>
      </c>
      <c r="B14" s="146">
        <v>2.8</v>
      </c>
      <c r="C14" s="142">
        <f>D14/B14</f>
        <v>1420.357142857143</v>
      </c>
      <c r="D14" s="139">
        <v>3977</v>
      </c>
      <c r="E14" s="139"/>
      <c r="F14" s="142"/>
      <c r="G14" s="139"/>
      <c r="H14" s="139">
        <f>B14+E14</f>
        <v>2.8</v>
      </c>
      <c r="I14" s="139">
        <f>D14+G14</f>
        <v>3977</v>
      </c>
      <c r="J14" s="139">
        <v>2.6</v>
      </c>
      <c r="K14" s="142">
        <f>L14/J14</f>
        <v>1420.3846153846152</v>
      </c>
      <c r="L14" s="139">
        <v>3693</v>
      </c>
      <c r="M14" s="139"/>
      <c r="N14" s="139"/>
      <c r="O14" s="139"/>
      <c r="P14" s="139">
        <f>J14+M14</f>
        <v>2.6</v>
      </c>
      <c r="Q14" s="139">
        <f>L14+O14</f>
        <v>3693</v>
      </c>
      <c r="R14" s="139">
        <v>2</v>
      </c>
      <c r="S14" s="142">
        <f>T14/R14</f>
        <v>1420.5</v>
      </c>
      <c r="T14" s="139">
        <v>2841</v>
      </c>
      <c r="U14" s="139"/>
      <c r="V14" s="142"/>
      <c r="W14" s="139"/>
      <c r="X14" s="139">
        <f>R14+U14</f>
        <v>2</v>
      </c>
      <c r="Y14" s="139">
        <f>T14+W14</f>
        <v>2841</v>
      </c>
      <c r="Z14" s="139">
        <f aca="true" t="shared" si="15" ref="Z14:AA16">H14+P14+X14</f>
        <v>7.4</v>
      </c>
      <c r="AA14" s="139">
        <f t="shared" si="15"/>
        <v>10511</v>
      </c>
    </row>
    <row r="15" spans="1:27" ht="12.75">
      <c r="A15" s="139" t="s">
        <v>177</v>
      </c>
      <c r="B15" s="146">
        <v>11.9</v>
      </c>
      <c r="C15" s="142">
        <f>D15/B15</f>
        <v>1420.2521008403362</v>
      </c>
      <c r="D15" s="139">
        <v>16901</v>
      </c>
      <c r="E15" s="139">
        <v>14.2</v>
      </c>
      <c r="F15" s="142">
        <f>G15/E15</f>
        <v>1282.6760563380283</v>
      </c>
      <c r="G15" s="139">
        <v>18214</v>
      </c>
      <c r="H15" s="139">
        <f>B15+E15</f>
        <v>26.1</v>
      </c>
      <c r="I15" s="139">
        <f>D15+G15</f>
        <v>35115</v>
      </c>
      <c r="J15" s="139">
        <v>9.4</v>
      </c>
      <c r="K15" s="142">
        <f>L15/J15</f>
        <v>1420.3191489361702</v>
      </c>
      <c r="L15" s="139">
        <v>13351</v>
      </c>
      <c r="M15" s="139">
        <v>11.6</v>
      </c>
      <c r="N15" s="139">
        <f>O15/M15</f>
        <v>1282.6724137931035</v>
      </c>
      <c r="O15" s="139">
        <v>14879</v>
      </c>
      <c r="P15" s="139">
        <f>J15+M15</f>
        <v>21</v>
      </c>
      <c r="Q15" s="139">
        <f>L15+O15</f>
        <v>28230</v>
      </c>
      <c r="R15" s="139">
        <v>7</v>
      </c>
      <c r="S15" s="142">
        <f>T15/R15</f>
        <v>1420.2857142857142</v>
      </c>
      <c r="T15" s="139">
        <v>9942</v>
      </c>
      <c r="U15" s="139">
        <v>8.3</v>
      </c>
      <c r="V15" s="142">
        <f>W15/U15</f>
        <v>1282.6506024096384</v>
      </c>
      <c r="W15" s="139">
        <v>10646</v>
      </c>
      <c r="X15" s="139">
        <f>R15+U15</f>
        <v>15.3</v>
      </c>
      <c r="Y15" s="139">
        <f>T15+W15</f>
        <v>20588</v>
      </c>
      <c r="Z15" s="139">
        <f t="shared" si="15"/>
        <v>62.400000000000006</v>
      </c>
      <c r="AA15" s="139">
        <f t="shared" si="15"/>
        <v>83933</v>
      </c>
    </row>
    <row r="16" spans="1:27" ht="12.75">
      <c r="A16" s="139" t="s">
        <v>141</v>
      </c>
      <c r="B16" s="146">
        <f>SUM(B14:B15)</f>
        <v>14.7</v>
      </c>
      <c r="C16" s="142">
        <f aca="true" t="shared" si="16" ref="C16:W16">SUM(C14:C15)</f>
        <v>2840.609243697479</v>
      </c>
      <c r="D16" s="139">
        <f t="shared" si="16"/>
        <v>20878</v>
      </c>
      <c r="E16" s="139">
        <f t="shared" si="16"/>
        <v>14.2</v>
      </c>
      <c r="F16" s="142">
        <f t="shared" si="16"/>
        <v>1282.6760563380283</v>
      </c>
      <c r="G16" s="139">
        <f t="shared" si="16"/>
        <v>18214</v>
      </c>
      <c r="H16" s="139">
        <f>B16+E16</f>
        <v>28.9</v>
      </c>
      <c r="I16" s="139">
        <f>D16+G16</f>
        <v>39092</v>
      </c>
      <c r="J16" s="139">
        <f t="shared" si="16"/>
        <v>12</v>
      </c>
      <c r="K16" s="142">
        <f t="shared" si="16"/>
        <v>2840.7037643207855</v>
      </c>
      <c r="L16" s="139">
        <f t="shared" si="16"/>
        <v>17044</v>
      </c>
      <c r="M16" s="139">
        <f t="shared" si="16"/>
        <v>11.6</v>
      </c>
      <c r="N16" s="139">
        <f t="shared" si="16"/>
        <v>1282.6724137931035</v>
      </c>
      <c r="O16" s="139">
        <f t="shared" si="16"/>
        <v>14879</v>
      </c>
      <c r="P16" s="139">
        <f>J16+M16</f>
        <v>23.6</v>
      </c>
      <c r="Q16" s="139">
        <f>L16+O16</f>
        <v>31923</v>
      </c>
      <c r="R16" s="139">
        <f t="shared" si="16"/>
        <v>9</v>
      </c>
      <c r="S16" s="142">
        <f>T16/R16</f>
        <v>1420.3333333333333</v>
      </c>
      <c r="T16" s="139">
        <f t="shared" si="16"/>
        <v>12783</v>
      </c>
      <c r="U16" s="139">
        <f t="shared" si="16"/>
        <v>8.3</v>
      </c>
      <c r="V16" s="142">
        <f t="shared" si="16"/>
        <v>1282.6506024096384</v>
      </c>
      <c r="W16" s="139">
        <f t="shared" si="16"/>
        <v>10646</v>
      </c>
      <c r="X16" s="139">
        <f>R16+U16</f>
        <v>17.3</v>
      </c>
      <c r="Y16" s="139">
        <f>T16+W16</f>
        <v>23429</v>
      </c>
      <c r="Z16" s="139">
        <f t="shared" si="15"/>
        <v>69.8</v>
      </c>
      <c r="AA16" s="139">
        <f t="shared" si="15"/>
        <v>94444</v>
      </c>
    </row>
    <row r="17" spans="1:27" ht="12.75">
      <c r="A17" s="139"/>
      <c r="B17" s="148"/>
      <c r="C17" s="143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39"/>
      <c r="AA17" s="140"/>
    </row>
    <row r="18" spans="1:27" ht="26.25">
      <c r="A18" s="139" t="s">
        <v>178</v>
      </c>
      <c r="B18" s="146">
        <v>3.414</v>
      </c>
      <c r="C18" s="142">
        <f>D18/B18</f>
        <v>1420.0351493848857</v>
      </c>
      <c r="D18" s="139">
        <v>4848</v>
      </c>
      <c r="E18" s="139"/>
      <c r="F18" s="139"/>
      <c r="G18" s="139"/>
      <c r="H18" s="139">
        <v>3.414</v>
      </c>
      <c r="I18" s="139">
        <v>4848</v>
      </c>
      <c r="J18" s="139">
        <v>3.414</v>
      </c>
      <c r="K18" s="139"/>
      <c r="L18" s="139">
        <v>4848</v>
      </c>
      <c r="M18" s="139"/>
      <c r="N18" s="139"/>
      <c r="O18" s="139"/>
      <c r="P18" s="139">
        <v>3.414</v>
      </c>
      <c r="Q18" s="139">
        <v>4848</v>
      </c>
      <c r="R18" s="139">
        <v>2.276</v>
      </c>
      <c r="S18" s="139">
        <f>T18/R18</f>
        <v>1420.4745166959578</v>
      </c>
      <c r="T18" s="139">
        <v>3233</v>
      </c>
      <c r="U18" s="139"/>
      <c r="V18" s="139"/>
      <c r="W18" s="139"/>
      <c r="X18" s="139">
        <v>2.276</v>
      </c>
      <c r="Y18" s="139">
        <v>3233</v>
      </c>
      <c r="Z18" s="139">
        <f>B18+H18+R18</f>
        <v>9.104</v>
      </c>
      <c r="AA18" s="139">
        <f>D18+Q18+T18</f>
        <v>12929</v>
      </c>
    </row>
    <row r="19" ht="12.75">
      <c r="A19" s="136"/>
    </row>
    <row r="20" ht="12.75">
      <c r="A20" s="136"/>
    </row>
    <row r="21" ht="12.75">
      <c r="A21" s="136"/>
    </row>
    <row r="22" spans="1:9" ht="12.75">
      <c r="A22" s="141"/>
      <c r="B22" s="138"/>
      <c r="C22" s="159" t="s">
        <v>148</v>
      </c>
      <c r="D22" s="159"/>
      <c r="E22" s="159"/>
      <c r="F22" s="138"/>
      <c r="G22" s="138"/>
      <c r="H22" s="138"/>
      <c r="I22" s="138"/>
    </row>
    <row r="23" spans="1:9" ht="12.75">
      <c r="A23" s="141"/>
      <c r="B23" s="160" t="s">
        <v>165</v>
      </c>
      <c r="C23" s="161"/>
      <c r="D23" s="161"/>
      <c r="E23" s="161" t="s">
        <v>166</v>
      </c>
      <c r="F23" s="161"/>
      <c r="G23" s="161"/>
      <c r="H23" s="161" t="s">
        <v>141</v>
      </c>
      <c r="I23" s="161"/>
    </row>
    <row r="24" spans="1:9" ht="12.75">
      <c r="A24" s="141"/>
      <c r="B24" s="146" t="s">
        <v>167</v>
      </c>
      <c r="C24" s="139" t="s">
        <v>163</v>
      </c>
      <c r="D24" s="139" t="s">
        <v>162</v>
      </c>
      <c r="E24" s="139" t="s">
        <v>167</v>
      </c>
      <c r="F24" s="139" t="s">
        <v>163</v>
      </c>
      <c r="G24" s="139" t="s">
        <v>162</v>
      </c>
      <c r="H24" s="139" t="s">
        <v>180</v>
      </c>
      <c r="I24" s="139" t="s">
        <v>162</v>
      </c>
    </row>
    <row r="25" spans="1:9" ht="12.75">
      <c r="A25" s="139" t="s">
        <v>168</v>
      </c>
      <c r="B25" s="146">
        <v>649.7</v>
      </c>
      <c r="C25" s="139">
        <f>D25/B25</f>
        <v>1377.6681545328613</v>
      </c>
      <c r="D25" s="139">
        <v>895071</v>
      </c>
      <c r="E25" s="139">
        <v>277.7</v>
      </c>
      <c r="F25" s="139">
        <f>G25/E25</f>
        <v>1244.1915736406195</v>
      </c>
      <c r="G25" s="139">
        <v>345512</v>
      </c>
      <c r="H25" s="139">
        <f>B25+E25</f>
        <v>927.4000000000001</v>
      </c>
      <c r="I25" s="139">
        <f>D25+G25</f>
        <v>1240583</v>
      </c>
    </row>
    <row r="26" spans="1:9" ht="12.75">
      <c r="A26" s="139" t="s">
        <v>169</v>
      </c>
      <c r="B26" s="146">
        <v>892.8</v>
      </c>
      <c r="C26" s="139">
        <f aca="true" t="shared" si="17" ref="C26:C31">D26/B26</f>
        <v>1377.671370967742</v>
      </c>
      <c r="D26" s="139">
        <v>1229985</v>
      </c>
      <c r="E26" s="139">
        <v>430.5</v>
      </c>
      <c r="F26" s="139">
        <f aca="true" t="shared" si="18" ref="F26:F32">G26/E26</f>
        <v>1244.1904761904761</v>
      </c>
      <c r="G26" s="139">
        <v>535624</v>
      </c>
      <c r="H26" s="139">
        <f aca="true" t="shared" si="19" ref="H26:H33">B26+E26</f>
        <v>1323.3</v>
      </c>
      <c r="I26" s="139">
        <f aca="true" t="shared" si="20" ref="I26:I33">D26+G26</f>
        <v>1765609</v>
      </c>
    </row>
    <row r="27" spans="1:9" ht="12.75">
      <c r="A27" s="139" t="s">
        <v>170</v>
      </c>
      <c r="B27" s="146">
        <v>67.2</v>
      </c>
      <c r="C27" s="139">
        <f t="shared" si="17"/>
        <v>1377.6488095238094</v>
      </c>
      <c r="D27" s="139">
        <v>92578</v>
      </c>
      <c r="E27" s="139">
        <v>6.4</v>
      </c>
      <c r="F27" s="139">
        <f t="shared" si="18"/>
        <v>1244.21875</v>
      </c>
      <c r="G27" s="139">
        <v>7963</v>
      </c>
      <c r="H27" s="139">
        <f t="shared" si="19"/>
        <v>73.60000000000001</v>
      </c>
      <c r="I27" s="139">
        <f t="shared" si="20"/>
        <v>100541</v>
      </c>
    </row>
    <row r="28" spans="1:9" ht="12.75">
      <c r="A28" s="139" t="s">
        <v>171</v>
      </c>
      <c r="B28" s="146">
        <v>26.4</v>
      </c>
      <c r="C28" s="139">
        <f t="shared" si="17"/>
        <v>1377.689393939394</v>
      </c>
      <c r="D28" s="139">
        <v>36371</v>
      </c>
      <c r="E28" s="139"/>
      <c r="F28" s="139"/>
      <c r="G28" s="139"/>
      <c r="H28" s="139">
        <f t="shared" si="19"/>
        <v>26.4</v>
      </c>
      <c r="I28" s="139">
        <f t="shared" si="20"/>
        <v>36371</v>
      </c>
    </row>
    <row r="29" spans="1:9" ht="12.75">
      <c r="A29" s="139" t="s">
        <v>172</v>
      </c>
      <c r="B29" s="146">
        <v>3.9</v>
      </c>
      <c r="C29" s="139">
        <f t="shared" si="17"/>
        <v>1420.2564102564104</v>
      </c>
      <c r="D29" s="139">
        <v>5539</v>
      </c>
      <c r="E29" s="139"/>
      <c r="F29" s="139"/>
      <c r="G29" s="139"/>
      <c r="H29" s="139">
        <f t="shared" si="19"/>
        <v>3.9</v>
      </c>
      <c r="I29" s="139">
        <f t="shared" si="20"/>
        <v>5539</v>
      </c>
    </row>
    <row r="30" spans="1:9" ht="12.75">
      <c r="A30" s="139" t="s">
        <v>173</v>
      </c>
      <c r="B30" s="146">
        <v>2.046</v>
      </c>
      <c r="C30" s="139">
        <f t="shared" si="17"/>
        <v>1420.332355816227</v>
      </c>
      <c r="D30" s="139">
        <v>2906</v>
      </c>
      <c r="E30" s="139"/>
      <c r="F30" s="139"/>
      <c r="G30" s="139"/>
      <c r="H30" s="139">
        <f t="shared" si="19"/>
        <v>2.046</v>
      </c>
      <c r="I30" s="139">
        <v>2858</v>
      </c>
    </row>
    <row r="31" spans="1:9" ht="12.75">
      <c r="A31" s="139" t="s">
        <v>174</v>
      </c>
      <c r="B31" s="146">
        <v>0.138</v>
      </c>
      <c r="C31" s="139">
        <f t="shared" si="17"/>
        <v>1420.2898550724638</v>
      </c>
      <c r="D31" s="139">
        <v>196</v>
      </c>
      <c r="E31" s="139"/>
      <c r="F31" s="139"/>
      <c r="G31" s="139"/>
      <c r="H31" s="139">
        <f t="shared" si="19"/>
        <v>0.138</v>
      </c>
      <c r="I31" s="139">
        <v>93</v>
      </c>
    </row>
    <row r="32" spans="1:9" ht="12.75">
      <c r="A32" s="139" t="s">
        <v>175</v>
      </c>
      <c r="B32" s="146"/>
      <c r="C32" s="139"/>
      <c r="D32" s="139"/>
      <c r="E32" s="139">
        <v>5.7</v>
      </c>
      <c r="F32" s="139">
        <f t="shared" si="18"/>
        <v>1244.2105263157894</v>
      </c>
      <c r="G32" s="139">
        <v>7092</v>
      </c>
      <c r="H32" s="139">
        <f t="shared" si="19"/>
        <v>5.7</v>
      </c>
      <c r="I32" s="139">
        <v>7243</v>
      </c>
    </row>
    <row r="33" spans="1:9" ht="12.75">
      <c r="A33" s="139" t="s">
        <v>141</v>
      </c>
      <c r="B33" s="146">
        <f aca="true" t="shared" si="21" ref="B33:G33">SUM(B25:B32)</f>
        <v>1642.1840000000002</v>
      </c>
      <c r="C33" s="139">
        <f t="shared" si="21"/>
        <v>9771.556350108907</v>
      </c>
      <c r="D33" s="139">
        <f t="shared" si="21"/>
        <v>2262646</v>
      </c>
      <c r="E33" s="139">
        <f t="shared" si="21"/>
        <v>720.3000000000001</v>
      </c>
      <c r="F33" s="139">
        <f t="shared" si="21"/>
        <v>4976.811326146885</v>
      </c>
      <c r="G33" s="139">
        <f t="shared" si="21"/>
        <v>896191</v>
      </c>
      <c r="H33" s="139">
        <f t="shared" si="19"/>
        <v>2362.4840000000004</v>
      </c>
      <c r="I33" s="139">
        <f t="shared" si="20"/>
        <v>3158837</v>
      </c>
    </row>
    <row r="34" spans="1:9" ht="12.75">
      <c r="A34" s="139"/>
      <c r="B34" s="146"/>
      <c r="C34" s="139"/>
      <c r="D34" s="139"/>
      <c r="E34" s="139"/>
      <c r="F34" s="139"/>
      <c r="G34" s="139"/>
      <c r="H34" s="139"/>
      <c r="I34" s="139"/>
    </row>
    <row r="35" spans="1:9" ht="12.75">
      <c r="A35" s="139" t="s">
        <v>176</v>
      </c>
      <c r="B35" s="146">
        <v>1</v>
      </c>
      <c r="C35" s="139"/>
      <c r="D35" s="139">
        <v>1421</v>
      </c>
      <c r="E35" s="139"/>
      <c r="F35" s="139"/>
      <c r="G35" s="139"/>
      <c r="H35" s="139"/>
      <c r="I35" s="139"/>
    </row>
    <row r="36" spans="1:9" ht="12.75">
      <c r="A36" s="139" t="s">
        <v>177</v>
      </c>
      <c r="B36" s="146">
        <v>4.5</v>
      </c>
      <c r="C36" s="139"/>
      <c r="D36" s="139">
        <v>6391</v>
      </c>
      <c r="E36" s="139">
        <v>3.7</v>
      </c>
      <c r="F36" s="139"/>
      <c r="G36" s="139">
        <v>4746</v>
      </c>
      <c r="H36" s="139"/>
      <c r="I36" s="139"/>
    </row>
    <row r="37" spans="1:9" ht="12.75">
      <c r="A37" s="139" t="s">
        <v>141</v>
      </c>
      <c r="B37" s="146"/>
      <c r="C37" s="139"/>
      <c r="D37" s="139"/>
      <c r="E37" s="139"/>
      <c r="F37" s="139"/>
      <c r="G37" s="139"/>
      <c r="H37" s="139"/>
      <c r="I37" s="139"/>
    </row>
    <row r="38" spans="1:9" ht="12.75">
      <c r="A38" s="139"/>
      <c r="B38" s="146"/>
      <c r="C38" s="139"/>
      <c r="D38" s="139"/>
      <c r="E38" s="139"/>
      <c r="F38" s="139"/>
      <c r="G38" s="139"/>
      <c r="H38" s="139"/>
      <c r="I38" s="139"/>
    </row>
    <row r="39" spans="1:9" ht="26.25">
      <c r="A39" s="139" t="s">
        <v>178</v>
      </c>
      <c r="B39" s="149">
        <v>1.138</v>
      </c>
      <c r="C39" s="141"/>
      <c r="D39" s="141">
        <v>1616</v>
      </c>
      <c r="E39" s="141"/>
      <c r="F39" s="141"/>
      <c r="G39" s="141"/>
      <c r="H39" s="141"/>
      <c r="I39" s="141"/>
    </row>
  </sheetData>
  <sheetProtection/>
  <mergeCells count="18">
    <mergeCell ref="X2:Y2"/>
    <mergeCell ref="S1:X1"/>
    <mergeCell ref="J2:L2"/>
    <mergeCell ref="M2:O2"/>
    <mergeCell ref="P2:Q2"/>
    <mergeCell ref="J1:Q1"/>
    <mergeCell ref="R2:T2"/>
    <mergeCell ref="U2:W2"/>
    <mergeCell ref="A1:A3"/>
    <mergeCell ref="Z1:AA2"/>
    <mergeCell ref="C22:E22"/>
    <mergeCell ref="B23:D23"/>
    <mergeCell ref="E23:G23"/>
    <mergeCell ref="H23:I23"/>
    <mergeCell ref="B2:D2"/>
    <mergeCell ref="E2:G2"/>
    <mergeCell ref="H2:I2"/>
    <mergeCell ref="B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17">
      <selection activeCell="A22" sqref="A22:I38"/>
    </sheetView>
  </sheetViews>
  <sheetFormatPr defaultColWidth="9.00390625" defaultRowHeight="12.75"/>
  <cols>
    <col min="1" max="1" width="14.75390625" style="0" customWidth="1"/>
  </cols>
  <sheetData>
    <row r="3" spans="2:4" ht="12.75">
      <c r="B3" s="166"/>
      <c r="C3" s="166"/>
      <c r="D3" s="166"/>
    </row>
    <row r="4" spans="1:9" ht="12.75">
      <c r="A4" s="168"/>
      <c r="B4" s="167" t="s">
        <v>165</v>
      </c>
      <c r="C4" s="167"/>
      <c r="D4" s="167"/>
      <c r="E4" s="167" t="s">
        <v>166</v>
      </c>
      <c r="F4" s="167"/>
      <c r="G4" s="167"/>
      <c r="H4" s="167"/>
      <c r="I4" s="167"/>
    </row>
    <row r="5" spans="1:9" ht="12.75">
      <c r="A5" s="169"/>
      <c r="B5" s="131" t="s">
        <v>167</v>
      </c>
      <c r="C5" s="131" t="s">
        <v>163</v>
      </c>
      <c r="D5" s="131" t="s">
        <v>162</v>
      </c>
      <c r="E5" s="131" t="s">
        <v>167</v>
      </c>
      <c r="F5" s="131" t="s">
        <v>163</v>
      </c>
      <c r="G5" s="131" t="s">
        <v>162</v>
      </c>
      <c r="H5" s="131" t="s">
        <v>167</v>
      </c>
      <c r="I5" s="131" t="s">
        <v>162</v>
      </c>
    </row>
    <row r="6" spans="1:9" ht="12.75">
      <c r="A6" s="131" t="s">
        <v>168</v>
      </c>
      <c r="B6" s="131">
        <v>4189.3</v>
      </c>
      <c r="C6" s="131">
        <f>D6/B6</f>
        <v>1377.6724035041652</v>
      </c>
      <c r="D6" s="131">
        <v>5771483</v>
      </c>
      <c r="E6" s="131">
        <v>2033.3</v>
      </c>
      <c r="F6" s="131">
        <f>G6/E6</f>
        <v>1244.1897408154232</v>
      </c>
      <c r="G6" s="131">
        <v>2529811</v>
      </c>
      <c r="H6" s="131">
        <f>B6+E6</f>
        <v>6222.6</v>
      </c>
      <c r="I6" s="137">
        <f>D6+G6</f>
        <v>8301294</v>
      </c>
    </row>
    <row r="7" spans="1:9" ht="12.75">
      <c r="A7" s="131" t="s">
        <v>169</v>
      </c>
      <c r="B7" s="131">
        <v>6998.8</v>
      </c>
      <c r="C7" s="131">
        <f aca="true" t="shared" si="0" ref="C7:C14">D7/B7</f>
        <v>1377.671886609133</v>
      </c>
      <c r="D7" s="131">
        <v>9642050</v>
      </c>
      <c r="E7" s="131">
        <v>3919.7</v>
      </c>
      <c r="F7" s="131">
        <f aca="true" t="shared" si="1" ref="F7:F14">G7/E7</f>
        <v>1244.1901165905554</v>
      </c>
      <c r="G7" s="131">
        <v>4876852</v>
      </c>
      <c r="H7" s="131">
        <f aca="true" t="shared" si="2" ref="H7:H17">B7+E7</f>
        <v>10918.5</v>
      </c>
      <c r="I7" s="137">
        <f aca="true" t="shared" si="3" ref="I7:I17">D7+G7</f>
        <v>14518902</v>
      </c>
    </row>
    <row r="8" spans="1:9" ht="12.75">
      <c r="A8" s="131" t="s">
        <v>170</v>
      </c>
      <c r="B8" s="131">
        <v>683.4</v>
      </c>
      <c r="C8" s="131">
        <f t="shared" si="0"/>
        <v>1377.6748609891717</v>
      </c>
      <c r="D8" s="131">
        <v>941503</v>
      </c>
      <c r="E8" s="131">
        <v>59.2</v>
      </c>
      <c r="F8" s="131">
        <f t="shared" si="1"/>
        <v>1244.206081081081</v>
      </c>
      <c r="G8" s="131">
        <v>73657</v>
      </c>
      <c r="H8" s="131">
        <f t="shared" si="2"/>
        <v>742.6</v>
      </c>
      <c r="I8" s="137">
        <f t="shared" si="3"/>
        <v>1015160</v>
      </c>
    </row>
    <row r="9" spans="1:9" ht="12.75">
      <c r="A9" s="131" t="s">
        <v>171</v>
      </c>
      <c r="B9" s="131">
        <v>188</v>
      </c>
      <c r="C9" s="131">
        <f t="shared" si="0"/>
        <v>1377.776595744681</v>
      </c>
      <c r="D9" s="131">
        <v>259022</v>
      </c>
      <c r="E9" s="131"/>
      <c r="F9" s="131"/>
      <c r="G9" s="131"/>
      <c r="H9" s="131">
        <f t="shared" si="2"/>
        <v>188</v>
      </c>
      <c r="I9" s="137">
        <f t="shared" si="3"/>
        <v>259022</v>
      </c>
    </row>
    <row r="10" spans="1:9" ht="12.75">
      <c r="A10" s="131" t="s">
        <v>172</v>
      </c>
      <c r="B10" s="131">
        <v>29.3</v>
      </c>
      <c r="C10" s="131">
        <f t="shared" si="0"/>
        <v>1420.273037542662</v>
      </c>
      <c r="D10" s="131">
        <v>41614</v>
      </c>
      <c r="E10" s="131"/>
      <c r="F10" s="131"/>
      <c r="G10" s="131"/>
      <c r="H10" s="131">
        <f t="shared" si="2"/>
        <v>29.3</v>
      </c>
      <c r="I10" s="137">
        <f t="shared" si="3"/>
        <v>41614</v>
      </c>
    </row>
    <row r="11" spans="1:9" ht="12.75">
      <c r="A11" s="131" t="s">
        <v>173</v>
      </c>
      <c r="B11" s="131">
        <v>16.368</v>
      </c>
      <c r="C11" s="131">
        <f t="shared" si="0"/>
        <v>1423.264907135875</v>
      </c>
      <c r="D11" s="131">
        <v>23296</v>
      </c>
      <c r="E11" s="131"/>
      <c r="F11" s="131"/>
      <c r="G11" s="131"/>
      <c r="H11" s="131">
        <f t="shared" si="2"/>
        <v>16.368</v>
      </c>
      <c r="I11" s="131">
        <v>23296</v>
      </c>
    </row>
    <row r="12" spans="1:9" ht="12.75">
      <c r="A12" s="131" t="s">
        <v>174</v>
      </c>
      <c r="B12" s="131">
        <v>1.104</v>
      </c>
      <c r="C12" s="131">
        <f t="shared" si="0"/>
        <v>1513.586956521739</v>
      </c>
      <c r="D12" s="131">
        <v>1671</v>
      </c>
      <c r="E12" s="131"/>
      <c r="F12" s="131"/>
      <c r="G12" s="131"/>
      <c r="H12" s="131">
        <f t="shared" si="2"/>
        <v>1.104</v>
      </c>
      <c r="I12" s="131">
        <v>1671</v>
      </c>
    </row>
    <row r="13" spans="1:9" ht="12.75">
      <c r="A13" s="131" t="s">
        <v>175</v>
      </c>
      <c r="B13" s="131"/>
      <c r="C13" s="131"/>
      <c r="D13" s="131"/>
      <c r="E13" s="131">
        <v>84</v>
      </c>
      <c r="F13" s="131">
        <f t="shared" si="1"/>
        <v>1242.3809523809523</v>
      </c>
      <c r="G13" s="131">
        <v>104360</v>
      </c>
      <c r="H13" s="131">
        <f t="shared" si="2"/>
        <v>84</v>
      </c>
      <c r="I13" s="131">
        <v>104360</v>
      </c>
    </row>
    <row r="14" spans="1:9" ht="12.75">
      <c r="A14" s="131" t="s">
        <v>141</v>
      </c>
      <c r="B14" s="134">
        <f>SUM(B6:B13)</f>
        <v>12106.271999999999</v>
      </c>
      <c r="C14" s="134">
        <f t="shared" si="0"/>
        <v>1377.8510015304464</v>
      </c>
      <c r="D14" s="134">
        <f>SUM(D6:D13)</f>
        <v>16680639</v>
      </c>
      <c r="E14" s="134">
        <f>SUM(E6:E13)</f>
        <v>6096.2</v>
      </c>
      <c r="F14" s="134">
        <f t="shared" si="1"/>
        <v>1244.1652176765854</v>
      </c>
      <c r="G14" s="134">
        <f>SUM(G6:G13)</f>
        <v>7584680</v>
      </c>
      <c r="H14" s="134">
        <f t="shared" si="2"/>
        <v>18202.471999999998</v>
      </c>
      <c r="I14" s="134">
        <f t="shared" si="3"/>
        <v>24265319</v>
      </c>
    </row>
    <row r="15" spans="1:9" ht="12.75">
      <c r="A15" s="131"/>
      <c r="B15" s="131"/>
      <c r="C15" s="131"/>
      <c r="D15" s="131"/>
      <c r="E15" s="131"/>
      <c r="F15" s="131"/>
      <c r="G15" s="131"/>
      <c r="H15" s="131">
        <f t="shared" si="2"/>
        <v>0</v>
      </c>
      <c r="I15" s="131">
        <f t="shared" si="3"/>
        <v>0</v>
      </c>
    </row>
    <row r="16" spans="1:9" ht="12.75">
      <c r="A16" s="131" t="s">
        <v>176</v>
      </c>
      <c r="B16" s="131">
        <v>7.4</v>
      </c>
      <c r="C16" s="131">
        <f>D16/B16</f>
        <v>1420.4054054054054</v>
      </c>
      <c r="D16" s="131">
        <v>10511</v>
      </c>
      <c r="E16" s="131"/>
      <c r="F16" s="131"/>
      <c r="G16" s="131"/>
      <c r="H16" s="131">
        <f t="shared" si="2"/>
        <v>7.4</v>
      </c>
      <c r="I16" s="131">
        <f t="shared" si="3"/>
        <v>10511</v>
      </c>
    </row>
    <row r="17" spans="1:9" ht="12.75">
      <c r="A17" s="131" t="s">
        <v>177</v>
      </c>
      <c r="B17" s="131">
        <v>28.3</v>
      </c>
      <c r="C17" s="131">
        <f>D17/B17</f>
        <v>1420.2826855123674</v>
      </c>
      <c r="D17" s="131">
        <v>40194</v>
      </c>
      <c r="E17" s="131">
        <v>34.1</v>
      </c>
      <c r="F17" s="131">
        <f>G17/E17</f>
        <v>1282.6686217008796</v>
      </c>
      <c r="G17" s="131">
        <v>43739</v>
      </c>
      <c r="H17" s="131">
        <f t="shared" si="2"/>
        <v>62.400000000000006</v>
      </c>
      <c r="I17" s="131">
        <f t="shared" si="3"/>
        <v>83933</v>
      </c>
    </row>
    <row r="18" spans="1:9" ht="12.75">
      <c r="A18" s="131" t="s">
        <v>141</v>
      </c>
      <c r="B18" s="134">
        <f>SUM(B16:B17)</f>
        <v>35.7</v>
      </c>
      <c r="C18" s="134">
        <f>D18/B18</f>
        <v>1420.3081232492996</v>
      </c>
      <c r="D18" s="134">
        <f aca="true" t="shared" si="4" ref="D18:I18">SUM(D16:D17)</f>
        <v>50705</v>
      </c>
      <c r="E18" s="134">
        <f t="shared" si="4"/>
        <v>34.1</v>
      </c>
      <c r="F18" s="134">
        <f t="shared" si="4"/>
        <v>1282.6686217008796</v>
      </c>
      <c r="G18" s="134">
        <f t="shared" si="4"/>
        <v>43739</v>
      </c>
      <c r="H18" s="134">
        <f t="shared" si="4"/>
        <v>69.80000000000001</v>
      </c>
      <c r="I18" s="134">
        <f t="shared" si="4"/>
        <v>94444</v>
      </c>
    </row>
    <row r="19" spans="1:9" ht="12.7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ht="26.25">
      <c r="A20" s="131" t="s">
        <v>178</v>
      </c>
      <c r="B20" s="134">
        <v>9.104</v>
      </c>
      <c r="C20" s="134">
        <f>D20/B20</f>
        <v>1420.1449912126538</v>
      </c>
      <c r="D20" s="134">
        <v>12929</v>
      </c>
      <c r="E20" s="131"/>
      <c r="F20" s="131"/>
      <c r="G20" s="131"/>
      <c r="H20" s="131"/>
      <c r="I20" s="131"/>
    </row>
    <row r="22" spans="3:5" ht="12.75">
      <c r="C22" s="166" t="s">
        <v>148</v>
      </c>
      <c r="D22" s="166"/>
      <c r="E22" s="166"/>
    </row>
    <row r="24" spans="1:9" ht="12.75">
      <c r="A24" s="131" t="s">
        <v>168</v>
      </c>
      <c r="B24" s="131">
        <v>649.7</v>
      </c>
      <c r="C24" s="131">
        <f>D24/B24</f>
        <v>1377.6681545328613</v>
      </c>
      <c r="D24" s="131">
        <v>895071</v>
      </c>
      <c r="E24" s="131">
        <v>277.7</v>
      </c>
      <c r="F24" s="131">
        <f>G24/E24</f>
        <v>1244.1915736406195</v>
      </c>
      <c r="G24" s="131">
        <v>345512</v>
      </c>
      <c r="H24" s="131">
        <f>B24+E24</f>
        <v>927.4000000000001</v>
      </c>
      <c r="I24" s="131">
        <f>D24+G24</f>
        <v>1240583</v>
      </c>
    </row>
    <row r="25" spans="1:9" ht="12.75">
      <c r="A25" s="131" t="s">
        <v>169</v>
      </c>
      <c r="B25" s="131">
        <v>892.8</v>
      </c>
      <c r="C25" s="131">
        <f aca="true" t="shared" si="5" ref="C25:C30">D25/B25</f>
        <v>1377.671370967742</v>
      </c>
      <c r="D25" s="131">
        <v>1229985</v>
      </c>
      <c r="E25" s="131">
        <v>430.5</v>
      </c>
      <c r="F25" s="131">
        <f aca="true" t="shared" si="6" ref="F25:F31">G25/E25</f>
        <v>1244.1904761904761</v>
      </c>
      <c r="G25" s="131">
        <v>535624</v>
      </c>
      <c r="H25" s="131">
        <f aca="true" t="shared" si="7" ref="H25:H32">B25+E25</f>
        <v>1323.3</v>
      </c>
      <c r="I25" s="131">
        <f aca="true" t="shared" si="8" ref="I25:I32">D25+G25</f>
        <v>1765609</v>
      </c>
    </row>
    <row r="26" spans="1:9" ht="12.75">
      <c r="A26" s="131" t="s">
        <v>170</v>
      </c>
      <c r="B26" s="131">
        <v>67.2</v>
      </c>
      <c r="C26" s="131">
        <f t="shared" si="5"/>
        <v>1377.6488095238094</v>
      </c>
      <c r="D26" s="131">
        <v>92578</v>
      </c>
      <c r="E26" s="131">
        <v>6.4</v>
      </c>
      <c r="F26" s="131">
        <f t="shared" si="6"/>
        <v>1244.21875</v>
      </c>
      <c r="G26" s="131">
        <v>7963</v>
      </c>
      <c r="H26" s="131">
        <f t="shared" si="7"/>
        <v>73.60000000000001</v>
      </c>
      <c r="I26" s="131">
        <f t="shared" si="8"/>
        <v>100541</v>
      </c>
    </row>
    <row r="27" spans="1:9" ht="12.75">
      <c r="A27" s="131" t="s">
        <v>171</v>
      </c>
      <c r="B27" s="131">
        <v>26.4</v>
      </c>
      <c r="C27" s="131">
        <f t="shared" si="5"/>
        <v>1377.689393939394</v>
      </c>
      <c r="D27" s="131">
        <v>36371</v>
      </c>
      <c r="E27" s="131"/>
      <c r="F27" s="131"/>
      <c r="G27" s="131"/>
      <c r="H27" s="131">
        <f t="shared" si="7"/>
        <v>26.4</v>
      </c>
      <c r="I27" s="131">
        <f t="shared" si="8"/>
        <v>36371</v>
      </c>
    </row>
    <row r="28" spans="1:9" ht="12.75">
      <c r="A28" s="131" t="s">
        <v>172</v>
      </c>
      <c r="B28" s="131">
        <v>3.9</v>
      </c>
      <c r="C28" s="131">
        <f t="shared" si="5"/>
        <v>1420.2564102564104</v>
      </c>
      <c r="D28" s="131">
        <v>5539</v>
      </c>
      <c r="E28" s="131"/>
      <c r="F28" s="131"/>
      <c r="G28" s="131"/>
      <c r="H28" s="131">
        <f t="shared" si="7"/>
        <v>3.9</v>
      </c>
      <c r="I28" s="131">
        <f t="shared" si="8"/>
        <v>5539</v>
      </c>
    </row>
    <row r="29" spans="1:9" ht="12.75">
      <c r="A29" s="131" t="s">
        <v>173</v>
      </c>
      <c r="B29" s="131">
        <v>2.046</v>
      </c>
      <c r="C29" s="131">
        <f t="shared" si="5"/>
        <v>1420.332355816227</v>
      </c>
      <c r="D29" s="131">
        <v>2906</v>
      </c>
      <c r="E29" s="131"/>
      <c r="F29" s="131"/>
      <c r="G29" s="131"/>
      <c r="H29" s="131">
        <f t="shared" si="7"/>
        <v>2.046</v>
      </c>
      <c r="I29" s="131">
        <v>2858</v>
      </c>
    </row>
    <row r="30" spans="1:9" ht="12.75">
      <c r="A30" s="131" t="s">
        <v>174</v>
      </c>
      <c r="B30" s="131">
        <v>0.138</v>
      </c>
      <c r="C30" s="131">
        <f t="shared" si="5"/>
        <v>1420.2898550724638</v>
      </c>
      <c r="D30" s="131">
        <v>196</v>
      </c>
      <c r="E30" s="131"/>
      <c r="F30" s="131"/>
      <c r="G30" s="131"/>
      <c r="H30" s="131">
        <f t="shared" si="7"/>
        <v>0.138</v>
      </c>
      <c r="I30" s="131">
        <v>93</v>
      </c>
    </row>
    <row r="31" spans="1:9" ht="12.75">
      <c r="A31" s="131" t="s">
        <v>175</v>
      </c>
      <c r="B31" s="131"/>
      <c r="C31" s="131"/>
      <c r="D31" s="131"/>
      <c r="E31" s="131">
        <v>5.7</v>
      </c>
      <c r="F31" s="131">
        <f t="shared" si="6"/>
        <v>1244.2105263157894</v>
      </c>
      <c r="G31" s="131">
        <v>7092</v>
      </c>
      <c r="H31" s="131">
        <f t="shared" si="7"/>
        <v>5.7</v>
      </c>
      <c r="I31" s="131">
        <v>7243</v>
      </c>
    </row>
    <row r="32" spans="1:9" ht="12.75">
      <c r="A32" s="131" t="s">
        <v>141</v>
      </c>
      <c r="B32" s="131">
        <f aca="true" t="shared" si="9" ref="B32:G32">SUM(B24:B31)</f>
        <v>1642.1840000000002</v>
      </c>
      <c r="C32" s="131">
        <f t="shared" si="9"/>
        <v>9771.556350108907</v>
      </c>
      <c r="D32" s="131">
        <f t="shared" si="9"/>
        <v>2262646</v>
      </c>
      <c r="E32" s="131">
        <f t="shared" si="9"/>
        <v>720.3000000000001</v>
      </c>
      <c r="F32" s="131">
        <f t="shared" si="9"/>
        <v>4976.811326146885</v>
      </c>
      <c r="G32" s="131">
        <f t="shared" si="9"/>
        <v>896191</v>
      </c>
      <c r="H32" s="131">
        <f t="shared" si="7"/>
        <v>2362.4840000000004</v>
      </c>
      <c r="I32" s="131">
        <f t="shared" si="8"/>
        <v>3158837</v>
      </c>
    </row>
    <row r="33" spans="1:9" ht="12.75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ht="12.75">
      <c r="A34" s="131" t="s">
        <v>176</v>
      </c>
      <c r="B34" s="131">
        <v>1</v>
      </c>
      <c r="C34" s="131"/>
      <c r="D34" s="131">
        <v>1421</v>
      </c>
      <c r="E34" s="131"/>
      <c r="F34" s="131"/>
      <c r="G34" s="131"/>
      <c r="H34" s="131"/>
      <c r="I34" s="131"/>
    </row>
    <row r="35" spans="1:9" ht="12.75">
      <c r="A35" s="131" t="s">
        <v>177</v>
      </c>
      <c r="B35" s="131">
        <v>4.5</v>
      </c>
      <c r="C35" s="131"/>
      <c r="D35" s="131">
        <v>6391</v>
      </c>
      <c r="E35" s="131">
        <v>3.7</v>
      </c>
      <c r="F35" s="131"/>
      <c r="G35" s="131">
        <v>4746</v>
      </c>
      <c r="H35" s="131"/>
      <c r="I35" s="131"/>
    </row>
    <row r="36" spans="1:9" ht="12.75">
      <c r="A36" s="131" t="s">
        <v>141</v>
      </c>
      <c r="B36" s="131"/>
      <c r="C36" s="131"/>
      <c r="D36" s="131"/>
      <c r="E36" s="131"/>
      <c r="F36" s="131"/>
      <c r="G36" s="131"/>
      <c r="H36" s="131"/>
      <c r="I36" s="131"/>
    </row>
    <row r="37" spans="1:9" ht="12.75">
      <c r="A37" s="131"/>
      <c r="B37" s="131"/>
      <c r="C37" s="131"/>
      <c r="D37" s="131"/>
      <c r="E37" s="131"/>
      <c r="F37" s="131"/>
      <c r="G37" s="131"/>
      <c r="H37" s="131"/>
      <c r="I37" s="131"/>
    </row>
    <row r="38" spans="1:9" ht="26.25">
      <c r="A38" s="131" t="s">
        <v>178</v>
      </c>
      <c r="B38" s="136">
        <v>1.138</v>
      </c>
      <c r="C38" s="136"/>
      <c r="D38" s="136">
        <v>1616</v>
      </c>
      <c r="E38" s="136"/>
      <c r="F38" s="136"/>
      <c r="G38" s="136"/>
      <c r="H38" s="136"/>
      <c r="I38" s="136"/>
    </row>
  </sheetData>
  <sheetProtection/>
  <mergeCells count="6">
    <mergeCell ref="B3:D3"/>
    <mergeCell ref="B4:D4"/>
    <mergeCell ref="E4:G4"/>
    <mergeCell ref="H4:I4"/>
    <mergeCell ref="A4:A5"/>
    <mergeCell ref="C22:E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232"/>
  <sheetViews>
    <sheetView zoomScalePageLayoutView="0" workbookViewId="0" topLeftCell="N1">
      <selection activeCell="F22" sqref="F22"/>
    </sheetView>
  </sheetViews>
  <sheetFormatPr defaultColWidth="9.25390625" defaultRowHeight="12.75"/>
  <cols>
    <col min="1" max="1" width="17.25390625" style="2" customWidth="1"/>
    <col min="2" max="2" width="10.25390625" style="2" customWidth="1"/>
    <col min="3" max="3" width="12.375" style="2" customWidth="1"/>
    <col min="4" max="5" width="11.00390625" style="2" customWidth="1"/>
    <col min="6" max="7" width="11.50390625" style="2" customWidth="1"/>
    <col min="8" max="9" width="11.25390625" style="2" customWidth="1"/>
    <col min="10" max="11" width="10.75390625" style="2" customWidth="1"/>
    <col min="12" max="13" width="8.50390625" style="2" customWidth="1"/>
    <col min="14" max="15" width="8.75390625" style="2" customWidth="1"/>
    <col min="16" max="16" width="8.25390625" style="2" customWidth="1"/>
    <col min="17" max="17" width="9.875" style="2" customWidth="1"/>
    <col min="18" max="18" width="9.00390625" style="2" customWidth="1"/>
    <col min="19" max="19" width="9.875" style="2" customWidth="1"/>
    <col min="20" max="20" width="10.25390625" style="2" customWidth="1"/>
    <col min="21" max="21" width="12.75390625" style="2" customWidth="1"/>
    <col min="22" max="23" width="11.50390625" style="2" customWidth="1"/>
    <col min="24" max="25" width="12.00390625" style="2" customWidth="1"/>
    <col min="26" max="26" width="13.25390625" style="4" customWidth="1"/>
    <col min="27" max="47" width="0" style="2" hidden="1" customWidth="1"/>
    <col min="48" max="48" width="12.75390625" style="2" customWidth="1"/>
    <col min="49" max="49" width="13.25390625" style="2" customWidth="1"/>
    <col min="50" max="16384" width="9.25390625" style="2" customWidth="1"/>
  </cols>
  <sheetData>
    <row r="2" spans="1:26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7"/>
      <c r="U2" s="7"/>
      <c r="V2" s="179" t="s">
        <v>137</v>
      </c>
      <c r="W2" s="179"/>
      <c r="X2" s="179"/>
      <c r="Y2" s="27"/>
      <c r="Z2" s="28"/>
    </row>
    <row r="3" spans="1:26" s="7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V3" s="180" t="s">
        <v>139</v>
      </c>
      <c r="W3" s="180"/>
      <c r="X3" s="180"/>
      <c r="Y3" s="180"/>
      <c r="Z3" s="180"/>
    </row>
    <row r="4" spans="1:26" s="7" customFormat="1" ht="13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V4" s="105" t="s">
        <v>138</v>
      </c>
      <c r="W4" s="105"/>
      <c r="X4" s="105"/>
      <c r="Y4" s="105"/>
      <c r="Z4" s="105"/>
    </row>
    <row r="5" spans="1:26" s="7" customFormat="1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V5" s="180" t="s">
        <v>34</v>
      </c>
      <c r="W5" s="180"/>
      <c r="X5" s="180"/>
      <c r="Y5" s="180"/>
      <c r="Z5" s="180"/>
    </row>
    <row r="6" spans="1:26" s="7" customFormat="1" ht="8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V6" s="27"/>
      <c r="W6" s="27"/>
      <c r="X6" s="27"/>
      <c r="Y6" s="27"/>
      <c r="Z6" s="28"/>
    </row>
    <row r="7" spans="1:26" s="7" customFormat="1" ht="15.75" customHeight="1">
      <c r="A7" s="181" t="s">
        <v>27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s="7" customFormat="1" ht="16.5" customHeight="1">
      <c r="A8" s="181" t="s">
        <v>128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s="7" customFormat="1" ht="21" customHeight="1">
      <c r="A9" s="8"/>
      <c r="B9" s="181" t="s">
        <v>37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8"/>
      <c r="X9" s="8"/>
      <c r="Y9" s="8"/>
      <c r="Z9" s="8"/>
    </row>
    <row r="10" spans="1:26" s="7" customFormat="1" ht="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178"/>
      <c r="Y10" s="178"/>
      <c r="Z10" s="178"/>
    </row>
    <row r="11" spans="1:48" s="7" customFormat="1" ht="47.25" customHeight="1">
      <c r="A11" s="3" t="s">
        <v>50</v>
      </c>
      <c r="B11" s="3" t="s">
        <v>0</v>
      </c>
      <c r="C11" s="107">
        <v>1377.6716</v>
      </c>
      <c r="D11" s="3" t="s">
        <v>1</v>
      </c>
      <c r="E11" s="107">
        <v>1377.6716</v>
      </c>
      <c r="F11" s="3" t="s">
        <v>2</v>
      </c>
      <c r="G11" s="107">
        <v>1377.6716</v>
      </c>
      <c r="H11" s="3" t="s">
        <v>3</v>
      </c>
      <c r="I11" s="107">
        <v>1377.6716</v>
      </c>
      <c r="J11" s="3" t="s">
        <v>4</v>
      </c>
      <c r="K11" s="107">
        <v>1377.6716</v>
      </c>
      <c r="L11" s="3" t="s">
        <v>26</v>
      </c>
      <c r="M11" s="107">
        <v>1377.6716</v>
      </c>
      <c r="N11" s="3" t="s">
        <v>5</v>
      </c>
      <c r="O11" s="107">
        <v>1377.6716</v>
      </c>
      <c r="P11" s="3" t="s">
        <v>6</v>
      </c>
      <c r="Q11" s="107">
        <v>1377.6716</v>
      </c>
      <c r="R11" s="3" t="s">
        <v>7</v>
      </c>
      <c r="S11" s="107">
        <v>1377.6716</v>
      </c>
      <c r="T11" s="3" t="s">
        <v>8</v>
      </c>
      <c r="U11" s="107">
        <v>1377.6716</v>
      </c>
      <c r="V11" s="3" t="s">
        <v>9</v>
      </c>
      <c r="W11" s="107">
        <v>1377.6716</v>
      </c>
      <c r="X11" s="3" t="s">
        <v>10</v>
      </c>
      <c r="Y11" s="107">
        <v>1377.6716</v>
      </c>
      <c r="Z11" s="23" t="s">
        <v>24</v>
      </c>
      <c r="AV11" s="106">
        <v>1377.6716</v>
      </c>
    </row>
    <row r="12" spans="1:49" s="9" customFormat="1" ht="12.75">
      <c r="A12" s="40" t="s">
        <v>52</v>
      </c>
      <c r="B12" s="74">
        <v>57</v>
      </c>
      <c r="C12" s="74">
        <v>78527</v>
      </c>
      <c r="D12" s="74">
        <v>53</v>
      </c>
      <c r="E12" s="74">
        <v>73017</v>
      </c>
      <c r="F12" s="74">
        <v>38</v>
      </c>
      <c r="G12" s="74">
        <v>52352</v>
      </c>
      <c r="H12" s="117">
        <v>20</v>
      </c>
      <c r="I12" s="117">
        <v>27553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>
        <v>18.6</v>
      </c>
      <c r="U12" s="74">
        <v>25625</v>
      </c>
      <c r="V12" s="74">
        <v>38.1</v>
      </c>
      <c r="W12" s="74">
        <v>52489</v>
      </c>
      <c r="X12" s="74">
        <v>58</v>
      </c>
      <c r="Y12" s="74">
        <v>79905</v>
      </c>
      <c r="Z12" s="74">
        <f aca="true" t="shared" si="0" ref="Z12:Z45">B12+D12+F12+H12+J12+L12+N12+P12+R12+T12+V12+X12</f>
        <v>282.7</v>
      </c>
      <c r="AA12" s="75"/>
      <c r="AB12" s="75"/>
      <c r="AC12" s="75"/>
      <c r="AD12" s="75"/>
      <c r="AV12" s="9">
        <f>C12+E12+G12+I12+K12+M12+O12+Q12+S12+U12+W12+Y12</f>
        <v>389468</v>
      </c>
      <c r="AW12" s="109">
        <f aca="true" t="shared" si="1" ref="AW12:AW45">C12+E12+G12+I12+K12+M12+O12+Q12+S12+U12+W12+Y12</f>
        <v>389468</v>
      </c>
    </row>
    <row r="13" spans="1:49" s="9" customFormat="1" ht="12.75">
      <c r="A13" s="40" t="s">
        <v>53</v>
      </c>
      <c r="B13" s="74">
        <v>55</v>
      </c>
      <c r="C13" s="74">
        <v>75772</v>
      </c>
      <c r="D13" s="74">
        <v>61</v>
      </c>
      <c r="E13" s="74">
        <v>84038</v>
      </c>
      <c r="F13" s="74">
        <v>48</v>
      </c>
      <c r="G13" s="74">
        <v>66128</v>
      </c>
      <c r="H13" s="117">
        <v>32</v>
      </c>
      <c r="I13" s="117">
        <v>44085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>
        <v>18.2</v>
      </c>
      <c r="U13" s="74">
        <v>25074</v>
      </c>
      <c r="V13" s="74">
        <v>39.1</v>
      </c>
      <c r="W13" s="74">
        <v>53867</v>
      </c>
      <c r="X13" s="74">
        <v>59.8</v>
      </c>
      <c r="Y13" s="74">
        <v>82385</v>
      </c>
      <c r="Z13" s="74">
        <f t="shared" si="0"/>
        <v>313.09999999999997</v>
      </c>
      <c r="AA13" s="75"/>
      <c r="AB13" s="75"/>
      <c r="AC13" s="75"/>
      <c r="AD13" s="75"/>
      <c r="AV13" s="9">
        <f aca="true" t="shared" si="2" ref="AV13:AV47">C13+E13+G13+I13+K13+M13+O13+Q13+S13+U13+W13+Y13</f>
        <v>431349</v>
      </c>
      <c r="AW13" s="109">
        <f t="shared" si="1"/>
        <v>431349</v>
      </c>
    </row>
    <row r="14" spans="1:49" s="9" customFormat="1" ht="12.75">
      <c r="A14" s="40" t="s">
        <v>54</v>
      </c>
      <c r="B14" s="74">
        <v>58</v>
      </c>
      <c r="C14" s="74">
        <v>79905</v>
      </c>
      <c r="D14" s="74">
        <v>61</v>
      </c>
      <c r="E14" s="74">
        <v>84038</v>
      </c>
      <c r="F14" s="74">
        <v>40</v>
      </c>
      <c r="G14" s="74">
        <v>55107</v>
      </c>
      <c r="H14" s="117">
        <v>20</v>
      </c>
      <c r="I14" s="117">
        <v>27553</v>
      </c>
      <c r="J14" s="74">
        <v>2.3</v>
      </c>
      <c r="K14" s="74">
        <v>3169</v>
      </c>
      <c r="L14" s="74">
        <v>2.6</v>
      </c>
      <c r="M14" s="74">
        <v>3582</v>
      </c>
      <c r="N14" s="74">
        <v>2</v>
      </c>
      <c r="O14" s="74">
        <v>2755</v>
      </c>
      <c r="P14" s="74">
        <v>3.2</v>
      </c>
      <c r="Q14" s="74">
        <v>4409</v>
      </c>
      <c r="R14" s="74">
        <v>4.2</v>
      </c>
      <c r="S14" s="74">
        <v>5786</v>
      </c>
      <c r="T14" s="74">
        <v>17.9</v>
      </c>
      <c r="U14" s="74">
        <v>24660</v>
      </c>
      <c r="V14" s="74">
        <v>29.5</v>
      </c>
      <c r="W14" s="74">
        <v>40641</v>
      </c>
      <c r="X14" s="74">
        <v>45.2</v>
      </c>
      <c r="Y14" s="74">
        <v>62271</v>
      </c>
      <c r="Z14" s="74">
        <f t="shared" si="0"/>
        <v>285.9</v>
      </c>
      <c r="AA14" s="75"/>
      <c r="AB14" s="75"/>
      <c r="AC14" s="75"/>
      <c r="AD14" s="75"/>
      <c r="AV14" s="9">
        <f t="shared" si="2"/>
        <v>393876</v>
      </c>
      <c r="AW14" s="109">
        <f t="shared" si="1"/>
        <v>393876</v>
      </c>
    </row>
    <row r="15" spans="1:49" s="9" customFormat="1" ht="12.75">
      <c r="A15" s="40" t="s">
        <v>55</v>
      </c>
      <c r="B15" s="74">
        <v>68</v>
      </c>
      <c r="C15" s="74">
        <v>93682</v>
      </c>
      <c r="D15" s="74">
        <v>71</v>
      </c>
      <c r="E15" s="74">
        <v>97815</v>
      </c>
      <c r="F15" s="74">
        <v>50</v>
      </c>
      <c r="G15" s="74">
        <v>68884</v>
      </c>
      <c r="H15" s="117">
        <v>32</v>
      </c>
      <c r="I15" s="117">
        <v>44085</v>
      </c>
      <c r="J15" s="74">
        <v>1.8</v>
      </c>
      <c r="K15" s="74">
        <v>2480</v>
      </c>
      <c r="L15" s="74">
        <v>1.2</v>
      </c>
      <c r="M15" s="74">
        <v>1653</v>
      </c>
      <c r="N15" s="74">
        <v>2</v>
      </c>
      <c r="O15" s="74">
        <v>2755</v>
      </c>
      <c r="P15" s="74">
        <v>1.5</v>
      </c>
      <c r="Q15" s="74">
        <v>2067</v>
      </c>
      <c r="R15" s="74">
        <v>3.2</v>
      </c>
      <c r="S15" s="74">
        <v>4409</v>
      </c>
      <c r="T15" s="74">
        <v>29</v>
      </c>
      <c r="U15" s="74">
        <v>39952</v>
      </c>
      <c r="V15" s="74">
        <v>56</v>
      </c>
      <c r="W15" s="74">
        <v>77150</v>
      </c>
      <c r="X15" s="74">
        <v>59</v>
      </c>
      <c r="Y15" s="74">
        <v>81282</v>
      </c>
      <c r="Z15" s="74">
        <f t="shared" si="0"/>
        <v>374.7</v>
      </c>
      <c r="AA15" s="75"/>
      <c r="AB15" s="75"/>
      <c r="AC15" s="75"/>
      <c r="AD15" s="75"/>
      <c r="AV15" s="9">
        <f t="shared" si="2"/>
        <v>516214</v>
      </c>
      <c r="AW15" s="109">
        <f t="shared" si="1"/>
        <v>516214</v>
      </c>
    </row>
    <row r="16" spans="1:49" s="9" customFormat="1" ht="12.75">
      <c r="A16" s="40" t="s">
        <v>56</v>
      </c>
      <c r="B16" s="74">
        <v>58</v>
      </c>
      <c r="C16" s="74">
        <v>79905</v>
      </c>
      <c r="D16" s="74">
        <v>54</v>
      </c>
      <c r="E16" s="74">
        <v>74394</v>
      </c>
      <c r="F16" s="74">
        <v>37</v>
      </c>
      <c r="G16" s="74">
        <v>50974</v>
      </c>
      <c r="H16" s="117">
        <v>25</v>
      </c>
      <c r="I16" s="117">
        <v>34442</v>
      </c>
      <c r="J16" s="74"/>
      <c r="K16" s="74">
        <f aca="true" t="shared" si="3" ref="K16:K27">J16*1377.6716</f>
        <v>0</v>
      </c>
      <c r="L16" s="74"/>
      <c r="M16" s="74">
        <f aca="true" t="shared" si="4" ref="M16:M27">L16*1377.6716</f>
        <v>0</v>
      </c>
      <c r="N16" s="74"/>
      <c r="O16" s="74">
        <f aca="true" t="shared" si="5" ref="O16:O27">N16*1377.6716</f>
        <v>0</v>
      </c>
      <c r="P16" s="74"/>
      <c r="Q16" s="74"/>
      <c r="R16" s="74"/>
      <c r="S16" s="74"/>
      <c r="T16" s="74">
        <v>18.7</v>
      </c>
      <c r="U16" s="74">
        <v>25762</v>
      </c>
      <c r="V16" s="74">
        <v>37.3</v>
      </c>
      <c r="W16" s="74">
        <v>51387</v>
      </c>
      <c r="X16" s="74">
        <v>42.8</v>
      </c>
      <c r="Y16" s="74">
        <v>58965</v>
      </c>
      <c r="Z16" s="74">
        <f t="shared" si="0"/>
        <v>272.8</v>
      </c>
      <c r="AA16" s="75"/>
      <c r="AB16" s="75"/>
      <c r="AC16" s="75"/>
      <c r="AD16" s="75"/>
      <c r="AV16" s="9">
        <f t="shared" si="2"/>
        <v>375829</v>
      </c>
      <c r="AW16" s="109">
        <f t="shared" si="1"/>
        <v>375829</v>
      </c>
    </row>
    <row r="17" spans="1:49" s="9" customFormat="1" ht="12.75">
      <c r="A17" s="40" t="s">
        <v>57</v>
      </c>
      <c r="B17" s="74">
        <v>38</v>
      </c>
      <c r="C17" s="74">
        <v>52352</v>
      </c>
      <c r="D17" s="74">
        <v>40</v>
      </c>
      <c r="E17" s="74">
        <v>55107</v>
      </c>
      <c r="F17" s="74">
        <v>27.4</v>
      </c>
      <c r="G17" s="74">
        <v>37748</v>
      </c>
      <c r="H17" s="117">
        <v>20</v>
      </c>
      <c r="I17" s="117">
        <v>27553</v>
      </c>
      <c r="J17" s="74">
        <v>7.3</v>
      </c>
      <c r="K17" s="74">
        <v>10057</v>
      </c>
      <c r="L17" s="74">
        <v>4.8</v>
      </c>
      <c r="M17" s="74">
        <v>6613</v>
      </c>
      <c r="N17" s="74">
        <v>1.7</v>
      </c>
      <c r="O17" s="74">
        <v>2342</v>
      </c>
      <c r="P17" s="74">
        <v>2.1</v>
      </c>
      <c r="Q17" s="74">
        <v>2893</v>
      </c>
      <c r="R17" s="74">
        <v>7</v>
      </c>
      <c r="S17" s="74">
        <v>9644</v>
      </c>
      <c r="T17" s="74">
        <v>13.2</v>
      </c>
      <c r="U17" s="74">
        <v>18185</v>
      </c>
      <c r="V17" s="74">
        <v>24.4</v>
      </c>
      <c r="W17" s="74">
        <v>33615</v>
      </c>
      <c r="X17" s="74">
        <v>34.9</v>
      </c>
      <c r="Y17" s="74">
        <v>48081</v>
      </c>
      <c r="Z17" s="74">
        <f t="shared" si="0"/>
        <v>220.8</v>
      </c>
      <c r="AA17" s="75"/>
      <c r="AB17" s="75"/>
      <c r="AC17" s="75"/>
      <c r="AD17" s="75"/>
      <c r="AV17" s="9">
        <f t="shared" si="2"/>
        <v>304190</v>
      </c>
      <c r="AW17" s="109">
        <f t="shared" si="1"/>
        <v>304190</v>
      </c>
    </row>
    <row r="18" spans="1:49" s="9" customFormat="1" ht="12.75">
      <c r="A18" s="40" t="s">
        <v>58</v>
      </c>
      <c r="B18" s="74">
        <v>98</v>
      </c>
      <c r="C18" s="74">
        <v>135012</v>
      </c>
      <c r="D18" s="74">
        <v>74</v>
      </c>
      <c r="E18" s="74">
        <v>101948</v>
      </c>
      <c r="F18" s="74">
        <v>53</v>
      </c>
      <c r="G18" s="74">
        <v>73017</v>
      </c>
      <c r="H18" s="117">
        <v>38</v>
      </c>
      <c r="I18" s="117">
        <v>52352</v>
      </c>
      <c r="J18" s="74"/>
      <c r="K18" s="74">
        <f t="shared" si="3"/>
        <v>0</v>
      </c>
      <c r="L18" s="74"/>
      <c r="M18" s="74">
        <f t="shared" si="4"/>
        <v>0</v>
      </c>
      <c r="N18" s="74"/>
      <c r="O18" s="74">
        <f t="shared" si="5"/>
        <v>0</v>
      </c>
      <c r="P18" s="74"/>
      <c r="Q18" s="74"/>
      <c r="R18" s="74"/>
      <c r="S18" s="74"/>
      <c r="T18" s="74">
        <v>33.4</v>
      </c>
      <c r="U18" s="74">
        <v>46014</v>
      </c>
      <c r="V18" s="74">
        <v>55</v>
      </c>
      <c r="W18" s="74">
        <v>75772</v>
      </c>
      <c r="X18" s="74">
        <v>65</v>
      </c>
      <c r="Y18" s="74">
        <v>89547</v>
      </c>
      <c r="Z18" s="74">
        <f t="shared" si="0"/>
        <v>416.4</v>
      </c>
      <c r="AA18" s="75"/>
      <c r="AB18" s="75"/>
      <c r="AC18" s="75"/>
      <c r="AD18" s="75"/>
      <c r="AV18" s="9">
        <f t="shared" si="2"/>
        <v>573662</v>
      </c>
      <c r="AW18" s="109">
        <f t="shared" si="1"/>
        <v>573662</v>
      </c>
    </row>
    <row r="19" spans="1:49" s="9" customFormat="1" ht="12.75">
      <c r="A19" s="116" t="s">
        <v>179</v>
      </c>
      <c r="B19" s="74">
        <v>100.4</v>
      </c>
      <c r="C19" s="74">
        <v>124917</v>
      </c>
      <c r="D19" s="74">
        <v>79.4</v>
      </c>
      <c r="E19" s="74">
        <v>98789</v>
      </c>
      <c r="F19" s="74">
        <v>75.6</v>
      </c>
      <c r="G19" s="74">
        <v>94061</v>
      </c>
      <c r="H19" s="117">
        <v>27.6</v>
      </c>
      <c r="I19" s="117">
        <v>34340</v>
      </c>
      <c r="J19" s="74">
        <v>3.8</v>
      </c>
      <c r="K19" s="74">
        <v>4728</v>
      </c>
      <c r="L19" s="74">
        <v>3</v>
      </c>
      <c r="M19" s="74">
        <v>3733</v>
      </c>
      <c r="N19" s="74">
        <v>2.2</v>
      </c>
      <c r="O19" s="74">
        <v>2737</v>
      </c>
      <c r="P19" s="74">
        <v>2</v>
      </c>
      <c r="Q19" s="74">
        <v>2488</v>
      </c>
      <c r="R19" s="74">
        <v>6.3</v>
      </c>
      <c r="S19" s="74">
        <v>7838</v>
      </c>
      <c r="T19" s="74">
        <v>39.8</v>
      </c>
      <c r="U19" s="74">
        <v>49519</v>
      </c>
      <c r="V19" s="74">
        <v>86.5</v>
      </c>
      <c r="W19" s="74">
        <v>107622</v>
      </c>
      <c r="X19" s="74">
        <v>94.1</v>
      </c>
      <c r="Y19" s="74">
        <v>117078</v>
      </c>
      <c r="Z19" s="74">
        <f t="shared" si="0"/>
        <v>520.7</v>
      </c>
      <c r="AA19" s="75"/>
      <c r="AB19" s="75"/>
      <c r="AC19" s="75"/>
      <c r="AD19" s="75"/>
      <c r="AV19" s="9">
        <f t="shared" si="2"/>
        <v>647850</v>
      </c>
      <c r="AW19" s="9">
        <f t="shared" si="1"/>
        <v>647850</v>
      </c>
    </row>
    <row r="20" spans="1:49" s="9" customFormat="1" ht="12.75">
      <c r="A20" s="40" t="s">
        <v>59</v>
      </c>
      <c r="B20" s="74">
        <v>80</v>
      </c>
      <c r="C20" s="74">
        <v>110214</v>
      </c>
      <c r="D20" s="74">
        <v>68</v>
      </c>
      <c r="E20" s="74">
        <v>93682</v>
      </c>
      <c r="F20" s="74">
        <v>43</v>
      </c>
      <c r="G20" s="74">
        <v>59240</v>
      </c>
      <c r="H20" s="117">
        <v>27.3</v>
      </c>
      <c r="I20" s="117">
        <v>37610</v>
      </c>
      <c r="J20" s="74"/>
      <c r="K20" s="74">
        <f t="shared" si="3"/>
        <v>0</v>
      </c>
      <c r="L20" s="74"/>
      <c r="M20" s="74">
        <f t="shared" si="4"/>
        <v>0</v>
      </c>
      <c r="N20" s="74"/>
      <c r="O20" s="74">
        <f t="shared" si="5"/>
        <v>0</v>
      </c>
      <c r="P20" s="74"/>
      <c r="Q20" s="74"/>
      <c r="R20" s="74"/>
      <c r="S20" s="74"/>
      <c r="T20" s="74">
        <v>23.6</v>
      </c>
      <c r="U20" s="74">
        <v>32513</v>
      </c>
      <c r="V20" s="74">
        <v>60</v>
      </c>
      <c r="W20" s="74">
        <v>82660</v>
      </c>
      <c r="X20" s="74">
        <v>75.7</v>
      </c>
      <c r="Y20" s="74">
        <v>104290</v>
      </c>
      <c r="Z20" s="74">
        <f t="shared" si="0"/>
        <v>377.59999999999997</v>
      </c>
      <c r="AA20" s="75"/>
      <c r="AB20" s="75"/>
      <c r="AC20" s="75"/>
      <c r="AD20" s="75"/>
      <c r="AV20" s="9">
        <f t="shared" si="2"/>
        <v>520209</v>
      </c>
      <c r="AW20" s="109">
        <f t="shared" si="1"/>
        <v>520209</v>
      </c>
    </row>
    <row r="21" spans="1:49" s="9" customFormat="1" ht="12.75">
      <c r="A21" s="41" t="s">
        <v>60</v>
      </c>
      <c r="B21" s="74">
        <v>73</v>
      </c>
      <c r="C21" s="74">
        <v>100570</v>
      </c>
      <c r="D21" s="74">
        <v>73.9</v>
      </c>
      <c r="E21" s="74">
        <v>101810</v>
      </c>
      <c r="F21" s="74">
        <v>44.1</v>
      </c>
      <c r="G21" s="74">
        <v>60755</v>
      </c>
      <c r="H21" s="117">
        <v>34.4</v>
      </c>
      <c r="I21" s="117">
        <v>47392</v>
      </c>
      <c r="J21" s="74">
        <v>5.1</v>
      </c>
      <c r="K21" s="74">
        <v>7026</v>
      </c>
      <c r="L21" s="74">
        <v>4.7</v>
      </c>
      <c r="M21" s="74">
        <v>6475</v>
      </c>
      <c r="N21" s="74">
        <v>4.4</v>
      </c>
      <c r="O21" s="74">
        <v>6062</v>
      </c>
      <c r="P21" s="74">
        <v>4.2</v>
      </c>
      <c r="Q21" s="74">
        <v>5786</v>
      </c>
      <c r="R21" s="74">
        <v>6.6</v>
      </c>
      <c r="S21" s="74">
        <v>9093</v>
      </c>
      <c r="T21" s="74">
        <v>16.7</v>
      </c>
      <c r="U21" s="74">
        <v>23007</v>
      </c>
      <c r="V21" s="74">
        <v>47.6</v>
      </c>
      <c r="W21" s="74">
        <v>65577</v>
      </c>
      <c r="X21" s="74">
        <v>62.3</v>
      </c>
      <c r="Y21" s="74">
        <v>85829</v>
      </c>
      <c r="Z21" s="74">
        <f t="shared" si="0"/>
        <v>377</v>
      </c>
      <c r="AA21" s="75"/>
      <c r="AB21" s="75"/>
      <c r="AC21" s="75"/>
      <c r="AD21" s="75"/>
      <c r="AV21" s="9">
        <f t="shared" si="2"/>
        <v>519382</v>
      </c>
      <c r="AW21" s="109">
        <f t="shared" si="1"/>
        <v>519382</v>
      </c>
    </row>
    <row r="22" spans="1:49" s="9" customFormat="1" ht="12.75">
      <c r="A22" s="40" t="s">
        <v>61</v>
      </c>
      <c r="B22" s="74">
        <v>53.800000000000004</v>
      </c>
      <c r="C22" s="74">
        <v>74119</v>
      </c>
      <c r="D22" s="74">
        <v>48.1</v>
      </c>
      <c r="E22" s="74">
        <v>66266</v>
      </c>
      <c r="F22" s="74">
        <v>33.8</v>
      </c>
      <c r="G22" s="74">
        <v>46565</v>
      </c>
      <c r="H22" s="117">
        <v>17.6</v>
      </c>
      <c r="I22" s="117">
        <v>24247</v>
      </c>
      <c r="J22" s="74"/>
      <c r="K22" s="74">
        <f t="shared" si="3"/>
        <v>0</v>
      </c>
      <c r="L22" s="74"/>
      <c r="M22" s="74">
        <f t="shared" si="4"/>
        <v>0</v>
      </c>
      <c r="N22" s="74"/>
      <c r="O22" s="74">
        <f t="shared" si="5"/>
        <v>0</v>
      </c>
      <c r="P22" s="74"/>
      <c r="Q22" s="74"/>
      <c r="R22" s="74"/>
      <c r="S22" s="74"/>
      <c r="T22" s="74">
        <v>12.6</v>
      </c>
      <c r="U22" s="74">
        <v>17359</v>
      </c>
      <c r="V22" s="74">
        <v>32.4</v>
      </c>
      <c r="W22" s="74">
        <v>44637</v>
      </c>
      <c r="X22" s="74">
        <v>44.3</v>
      </c>
      <c r="Y22" s="74">
        <v>61030</v>
      </c>
      <c r="Z22" s="74">
        <f t="shared" si="0"/>
        <v>242.59999999999997</v>
      </c>
      <c r="AA22" s="75"/>
      <c r="AB22" s="75"/>
      <c r="AC22" s="75"/>
      <c r="AD22" s="75"/>
      <c r="AV22" s="9">
        <f t="shared" si="2"/>
        <v>334223</v>
      </c>
      <c r="AW22" s="109">
        <f t="shared" si="1"/>
        <v>334223</v>
      </c>
    </row>
    <row r="23" spans="1:49" s="9" customFormat="1" ht="12.75">
      <c r="A23" s="40" t="s">
        <v>62</v>
      </c>
      <c r="B23" s="74">
        <v>54</v>
      </c>
      <c r="C23" s="74">
        <v>74394</v>
      </c>
      <c r="D23" s="74">
        <v>64</v>
      </c>
      <c r="E23" s="74">
        <v>88171</v>
      </c>
      <c r="F23" s="74">
        <v>33</v>
      </c>
      <c r="G23" s="74">
        <v>45463</v>
      </c>
      <c r="H23" s="117">
        <v>20</v>
      </c>
      <c r="I23" s="117">
        <v>27553</v>
      </c>
      <c r="J23" s="74"/>
      <c r="K23" s="74">
        <f t="shared" si="3"/>
        <v>0</v>
      </c>
      <c r="L23" s="74"/>
      <c r="M23" s="74">
        <f t="shared" si="4"/>
        <v>0</v>
      </c>
      <c r="N23" s="74"/>
      <c r="O23" s="74">
        <f t="shared" si="5"/>
        <v>0</v>
      </c>
      <c r="P23" s="74"/>
      <c r="Q23" s="74"/>
      <c r="R23" s="74"/>
      <c r="S23" s="74"/>
      <c r="T23" s="74">
        <v>18.7</v>
      </c>
      <c r="U23" s="74">
        <v>25762</v>
      </c>
      <c r="V23" s="74">
        <v>39.8</v>
      </c>
      <c r="W23" s="74">
        <v>54831</v>
      </c>
      <c r="X23" s="74">
        <v>49.4</v>
      </c>
      <c r="Y23" s="74">
        <v>68059</v>
      </c>
      <c r="Z23" s="74">
        <f t="shared" si="0"/>
        <v>278.9</v>
      </c>
      <c r="AA23" s="75"/>
      <c r="AB23" s="75"/>
      <c r="AC23" s="75"/>
      <c r="AD23" s="75"/>
      <c r="AV23" s="9">
        <f t="shared" si="2"/>
        <v>384233</v>
      </c>
      <c r="AW23" s="109">
        <f t="shared" si="1"/>
        <v>384233</v>
      </c>
    </row>
    <row r="24" spans="1:49" s="9" customFormat="1" ht="12.75">
      <c r="A24" s="40" t="s">
        <v>63</v>
      </c>
      <c r="B24" s="74">
        <v>89.2</v>
      </c>
      <c r="C24" s="74">
        <v>122888</v>
      </c>
      <c r="D24" s="74">
        <v>77.39999999999999</v>
      </c>
      <c r="E24" s="74">
        <v>106632</v>
      </c>
      <c r="F24" s="74">
        <v>54.1</v>
      </c>
      <c r="G24" s="74">
        <v>74532</v>
      </c>
      <c r="H24" s="117">
        <v>30.7</v>
      </c>
      <c r="I24" s="117">
        <v>42295</v>
      </c>
      <c r="J24" s="74"/>
      <c r="K24" s="74">
        <f t="shared" si="3"/>
        <v>0</v>
      </c>
      <c r="L24" s="74"/>
      <c r="M24" s="74">
        <f t="shared" si="4"/>
        <v>0</v>
      </c>
      <c r="N24" s="74"/>
      <c r="O24" s="74">
        <f t="shared" si="5"/>
        <v>0</v>
      </c>
      <c r="P24" s="74"/>
      <c r="Q24" s="74"/>
      <c r="R24" s="74"/>
      <c r="S24" s="74"/>
      <c r="T24" s="74">
        <v>21</v>
      </c>
      <c r="U24" s="74">
        <v>28931</v>
      </c>
      <c r="V24" s="74">
        <v>55.1</v>
      </c>
      <c r="W24" s="74">
        <v>75910</v>
      </c>
      <c r="X24" s="74">
        <v>74.6</v>
      </c>
      <c r="Y24" s="74">
        <v>102774</v>
      </c>
      <c r="Z24" s="74">
        <f t="shared" si="0"/>
        <v>402.1</v>
      </c>
      <c r="AA24" s="75"/>
      <c r="AB24" s="75"/>
      <c r="AC24" s="75"/>
      <c r="AD24" s="75"/>
      <c r="AV24" s="9">
        <f t="shared" si="2"/>
        <v>553962</v>
      </c>
      <c r="AW24" s="109">
        <f t="shared" si="1"/>
        <v>553962</v>
      </c>
    </row>
    <row r="25" spans="1:49" s="9" customFormat="1" ht="12.75">
      <c r="A25" s="40" t="s">
        <v>64</v>
      </c>
      <c r="B25" s="74">
        <v>89.5</v>
      </c>
      <c r="C25" s="74">
        <v>123302</v>
      </c>
      <c r="D25" s="74">
        <v>78.7</v>
      </c>
      <c r="E25" s="74">
        <v>108423</v>
      </c>
      <c r="F25" s="74">
        <v>54.9</v>
      </c>
      <c r="G25" s="74">
        <v>75634</v>
      </c>
      <c r="H25" s="117">
        <v>34.4</v>
      </c>
      <c r="I25" s="117">
        <v>47392</v>
      </c>
      <c r="J25" s="74"/>
      <c r="K25" s="74">
        <f t="shared" si="3"/>
        <v>0</v>
      </c>
      <c r="L25" s="74"/>
      <c r="M25" s="74">
        <f t="shared" si="4"/>
        <v>0</v>
      </c>
      <c r="N25" s="74"/>
      <c r="O25" s="74">
        <f t="shared" si="5"/>
        <v>0</v>
      </c>
      <c r="P25" s="74"/>
      <c r="Q25" s="74"/>
      <c r="R25" s="74"/>
      <c r="S25" s="74"/>
      <c r="T25" s="74">
        <v>27.2</v>
      </c>
      <c r="U25" s="74">
        <v>37473</v>
      </c>
      <c r="V25" s="74">
        <v>52.8</v>
      </c>
      <c r="W25" s="74">
        <v>72741</v>
      </c>
      <c r="X25" s="74">
        <v>65.3</v>
      </c>
      <c r="Y25" s="74">
        <v>89961</v>
      </c>
      <c r="Z25" s="74">
        <f t="shared" si="0"/>
        <v>402.8</v>
      </c>
      <c r="AA25" s="75"/>
      <c r="AB25" s="75"/>
      <c r="AC25" s="75"/>
      <c r="AD25" s="75"/>
      <c r="AV25" s="9">
        <f t="shared" si="2"/>
        <v>554926</v>
      </c>
      <c r="AW25" s="109">
        <f t="shared" si="1"/>
        <v>554926</v>
      </c>
    </row>
    <row r="26" spans="1:49" s="10" customFormat="1" ht="12.75">
      <c r="A26" s="41" t="s">
        <v>65</v>
      </c>
      <c r="B26" s="74">
        <v>77.89999999999999</v>
      </c>
      <c r="C26" s="74">
        <v>107321</v>
      </c>
      <c r="D26" s="74">
        <v>80.30000000000001</v>
      </c>
      <c r="E26" s="74">
        <v>110627</v>
      </c>
      <c r="F26" s="74">
        <v>51.6</v>
      </c>
      <c r="G26" s="74">
        <v>71088</v>
      </c>
      <c r="H26" s="117">
        <v>32.099999999999994</v>
      </c>
      <c r="I26" s="117">
        <v>44223</v>
      </c>
      <c r="J26" s="74"/>
      <c r="K26" s="74">
        <f t="shared" si="3"/>
        <v>0</v>
      </c>
      <c r="L26" s="74"/>
      <c r="M26" s="74">
        <f t="shared" si="4"/>
        <v>0</v>
      </c>
      <c r="N26" s="74"/>
      <c r="O26" s="74">
        <f t="shared" si="5"/>
        <v>0</v>
      </c>
      <c r="P26" s="74"/>
      <c r="Q26" s="74"/>
      <c r="R26" s="74"/>
      <c r="S26" s="74"/>
      <c r="T26" s="74">
        <v>20.3</v>
      </c>
      <c r="U26" s="74">
        <v>27967</v>
      </c>
      <c r="V26" s="74">
        <v>46.2</v>
      </c>
      <c r="W26" s="74">
        <v>63648</v>
      </c>
      <c r="X26" s="74">
        <v>52.2</v>
      </c>
      <c r="Y26" s="74">
        <v>71914</v>
      </c>
      <c r="Z26" s="74">
        <f t="shared" si="0"/>
        <v>360.59999999999997</v>
      </c>
      <c r="AA26" s="76"/>
      <c r="AB26" s="76"/>
      <c r="AC26" s="76"/>
      <c r="AD26" s="76"/>
      <c r="AV26" s="9">
        <f t="shared" si="2"/>
        <v>496788</v>
      </c>
      <c r="AW26" s="109">
        <f t="shared" si="1"/>
        <v>496788</v>
      </c>
    </row>
    <row r="27" spans="1:49" s="9" customFormat="1" ht="12.75">
      <c r="A27" s="40" t="s">
        <v>66</v>
      </c>
      <c r="B27" s="74">
        <v>74</v>
      </c>
      <c r="C27" s="74">
        <v>101948</v>
      </c>
      <c r="D27" s="74">
        <v>69</v>
      </c>
      <c r="E27" s="74">
        <v>95059</v>
      </c>
      <c r="F27" s="74">
        <v>54</v>
      </c>
      <c r="G27" s="74">
        <v>74394</v>
      </c>
      <c r="H27" s="117">
        <v>25</v>
      </c>
      <c r="I27" s="117">
        <v>34442</v>
      </c>
      <c r="J27" s="74"/>
      <c r="K27" s="74">
        <f t="shared" si="3"/>
        <v>0</v>
      </c>
      <c r="L27" s="74"/>
      <c r="M27" s="74">
        <f t="shared" si="4"/>
        <v>0</v>
      </c>
      <c r="N27" s="74"/>
      <c r="O27" s="74">
        <f t="shared" si="5"/>
        <v>0</v>
      </c>
      <c r="P27" s="74"/>
      <c r="Q27" s="74"/>
      <c r="R27" s="74"/>
      <c r="S27" s="74"/>
      <c r="T27" s="74">
        <v>23.1</v>
      </c>
      <c r="U27" s="74">
        <v>31824</v>
      </c>
      <c r="V27" s="74">
        <v>49.2</v>
      </c>
      <c r="W27" s="74">
        <v>67781</v>
      </c>
      <c r="X27" s="74">
        <v>64.7</v>
      </c>
      <c r="Y27" s="74">
        <v>89136</v>
      </c>
      <c r="Z27" s="74">
        <f t="shared" si="0"/>
        <v>359</v>
      </c>
      <c r="AA27" s="75"/>
      <c r="AB27" s="75"/>
      <c r="AC27" s="75"/>
      <c r="AD27" s="75"/>
      <c r="AV27" s="9">
        <f t="shared" si="2"/>
        <v>494584</v>
      </c>
      <c r="AW27" s="109">
        <f t="shared" si="1"/>
        <v>494584</v>
      </c>
    </row>
    <row r="28" spans="1:49" s="9" customFormat="1" ht="12.75">
      <c r="A28" s="40" t="s">
        <v>67</v>
      </c>
      <c r="B28" s="74">
        <v>92</v>
      </c>
      <c r="C28" s="74">
        <v>126746</v>
      </c>
      <c r="D28" s="74">
        <v>93</v>
      </c>
      <c r="E28" s="74">
        <v>128123</v>
      </c>
      <c r="F28" s="74">
        <v>59</v>
      </c>
      <c r="G28" s="74">
        <v>81283</v>
      </c>
      <c r="H28" s="117">
        <v>51</v>
      </c>
      <c r="I28" s="117">
        <v>70261</v>
      </c>
      <c r="J28" s="74">
        <v>4.9</v>
      </c>
      <c r="K28" s="74">
        <v>6751</v>
      </c>
      <c r="L28" s="74">
        <v>4.7</v>
      </c>
      <c r="M28" s="74">
        <v>6475</v>
      </c>
      <c r="N28" s="74">
        <v>4</v>
      </c>
      <c r="O28" s="74">
        <v>5511</v>
      </c>
      <c r="P28" s="74">
        <v>3.1</v>
      </c>
      <c r="Q28" s="74">
        <v>4271</v>
      </c>
      <c r="R28" s="74">
        <v>5.3</v>
      </c>
      <c r="S28" s="74">
        <v>7302</v>
      </c>
      <c r="T28" s="74">
        <v>30.4</v>
      </c>
      <c r="U28" s="74">
        <v>41881</v>
      </c>
      <c r="V28" s="74">
        <v>51.1</v>
      </c>
      <c r="W28" s="74">
        <v>70399</v>
      </c>
      <c r="X28" s="74">
        <v>72.5</v>
      </c>
      <c r="Y28" s="74">
        <v>99880</v>
      </c>
      <c r="Z28" s="74">
        <f t="shared" si="0"/>
        <v>471</v>
      </c>
      <c r="AA28" s="75"/>
      <c r="AB28" s="75"/>
      <c r="AC28" s="75"/>
      <c r="AD28" s="75"/>
      <c r="AV28" s="9">
        <f t="shared" si="2"/>
        <v>648883</v>
      </c>
      <c r="AW28" s="109">
        <f t="shared" si="1"/>
        <v>648883</v>
      </c>
    </row>
    <row r="29" spans="1:49" s="9" customFormat="1" ht="12.75">
      <c r="A29" s="40" t="s">
        <v>75</v>
      </c>
      <c r="B29" s="74">
        <v>51.8</v>
      </c>
      <c r="C29" s="74">
        <v>64449</v>
      </c>
      <c r="D29" s="74">
        <v>59</v>
      </c>
      <c r="E29" s="74">
        <v>73407</v>
      </c>
      <c r="F29" s="74">
        <v>41.2</v>
      </c>
      <c r="G29" s="74">
        <v>51261</v>
      </c>
      <c r="H29" s="117">
        <v>18.7</v>
      </c>
      <c r="I29" s="117">
        <v>23266</v>
      </c>
      <c r="J29" s="74">
        <v>2.9</v>
      </c>
      <c r="K29" s="74">
        <v>3608</v>
      </c>
      <c r="L29" s="74">
        <v>1.4</v>
      </c>
      <c r="M29" s="74">
        <v>1742</v>
      </c>
      <c r="N29" s="74">
        <v>0.9</v>
      </c>
      <c r="O29" s="74">
        <v>1120</v>
      </c>
      <c r="P29" s="74">
        <v>1.7</v>
      </c>
      <c r="Q29" s="74">
        <v>2115</v>
      </c>
      <c r="R29" s="74">
        <v>1.2</v>
      </c>
      <c r="S29" s="74">
        <v>1493</v>
      </c>
      <c r="T29" s="74">
        <v>18.2</v>
      </c>
      <c r="U29" s="74">
        <v>22644</v>
      </c>
      <c r="V29" s="74">
        <v>38.9</v>
      </c>
      <c r="W29" s="74">
        <v>48399</v>
      </c>
      <c r="X29" s="74">
        <v>53.4</v>
      </c>
      <c r="Y29" s="74">
        <v>66440</v>
      </c>
      <c r="Z29" s="74">
        <f t="shared" si="0"/>
        <v>289.29999999999995</v>
      </c>
      <c r="AA29" s="75"/>
      <c r="AB29" s="75"/>
      <c r="AC29" s="75"/>
      <c r="AD29" s="75"/>
      <c r="AV29" s="9">
        <f t="shared" si="2"/>
        <v>359944</v>
      </c>
      <c r="AW29" s="9">
        <f t="shared" si="1"/>
        <v>359944</v>
      </c>
    </row>
    <row r="30" spans="1:49" s="9" customFormat="1" ht="12.75">
      <c r="A30" s="40" t="s">
        <v>76</v>
      </c>
      <c r="B30" s="41">
        <v>92.6</v>
      </c>
      <c r="C30" s="74">
        <v>115212</v>
      </c>
      <c r="D30" s="81">
        <v>90.4</v>
      </c>
      <c r="E30" s="74">
        <v>112475</v>
      </c>
      <c r="F30" s="81">
        <v>54.7</v>
      </c>
      <c r="G30" s="74">
        <v>68057</v>
      </c>
      <c r="H30" s="117">
        <v>38.3</v>
      </c>
      <c r="I30" s="117">
        <v>47652</v>
      </c>
      <c r="J30" s="81">
        <v>2.4</v>
      </c>
      <c r="K30" s="74">
        <v>2986</v>
      </c>
      <c r="L30" s="81">
        <v>1.4</v>
      </c>
      <c r="M30" s="74">
        <v>1742</v>
      </c>
      <c r="N30" s="81">
        <v>1.5</v>
      </c>
      <c r="O30" s="74">
        <v>1866</v>
      </c>
      <c r="P30" s="81">
        <v>1.9</v>
      </c>
      <c r="Q30" s="74">
        <v>2364</v>
      </c>
      <c r="R30" s="81">
        <v>2.2</v>
      </c>
      <c r="S30" s="74">
        <v>2737</v>
      </c>
      <c r="T30" s="81">
        <v>36</v>
      </c>
      <c r="U30" s="74">
        <v>44791</v>
      </c>
      <c r="V30" s="81">
        <v>54</v>
      </c>
      <c r="W30" s="74">
        <v>67186</v>
      </c>
      <c r="X30" s="81">
        <v>70</v>
      </c>
      <c r="Y30" s="74">
        <v>87094</v>
      </c>
      <c r="Z30" s="74">
        <f t="shared" si="0"/>
        <v>445.3999999999999</v>
      </c>
      <c r="AA30" s="75"/>
      <c r="AB30" s="75"/>
      <c r="AC30" s="75"/>
      <c r="AD30" s="75"/>
      <c r="AV30" s="9">
        <f t="shared" si="2"/>
        <v>554162</v>
      </c>
      <c r="AW30" s="9">
        <f t="shared" si="1"/>
        <v>554162</v>
      </c>
    </row>
    <row r="31" spans="1:49" s="9" customFormat="1" ht="12.75">
      <c r="A31" s="40" t="s">
        <v>77</v>
      </c>
      <c r="B31" s="74">
        <v>143.5</v>
      </c>
      <c r="C31" s="74">
        <v>178541</v>
      </c>
      <c r="D31" s="74">
        <v>85</v>
      </c>
      <c r="E31" s="74">
        <v>105756</v>
      </c>
      <c r="F31" s="74">
        <v>65.9</v>
      </c>
      <c r="G31" s="74">
        <v>81992</v>
      </c>
      <c r="H31" s="117">
        <v>49.1</v>
      </c>
      <c r="I31" s="117">
        <v>61090</v>
      </c>
      <c r="J31" s="74">
        <v>5.2</v>
      </c>
      <c r="K31" s="74">
        <v>6470</v>
      </c>
      <c r="L31" s="74">
        <v>3.7</v>
      </c>
      <c r="M31" s="74">
        <v>4604</v>
      </c>
      <c r="N31" s="74">
        <v>2</v>
      </c>
      <c r="O31" s="74">
        <v>2488</v>
      </c>
      <c r="P31" s="74">
        <v>2.3</v>
      </c>
      <c r="Q31" s="74">
        <v>2862</v>
      </c>
      <c r="R31" s="74">
        <v>5.3</v>
      </c>
      <c r="S31" s="74">
        <v>6594</v>
      </c>
      <c r="T31" s="74">
        <v>64.8</v>
      </c>
      <c r="U31" s="74">
        <v>80624</v>
      </c>
      <c r="V31" s="74">
        <v>79.7</v>
      </c>
      <c r="W31" s="74">
        <v>99162</v>
      </c>
      <c r="X31" s="74">
        <v>107.1</v>
      </c>
      <c r="Y31" s="74">
        <v>133252</v>
      </c>
      <c r="Z31" s="74">
        <f t="shared" si="0"/>
        <v>613.6</v>
      </c>
      <c r="AA31" s="75"/>
      <c r="AB31" s="75"/>
      <c r="AC31" s="75"/>
      <c r="AD31" s="75"/>
      <c r="AV31" s="9">
        <f t="shared" si="2"/>
        <v>763435</v>
      </c>
      <c r="AW31" s="9">
        <f t="shared" si="1"/>
        <v>763435</v>
      </c>
    </row>
    <row r="32" spans="1:49" s="9" customFormat="1" ht="12.75">
      <c r="A32" s="110" t="s">
        <v>78</v>
      </c>
      <c r="B32" s="117">
        <v>19.9</v>
      </c>
      <c r="C32" s="117">
        <v>24759</v>
      </c>
      <c r="D32" s="117">
        <v>18.2</v>
      </c>
      <c r="E32" s="117">
        <v>22644</v>
      </c>
      <c r="F32" s="117">
        <v>14.6</v>
      </c>
      <c r="G32" s="117">
        <v>18165</v>
      </c>
      <c r="H32" s="117">
        <v>5.1</v>
      </c>
      <c r="I32" s="117">
        <v>6345</v>
      </c>
      <c r="J32" s="117"/>
      <c r="K32" s="117">
        <v>0</v>
      </c>
      <c r="L32" s="117"/>
      <c r="M32" s="117">
        <v>0</v>
      </c>
      <c r="N32" s="117"/>
      <c r="O32" s="117">
        <v>0</v>
      </c>
      <c r="P32" s="117"/>
      <c r="Q32" s="117">
        <v>0</v>
      </c>
      <c r="R32" s="117"/>
      <c r="S32" s="117">
        <v>0</v>
      </c>
      <c r="T32" s="117">
        <v>8.8</v>
      </c>
      <c r="U32" s="117">
        <v>10949</v>
      </c>
      <c r="V32" s="117">
        <v>13.3</v>
      </c>
      <c r="W32" s="117">
        <v>16548</v>
      </c>
      <c r="X32" s="117">
        <v>19.3</v>
      </c>
      <c r="Y32" s="117">
        <v>24021</v>
      </c>
      <c r="Z32" s="117">
        <f t="shared" si="0"/>
        <v>99.19999999999999</v>
      </c>
      <c r="AA32" s="118"/>
      <c r="AB32" s="118"/>
      <c r="AC32" s="118"/>
      <c r="AD32" s="118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9">
        <f t="shared" si="2"/>
        <v>123431</v>
      </c>
      <c r="AW32" s="9">
        <f t="shared" si="1"/>
        <v>123431</v>
      </c>
    </row>
    <row r="33" spans="1:49" s="9" customFormat="1" ht="12.75">
      <c r="A33" s="40" t="s">
        <v>79</v>
      </c>
      <c r="B33" s="74">
        <v>79</v>
      </c>
      <c r="C33" s="74">
        <v>98291</v>
      </c>
      <c r="D33" s="74">
        <v>74.9</v>
      </c>
      <c r="E33" s="74">
        <v>93190</v>
      </c>
      <c r="F33" s="74">
        <v>57.3</v>
      </c>
      <c r="G33" s="74">
        <v>71292</v>
      </c>
      <c r="H33" s="117">
        <v>26.9</v>
      </c>
      <c r="I33" s="117">
        <v>33469</v>
      </c>
      <c r="J33" s="74">
        <v>3</v>
      </c>
      <c r="K33" s="74">
        <v>3733</v>
      </c>
      <c r="L33" s="74">
        <v>3</v>
      </c>
      <c r="M33" s="74">
        <v>3733</v>
      </c>
      <c r="N33" s="74">
        <v>2.9</v>
      </c>
      <c r="O33" s="74">
        <v>3608</v>
      </c>
      <c r="P33" s="74">
        <v>1</v>
      </c>
      <c r="Q33" s="74">
        <v>1244</v>
      </c>
      <c r="R33" s="74">
        <v>2.2</v>
      </c>
      <c r="S33" s="74">
        <v>2737</v>
      </c>
      <c r="T33" s="74">
        <v>27.4</v>
      </c>
      <c r="U33" s="74">
        <v>34091</v>
      </c>
      <c r="V33" s="74">
        <v>60</v>
      </c>
      <c r="W33" s="74">
        <v>74651</v>
      </c>
      <c r="X33" s="74">
        <v>75</v>
      </c>
      <c r="Y33" s="74">
        <v>93314</v>
      </c>
      <c r="Z33" s="74">
        <f t="shared" si="0"/>
        <v>412.59999999999997</v>
      </c>
      <c r="AA33" s="75"/>
      <c r="AB33" s="75"/>
      <c r="AC33" s="75"/>
      <c r="AD33" s="75"/>
      <c r="AV33" s="9">
        <f t="shared" si="2"/>
        <v>513353</v>
      </c>
      <c r="AW33" s="9">
        <f t="shared" si="1"/>
        <v>513353</v>
      </c>
    </row>
    <row r="34" spans="1:49" s="9" customFormat="1" ht="12.75">
      <c r="A34" s="40" t="s">
        <v>68</v>
      </c>
      <c r="B34" s="74">
        <v>91</v>
      </c>
      <c r="C34" s="74">
        <v>125368</v>
      </c>
      <c r="D34" s="74">
        <v>82</v>
      </c>
      <c r="E34" s="74">
        <v>112969</v>
      </c>
      <c r="F34" s="74">
        <v>54</v>
      </c>
      <c r="G34" s="74">
        <v>74394</v>
      </c>
      <c r="H34" s="117">
        <v>37</v>
      </c>
      <c r="I34" s="117">
        <v>50974</v>
      </c>
      <c r="J34" s="74">
        <v>5.7</v>
      </c>
      <c r="K34" s="74">
        <v>7853</v>
      </c>
      <c r="L34" s="74">
        <v>5.5</v>
      </c>
      <c r="M34" s="74">
        <v>7577</v>
      </c>
      <c r="N34" s="74">
        <v>3.7</v>
      </c>
      <c r="O34" s="74">
        <v>5097</v>
      </c>
      <c r="P34" s="74">
        <v>3.2</v>
      </c>
      <c r="Q34" s="74">
        <v>4409</v>
      </c>
      <c r="R34" s="74">
        <v>4.9</v>
      </c>
      <c r="S34" s="74">
        <v>6751</v>
      </c>
      <c r="T34" s="74">
        <v>29.1</v>
      </c>
      <c r="U34" s="74">
        <v>40090</v>
      </c>
      <c r="V34" s="74">
        <v>44.4</v>
      </c>
      <c r="W34" s="74">
        <v>61169</v>
      </c>
      <c r="X34" s="74">
        <v>65</v>
      </c>
      <c r="Y34" s="74">
        <v>89548</v>
      </c>
      <c r="Z34" s="74">
        <f t="shared" si="0"/>
        <v>425.49999999999994</v>
      </c>
      <c r="AA34" s="75"/>
      <c r="AB34" s="75"/>
      <c r="AC34" s="75"/>
      <c r="AD34" s="75"/>
      <c r="AV34" s="9">
        <f t="shared" si="2"/>
        <v>586199</v>
      </c>
      <c r="AW34" s="109">
        <f t="shared" si="1"/>
        <v>586199</v>
      </c>
    </row>
    <row r="35" spans="1:49" s="9" customFormat="1" ht="12.75">
      <c r="A35" s="40" t="s">
        <v>80</v>
      </c>
      <c r="B35" s="74">
        <v>72.6</v>
      </c>
      <c r="C35" s="74">
        <v>90328</v>
      </c>
      <c r="D35" s="74">
        <v>65.1</v>
      </c>
      <c r="E35" s="74">
        <v>80997</v>
      </c>
      <c r="F35" s="74">
        <v>51.2</v>
      </c>
      <c r="G35" s="74">
        <v>63703</v>
      </c>
      <c r="H35" s="117">
        <v>25</v>
      </c>
      <c r="I35" s="117">
        <v>31105</v>
      </c>
      <c r="J35" s="74">
        <v>3.8</v>
      </c>
      <c r="K35" s="74">
        <v>4728</v>
      </c>
      <c r="L35" s="74">
        <v>2.9</v>
      </c>
      <c r="M35" s="74">
        <v>3608</v>
      </c>
      <c r="N35" s="74">
        <v>1.6</v>
      </c>
      <c r="O35" s="74">
        <v>1991</v>
      </c>
      <c r="P35" s="74">
        <v>1.4</v>
      </c>
      <c r="Q35" s="74">
        <v>1742</v>
      </c>
      <c r="R35" s="74">
        <v>4</v>
      </c>
      <c r="S35" s="74">
        <v>4977</v>
      </c>
      <c r="T35" s="74">
        <v>30</v>
      </c>
      <c r="U35" s="74">
        <v>37326</v>
      </c>
      <c r="V35" s="74">
        <v>50.1</v>
      </c>
      <c r="W35" s="74">
        <v>62334</v>
      </c>
      <c r="X35" s="74">
        <v>65.1</v>
      </c>
      <c r="Y35" s="74">
        <v>80995</v>
      </c>
      <c r="Z35" s="74">
        <f t="shared" si="0"/>
        <v>372.80000000000007</v>
      </c>
      <c r="AA35" s="75"/>
      <c r="AB35" s="75"/>
      <c r="AC35" s="75"/>
      <c r="AD35" s="75"/>
      <c r="AV35" s="9">
        <f t="shared" si="2"/>
        <v>463834</v>
      </c>
      <c r="AW35" s="9">
        <f t="shared" si="1"/>
        <v>463834</v>
      </c>
    </row>
    <row r="36" spans="1:49" s="9" customFormat="1" ht="12.75">
      <c r="A36" s="40" t="s">
        <v>69</v>
      </c>
      <c r="B36" s="74">
        <v>40</v>
      </c>
      <c r="C36" s="74">
        <v>55107</v>
      </c>
      <c r="D36" s="74">
        <v>42.4</v>
      </c>
      <c r="E36" s="74">
        <v>58413</v>
      </c>
      <c r="F36" s="74">
        <v>30</v>
      </c>
      <c r="G36" s="74">
        <v>41330</v>
      </c>
      <c r="H36" s="117">
        <v>11.6</v>
      </c>
      <c r="I36" s="117">
        <v>15981</v>
      </c>
      <c r="J36" s="74">
        <v>4.3</v>
      </c>
      <c r="K36" s="74">
        <v>5924</v>
      </c>
      <c r="L36" s="74">
        <v>1.6</v>
      </c>
      <c r="M36" s="74">
        <v>2204</v>
      </c>
      <c r="N36" s="74">
        <v>1.1</v>
      </c>
      <c r="O36" s="74">
        <v>1515</v>
      </c>
      <c r="P36" s="74">
        <v>1</v>
      </c>
      <c r="Q36" s="74">
        <v>1378</v>
      </c>
      <c r="R36" s="74">
        <v>1.8</v>
      </c>
      <c r="S36" s="74">
        <v>2480</v>
      </c>
      <c r="T36" s="74">
        <v>15.7</v>
      </c>
      <c r="U36" s="74">
        <v>21629</v>
      </c>
      <c r="V36" s="74">
        <v>27.1</v>
      </c>
      <c r="W36" s="74">
        <v>37335</v>
      </c>
      <c r="X36" s="74">
        <v>36.9</v>
      </c>
      <c r="Y36" s="74">
        <v>50837</v>
      </c>
      <c r="Z36" s="74">
        <f t="shared" si="0"/>
        <v>213.5</v>
      </c>
      <c r="AA36" s="75"/>
      <c r="AB36" s="75"/>
      <c r="AC36" s="75"/>
      <c r="AD36" s="75"/>
      <c r="AV36" s="9">
        <f t="shared" si="2"/>
        <v>294133</v>
      </c>
      <c r="AW36" s="109">
        <f t="shared" si="1"/>
        <v>294133</v>
      </c>
    </row>
    <row r="37" spans="1:49" s="9" customFormat="1" ht="12.75">
      <c r="A37" s="40" t="s">
        <v>81</v>
      </c>
      <c r="B37" s="74">
        <v>82.7</v>
      </c>
      <c r="C37" s="74">
        <v>102895</v>
      </c>
      <c r="D37" s="74">
        <v>76</v>
      </c>
      <c r="E37" s="74">
        <v>94558</v>
      </c>
      <c r="F37" s="74">
        <v>52.7</v>
      </c>
      <c r="G37" s="74">
        <v>65569</v>
      </c>
      <c r="H37" s="117">
        <v>27.1</v>
      </c>
      <c r="I37" s="117">
        <v>33718</v>
      </c>
      <c r="J37" s="74">
        <v>1.4</v>
      </c>
      <c r="K37" s="74">
        <v>1742</v>
      </c>
      <c r="L37" s="74">
        <v>2.1</v>
      </c>
      <c r="M37" s="74">
        <v>2613</v>
      </c>
      <c r="N37" s="74">
        <v>1.5</v>
      </c>
      <c r="O37" s="74">
        <v>1866</v>
      </c>
      <c r="P37" s="74">
        <v>1.5</v>
      </c>
      <c r="Q37" s="74">
        <v>1866</v>
      </c>
      <c r="R37" s="74">
        <v>3.2</v>
      </c>
      <c r="S37" s="74">
        <v>3981</v>
      </c>
      <c r="T37" s="74">
        <v>34.4</v>
      </c>
      <c r="U37" s="74">
        <v>42800</v>
      </c>
      <c r="V37" s="74">
        <v>54.2</v>
      </c>
      <c r="W37" s="74">
        <v>67435</v>
      </c>
      <c r="X37" s="74">
        <v>91.6</v>
      </c>
      <c r="Y37" s="74">
        <v>113968</v>
      </c>
      <c r="Z37" s="74">
        <f t="shared" si="0"/>
        <v>428.4</v>
      </c>
      <c r="AA37" s="75"/>
      <c r="AB37" s="75"/>
      <c r="AC37" s="75"/>
      <c r="AD37" s="75"/>
      <c r="AV37" s="9">
        <f t="shared" si="2"/>
        <v>533011</v>
      </c>
      <c r="AW37" s="9">
        <f t="shared" si="1"/>
        <v>533011</v>
      </c>
    </row>
    <row r="38" spans="1:49" s="9" customFormat="1" ht="12.75">
      <c r="A38" s="40" t="s">
        <v>70</v>
      </c>
      <c r="B38" s="74">
        <v>39</v>
      </c>
      <c r="C38" s="74">
        <v>53729</v>
      </c>
      <c r="D38" s="74">
        <v>36</v>
      </c>
      <c r="E38" s="74">
        <v>49596</v>
      </c>
      <c r="F38" s="74">
        <v>22</v>
      </c>
      <c r="G38" s="74">
        <v>30309</v>
      </c>
      <c r="H38" s="117">
        <v>14</v>
      </c>
      <c r="I38" s="117">
        <v>19287</v>
      </c>
      <c r="J38" s="74">
        <v>2.1</v>
      </c>
      <c r="K38" s="74">
        <v>2893</v>
      </c>
      <c r="L38" s="74">
        <v>2.1</v>
      </c>
      <c r="M38" s="74">
        <v>2893</v>
      </c>
      <c r="N38" s="74">
        <v>1</v>
      </c>
      <c r="O38" s="74">
        <v>1378</v>
      </c>
      <c r="P38" s="74">
        <v>1.3</v>
      </c>
      <c r="Q38" s="74">
        <v>1791</v>
      </c>
      <c r="R38" s="74">
        <v>1.9</v>
      </c>
      <c r="S38" s="74">
        <v>2618</v>
      </c>
      <c r="T38" s="74">
        <v>15.2</v>
      </c>
      <c r="U38" s="74">
        <v>20941</v>
      </c>
      <c r="V38" s="74">
        <v>20.3</v>
      </c>
      <c r="W38" s="74">
        <v>27967</v>
      </c>
      <c r="X38" s="74">
        <v>25.6</v>
      </c>
      <c r="Y38" s="74">
        <v>35268</v>
      </c>
      <c r="Z38" s="74">
        <f t="shared" si="0"/>
        <v>180.5</v>
      </c>
      <c r="AA38" s="75"/>
      <c r="AB38" s="75"/>
      <c r="AC38" s="75"/>
      <c r="AD38" s="75"/>
      <c r="AV38" s="9">
        <f t="shared" si="2"/>
        <v>248670</v>
      </c>
      <c r="AW38" s="109">
        <f t="shared" si="1"/>
        <v>248670</v>
      </c>
    </row>
    <row r="39" spans="1:49" s="9" customFormat="1" ht="12.75">
      <c r="A39" s="40" t="s">
        <v>71</v>
      </c>
      <c r="B39" s="74">
        <v>36</v>
      </c>
      <c r="C39" s="74">
        <v>49596</v>
      </c>
      <c r="D39" s="74">
        <v>27</v>
      </c>
      <c r="E39" s="74">
        <v>37197</v>
      </c>
      <c r="F39" s="74">
        <v>20</v>
      </c>
      <c r="G39" s="74">
        <v>27553</v>
      </c>
      <c r="H39" s="117">
        <v>14</v>
      </c>
      <c r="I39" s="117">
        <v>19287</v>
      </c>
      <c r="J39" s="74">
        <v>1.5</v>
      </c>
      <c r="K39" s="74">
        <v>2067</v>
      </c>
      <c r="L39" s="74">
        <v>1.4</v>
      </c>
      <c r="M39" s="74">
        <v>1929</v>
      </c>
      <c r="N39" s="74">
        <v>1.5</v>
      </c>
      <c r="O39" s="74">
        <v>2067</v>
      </c>
      <c r="P39" s="74">
        <v>2.6</v>
      </c>
      <c r="Q39" s="74">
        <v>3582</v>
      </c>
      <c r="R39" s="74">
        <v>2.2</v>
      </c>
      <c r="S39" s="74">
        <v>3031</v>
      </c>
      <c r="T39" s="74">
        <v>8</v>
      </c>
      <c r="U39" s="74">
        <v>11021</v>
      </c>
      <c r="V39" s="74">
        <v>24.4</v>
      </c>
      <c r="W39" s="74">
        <v>33615</v>
      </c>
      <c r="X39" s="74">
        <v>31.2</v>
      </c>
      <c r="Y39" s="74">
        <v>42984</v>
      </c>
      <c r="Z39" s="74">
        <f t="shared" si="0"/>
        <v>169.79999999999998</v>
      </c>
      <c r="AA39" s="75"/>
      <c r="AB39" s="75"/>
      <c r="AC39" s="75"/>
      <c r="AD39" s="75"/>
      <c r="AV39" s="9">
        <f t="shared" si="2"/>
        <v>233929</v>
      </c>
      <c r="AW39" s="109">
        <f t="shared" si="1"/>
        <v>233929</v>
      </c>
    </row>
    <row r="40" spans="1:49" s="9" customFormat="1" ht="12.75">
      <c r="A40" s="40" t="s">
        <v>72</v>
      </c>
      <c r="B40" s="74">
        <v>116</v>
      </c>
      <c r="C40" s="74">
        <v>159810</v>
      </c>
      <c r="D40" s="74">
        <v>123</v>
      </c>
      <c r="E40" s="74">
        <v>169454</v>
      </c>
      <c r="F40" s="74">
        <v>83</v>
      </c>
      <c r="G40" s="74">
        <v>114347</v>
      </c>
      <c r="H40" s="117">
        <v>38</v>
      </c>
      <c r="I40" s="117">
        <v>52352</v>
      </c>
      <c r="J40" s="74">
        <v>4.7</v>
      </c>
      <c r="K40" s="74">
        <v>6475</v>
      </c>
      <c r="L40" s="74">
        <v>1.5</v>
      </c>
      <c r="M40" s="74">
        <v>2067</v>
      </c>
      <c r="N40" s="74">
        <v>0.2</v>
      </c>
      <c r="O40" s="74">
        <v>275</v>
      </c>
      <c r="P40" s="74">
        <v>0.2</v>
      </c>
      <c r="Q40" s="74">
        <v>276</v>
      </c>
      <c r="R40" s="74">
        <v>6.6</v>
      </c>
      <c r="S40" s="74">
        <v>9093</v>
      </c>
      <c r="T40" s="74">
        <v>37.1</v>
      </c>
      <c r="U40" s="74">
        <v>51112</v>
      </c>
      <c r="V40" s="74">
        <v>80.1</v>
      </c>
      <c r="W40" s="74">
        <v>110351</v>
      </c>
      <c r="X40" s="74">
        <v>95.7</v>
      </c>
      <c r="Y40" s="74">
        <v>131841</v>
      </c>
      <c r="Z40" s="74">
        <f t="shared" si="0"/>
        <v>586.1</v>
      </c>
      <c r="AA40" s="75"/>
      <c r="AB40" s="75"/>
      <c r="AC40" s="75"/>
      <c r="AD40" s="75"/>
      <c r="AV40" s="9">
        <f t="shared" si="2"/>
        <v>807453</v>
      </c>
      <c r="AW40" s="109">
        <f t="shared" si="1"/>
        <v>807453</v>
      </c>
    </row>
    <row r="41" spans="1:49" s="10" customFormat="1" ht="12.75">
      <c r="A41" s="41" t="s">
        <v>73</v>
      </c>
      <c r="B41" s="77">
        <v>40</v>
      </c>
      <c r="C41" s="74">
        <v>55107</v>
      </c>
      <c r="D41" s="78">
        <v>31</v>
      </c>
      <c r="E41" s="74">
        <v>42708</v>
      </c>
      <c r="F41" s="78">
        <v>28</v>
      </c>
      <c r="G41" s="74">
        <v>38575</v>
      </c>
      <c r="H41" s="135">
        <v>15</v>
      </c>
      <c r="I41" s="117">
        <v>20665</v>
      </c>
      <c r="J41" s="78">
        <v>1</v>
      </c>
      <c r="K41" s="74">
        <v>1378</v>
      </c>
      <c r="L41" s="78">
        <v>0.8</v>
      </c>
      <c r="M41" s="74">
        <v>1102</v>
      </c>
      <c r="N41" s="78">
        <v>0.8</v>
      </c>
      <c r="O41" s="74">
        <v>1102</v>
      </c>
      <c r="P41" s="78">
        <v>0.4</v>
      </c>
      <c r="Q41" s="108">
        <v>551</v>
      </c>
      <c r="R41" s="78">
        <v>0.8</v>
      </c>
      <c r="S41" s="108">
        <v>1102</v>
      </c>
      <c r="T41" s="78">
        <v>11.1</v>
      </c>
      <c r="U41" s="74">
        <v>15292</v>
      </c>
      <c r="V41" s="78">
        <v>23</v>
      </c>
      <c r="W41" s="74">
        <v>31686</v>
      </c>
      <c r="X41" s="78">
        <v>29.4</v>
      </c>
      <c r="Y41" s="74">
        <v>40504</v>
      </c>
      <c r="Z41" s="74">
        <f t="shared" si="0"/>
        <v>181.3</v>
      </c>
      <c r="AA41" s="76"/>
      <c r="AB41" s="76"/>
      <c r="AC41" s="76"/>
      <c r="AD41" s="76"/>
      <c r="AV41" s="9">
        <f t="shared" si="2"/>
        <v>249772</v>
      </c>
      <c r="AW41" s="109">
        <f t="shared" si="1"/>
        <v>249772</v>
      </c>
    </row>
    <row r="42" spans="1:49" s="10" customFormat="1" ht="12.75">
      <c r="A42" s="41" t="s">
        <v>92</v>
      </c>
      <c r="B42" s="74">
        <v>95</v>
      </c>
      <c r="C42" s="74">
        <v>130879</v>
      </c>
      <c r="D42" s="74">
        <v>86</v>
      </c>
      <c r="E42" s="74">
        <v>118480</v>
      </c>
      <c r="F42" s="74">
        <v>54</v>
      </c>
      <c r="G42" s="74">
        <v>74394</v>
      </c>
      <c r="H42" s="74">
        <v>45</v>
      </c>
      <c r="I42" s="74">
        <v>61995</v>
      </c>
      <c r="J42" s="74">
        <v>15.6</v>
      </c>
      <c r="K42" s="74">
        <v>21492</v>
      </c>
      <c r="L42" s="74">
        <v>4.9</v>
      </c>
      <c r="M42" s="74">
        <v>6751</v>
      </c>
      <c r="N42" s="74">
        <v>7.4</v>
      </c>
      <c r="O42" s="74">
        <v>10195</v>
      </c>
      <c r="P42" s="74">
        <v>4</v>
      </c>
      <c r="Q42" s="74">
        <v>5511</v>
      </c>
      <c r="R42" s="74">
        <v>8</v>
      </c>
      <c r="S42" s="74">
        <v>11021</v>
      </c>
      <c r="T42" s="74">
        <v>24.6</v>
      </c>
      <c r="U42" s="74">
        <v>33891</v>
      </c>
      <c r="V42" s="74">
        <v>79</v>
      </c>
      <c r="W42" s="74">
        <v>108836</v>
      </c>
      <c r="X42" s="74">
        <v>85.6</v>
      </c>
      <c r="Y42" s="74">
        <v>117928</v>
      </c>
      <c r="Z42" s="74">
        <f t="shared" si="0"/>
        <v>509.1</v>
      </c>
      <c r="AA42" s="76"/>
      <c r="AB42" s="76"/>
      <c r="AC42" s="76"/>
      <c r="AD42" s="76"/>
      <c r="AV42" s="9">
        <f t="shared" si="2"/>
        <v>701373</v>
      </c>
      <c r="AW42" s="109">
        <f t="shared" si="1"/>
        <v>701373</v>
      </c>
    </row>
    <row r="43" spans="1:49" s="10" customFormat="1" ht="12.75">
      <c r="A43" s="41" t="s">
        <v>111</v>
      </c>
      <c r="B43" s="40">
        <v>40.4</v>
      </c>
      <c r="C43" s="74">
        <v>55658</v>
      </c>
      <c r="D43" s="40">
        <v>40.3</v>
      </c>
      <c r="E43" s="74">
        <v>55520</v>
      </c>
      <c r="F43" s="40">
        <v>30.5</v>
      </c>
      <c r="G43" s="74">
        <v>42019</v>
      </c>
      <c r="H43" s="40">
        <v>15.6</v>
      </c>
      <c r="I43" s="74">
        <v>21492</v>
      </c>
      <c r="J43" s="40"/>
      <c r="K43" s="40"/>
      <c r="L43" s="40"/>
      <c r="M43" s="40"/>
      <c r="N43" s="40"/>
      <c r="O43" s="74"/>
      <c r="P43" s="74"/>
      <c r="Q43" s="74"/>
      <c r="R43" s="74"/>
      <c r="S43" s="74"/>
      <c r="T43" s="74">
        <v>15.6</v>
      </c>
      <c r="U43" s="74">
        <v>21492</v>
      </c>
      <c r="V43" s="74">
        <v>20.4</v>
      </c>
      <c r="W43" s="74">
        <v>28105</v>
      </c>
      <c r="X43" s="74">
        <v>20.6</v>
      </c>
      <c r="Y43" s="74">
        <v>28379</v>
      </c>
      <c r="Z43" s="74">
        <f t="shared" si="0"/>
        <v>183.39999999999998</v>
      </c>
      <c r="AA43" s="76"/>
      <c r="AB43" s="76"/>
      <c r="AC43" s="76"/>
      <c r="AD43" s="76"/>
      <c r="AV43" s="9">
        <f t="shared" si="2"/>
        <v>252665</v>
      </c>
      <c r="AW43" s="109">
        <f t="shared" si="1"/>
        <v>252665</v>
      </c>
    </row>
    <row r="44" spans="1:49" s="10" customFormat="1" ht="12.75">
      <c r="A44" s="40" t="s">
        <v>82</v>
      </c>
      <c r="B44" s="74">
        <v>70</v>
      </c>
      <c r="C44" s="74">
        <v>87093</v>
      </c>
      <c r="D44" s="74">
        <v>68.7</v>
      </c>
      <c r="E44" s="74">
        <v>85476</v>
      </c>
      <c r="F44" s="74">
        <v>53.4</v>
      </c>
      <c r="G44" s="74">
        <v>66440</v>
      </c>
      <c r="H44" s="74">
        <v>24.3</v>
      </c>
      <c r="I44" s="74">
        <v>30234</v>
      </c>
      <c r="J44" s="74">
        <v>2.8</v>
      </c>
      <c r="K44" s="74">
        <v>3484</v>
      </c>
      <c r="L44" s="74">
        <v>2.2</v>
      </c>
      <c r="M44" s="74">
        <v>2737</v>
      </c>
      <c r="N44" s="74">
        <v>2.5</v>
      </c>
      <c r="O44" s="74">
        <v>3110</v>
      </c>
      <c r="P44" s="74">
        <v>1.6</v>
      </c>
      <c r="Q44" s="74">
        <v>1991</v>
      </c>
      <c r="R44" s="74">
        <v>3</v>
      </c>
      <c r="S44" s="74">
        <v>3733</v>
      </c>
      <c r="T44" s="74">
        <v>27.1</v>
      </c>
      <c r="U44" s="74">
        <v>33718</v>
      </c>
      <c r="V44" s="74">
        <v>50.7</v>
      </c>
      <c r="W44" s="74">
        <v>63080</v>
      </c>
      <c r="X44" s="74">
        <v>67.1</v>
      </c>
      <c r="Y44" s="74">
        <v>83485</v>
      </c>
      <c r="Z44" s="74">
        <f t="shared" si="0"/>
        <v>373.4</v>
      </c>
      <c r="AA44" s="75"/>
      <c r="AB44" s="75"/>
      <c r="AC44" s="75"/>
      <c r="AD44" s="75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>
        <f t="shared" si="2"/>
        <v>464581</v>
      </c>
      <c r="AW44" s="9">
        <f t="shared" si="1"/>
        <v>464581</v>
      </c>
    </row>
    <row r="45" spans="1:49" s="10" customFormat="1" ht="12.75">
      <c r="A45" s="40" t="s">
        <v>83</v>
      </c>
      <c r="B45" s="74">
        <v>91.7</v>
      </c>
      <c r="C45" s="74">
        <v>114092</v>
      </c>
      <c r="D45" s="74">
        <v>80.3</v>
      </c>
      <c r="E45" s="74">
        <v>99908</v>
      </c>
      <c r="F45" s="74">
        <v>65.5</v>
      </c>
      <c r="G45" s="74">
        <v>81494</v>
      </c>
      <c r="H45" s="74">
        <v>35.6</v>
      </c>
      <c r="I45" s="74">
        <v>44293</v>
      </c>
      <c r="J45" s="74">
        <v>0.5</v>
      </c>
      <c r="K45" s="74">
        <v>622</v>
      </c>
      <c r="L45" s="74">
        <v>0.6</v>
      </c>
      <c r="M45" s="74">
        <v>747</v>
      </c>
      <c r="N45" s="74">
        <v>0.1</v>
      </c>
      <c r="O45" s="74">
        <v>124</v>
      </c>
      <c r="P45" s="74">
        <v>0.9</v>
      </c>
      <c r="Q45" s="74">
        <v>1120</v>
      </c>
      <c r="R45" s="74">
        <v>0.7</v>
      </c>
      <c r="S45" s="74">
        <v>871</v>
      </c>
      <c r="T45" s="74">
        <v>35.9</v>
      </c>
      <c r="U45" s="74">
        <v>44666</v>
      </c>
      <c r="V45" s="74">
        <v>62.5</v>
      </c>
      <c r="W45" s="74">
        <v>77762</v>
      </c>
      <c r="X45" s="74">
        <v>69.4</v>
      </c>
      <c r="Y45" s="74">
        <v>86348</v>
      </c>
      <c r="Z45" s="74">
        <f t="shared" si="0"/>
        <v>443.70000000000005</v>
      </c>
      <c r="AA45" s="75"/>
      <c r="AB45" s="75"/>
      <c r="AC45" s="75"/>
      <c r="AD45" s="75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>
        <f t="shared" si="2"/>
        <v>552047</v>
      </c>
      <c r="AW45" s="9">
        <f t="shared" si="1"/>
        <v>552047</v>
      </c>
    </row>
    <row r="46" spans="1:49" s="9" customFormat="1" ht="12.75">
      <c r="A46" s="38" t="s">
        <v>84</v>
      </c>
      <c r="B46" s="78">
        <f>SUM(B12:B45)</f>
        <v>2416.9999999999995</v>
      </c>
      <c r="C46" s="78">
        <f aca="true" t="shared" si="6" ref="C46:AW46">SUM(C12:C45)</f>
        <v>3222488</v>
      </c>
      <c r="D46" s="78">
        <f t="shared" si="6"/>
        <v>2231.1000000000004</v>
      </c>
      <c r="E46" s="78">
        <f t="shared" si="6"/>
        <v>2980687</v>
      </c>
      <c r="F46" s="78">
        <f t="shared" si="6"/>
        <v>1574.5000000000005</v>
      </c>
      <c r="G46" s="78">
        <f t="shared" si="6"/>
        <v>2098119</v>
      </c>
      <c r="H46" s="78">
        <f t="shared" si="6"/>
        <v>927.4000000000001</v>
      </c>
      <c r="I46" s="78">
        <f t="shared" si="6"/>
        <v>1240583</v>
      </c>
      <c r="J46" s="78">
        <f t="shared" si="6"/>
        <v>82.1</v>
      </c>
      <c r="K46" s="78">
        <f t="shared" si="6"/>
        <v>109666</v>
      </c>
      <c r="L46" s="78">
        <f t="shared" si="6"/>
        <v>56.1</v>
      </c>
      <c r="M46" s="78">
        <f t="shared" si="6"/>
        <v>74580</v>
      </c>
      <c r="N46" s="78">
        <f t="shared" si="6"/>
        <v>45</v>
      </c>
      <c r="O46" s="78">
        <f t="shared" si="6"/>
        <v>59964</v>
      </c>
      <c r="P46" s="78">
        <f t="shared" si="6"/>
        <v>41.1</v>
      </c>
      <c r="Q46" s="78">
        <f t="shared" si="6"/>
        <v>54716</v>
      </c>
      <c r="R46" s="78">
        <f t="shared" si="6"/>
        <v>80.6</v>
      </c>
      <c r="S46" s="78">
        <f t="shared" si="6"/>
        <v>107291</v>
      </c>
      <c r="T46" s="78">
        <f t="shared" si="6"/>
        <v>821.4000000000002</v>
      </c>
      <c r="U46" s="78">
        <f t="shared" si="6"/>
        <v>1088585</v>
      </c>
      <c r="V46" s="78">
        <f t="shared" si="6"/>
        <v>1582.2</v>
      </c>
      <c r="W46" s="78">
        <f t="shared" si="6"/>
        <v>2106348</v>
      </c>
      <c r="X46" s="78">
        <f t="shared" si="6"/>
        <v>2027.7999999999997</v>
      </c>
      <c r="Y46" s="78">
        <f t="shared" si="6"/>
        <v>2698593</v>
      </c>
      <c r="Z46" s="78">
        <f t="shared" si="6"/>
        <v>11886.299999999997</v>
      </c>
      <c r="AA46" s="78">
        <f t="shared" si="6"/>
        <v>0</v>
      </c>
      <c r="AB46" s="78">
        <f t="shared" si="6"/>
        <v>0</v>
      </c>
      <c r="AC46" s="78">
        <f t="shared" si="6"/>
        <v>0</v>
      </c>
      <c r="AD46" s="78">
        <f t="shared" si="6"/>
        <v>0</v>
      </c>
      <c r="AE46" s="78">
        <f t="shared" si="6"/>
        <v>0</v>
      </c>
      <c r="AF46" s="78">
        <f t="shared" si="6"/>
        <v>0</v>
      </c>
      <c r="AG46" s="78">
        <f t="shared" si="6"/>
        <v>0</v>
      </c>
      <c r="AH46" s="78">
        <f t="shared" si="6"/>
        <v>0</v>
      </c>
      <c r="AI46" s="78">
        <f t="shared" si="6"/>
        <v>0</v>
      </c>
      <c r="AJ46" s="78">
        <f t="shared" si="6"/>
        <v>0</v>
      </c>
      <c r="AK46" s="78">
        <f t="shared" si="6"/>
        <v>0</v>
      </c>
      <c r="AL46" s="78">
        <f t="shared" si="6"/>
        <v>0</v>
      </c>
      <c r="AM46" s="78">
        <f t="shared" si="6"/>
        <v>0</v>
      </c>
      <c r="AN46" s="78">
        <f t="shared" si="6"/>
        <v>0</v>
      </c>
      <c r="AO46" s="78">
        <f t="shared" si="6"/>
        <v>0</v>
      </c>
      <c r="AP46" s="78">
        <f t="shared" si="6"/>
        <v>0</v>
      </c>
      <c r="AQ46" s="78">
        <f t="shared" si="6"/>
        <v>0</v>
      </c>
      <c r="AR46" s="78">
        <f t="shared" si="6"/>
        <v>0</v>
      </c>
      <c r="AS46" s="78">
        <f t="shared" si="6"/>
        <v>0</v>
      </c>
      <c r="AT46" s="78">
        <f t="shared" si="6"/>
        <v>0</v>
      </c>
      <c r="AU46" s="78">
        <f t="shared" si="6"/>
        <v>0</v>
      </c>
      <c r="AV46" s="9">
        <f t="shared" si="2"/>
        <v>15841620</v>
      </c>
      <c r="AW46" s="78">
        <f t="shared" si="6"/>
        <v>15841620</v>
      </c>
    </row>
    <row r="47" spans="1:49" s="9" customFormat="1" ht="52.5">
      <c r="A47" s="38" t="s">
        <v>51</v>
      </c>
      <c r="B47" s="38">
        <v>2417</v>
      </c>
      <c r="C47" s="38">
        <v>3222488</v>
      </c>
      <c r="D47" s="38">
        <v>2231.1000000000004</v>
      </c>
      <c r="E47" s="38">
        <v>2980687</v>
      </c>
      <c r="F47" s="38">
        <v>1574.5</v>
      </c>
      <c r="G47" s="38">
        <v>2098119</v>
      </c>
      <c r="H47" s="38">
        <v>927.4000000000001</v>
      </c>
      <c r="I47" s="38">
        <v>1240583</v>
      </c>
      <c r="J47" s="38">
        <v>82.10000000000001</v>
      </c>
      <c r="K47" s="38">
        <v>109666</v>
      </c>
      <c r="L47" s="38">
        <v>56.10000000000001</v>
      </c>
      <c r="M47" s="38">
        <v>74580</v>
      </c>
      <c r="N47" s="38">
        <v>45</v>
      </c>
      <c r="O47" s="38">
        <v>59964</v>
      </c>
      <c r="P47" s="38">
        <v>41.1</v>
      </c>
      <c r="Q47" s="38">
        <v>54716</v>
      </c>
      <c r="R47" s="38">
        <v>80.6</v>
      </c>
      <c r="S47" s="38">
        <v>107291</v>
      </c>
      <c r="T47" s="38">
        <v>821.4000000000001</v>
      </c>
      <c r="U47" s="38">
        <v>1088585</v>
      </c>
      <c r="V47" s="38">
        <v>1582.2</v>
      </c>
      <c r="W47" s="38">
        <v>2106348</v>
      </c>
      <c r="X47" s="38">
        <v>2027.8000000000002</v>
      </c>
      <c r="Y47" s="38">
        <v>2698586</v>
      </c>
      <c r="Z47" s="38">
        <v>11886.300000000001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9">
        <f t="shared" si="2"/>
        <v>15841613</v>
      </c>
      <c r="AW47" s="38">
        <v>15841613</v>
      </c>
    </row>
    <row r="48" spans="1:30" s="9" customFormat="1" ht="12.75">
      <c r="A48" s="5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5"/>
      <c r="AB48" s="75"/>
      <c r="AC48" s="75"/>
      <c r="AD48" s="75"/>
    </row>
    <row r="49" spans="1:30" s="9" customFormat="1" ht="78" customHeight="1" hidden="1">
      <c r="A49" s="5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5"/>
      <c r="AB49" s="75"/>
      <c r="AC49" s="75"/>
      <c r="AD49" s="75"/>
    </row>
    <row r="50" spans="1:30" s="9" customFormat="1" ht="78" customHeight="1">
      <c r="A50" s="5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5"/>
      <c r="AB50" s="75"/>
      <c r="AC50" s="75"/>
      <c r="AD50" s="75"/>
    </row>
    <row r="51" spans="1:30" s="7" customFormat="1" ht="15.75" customHeight="1">
      <c r="A51" s="170" t="s">
        <v>27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52"/>
      <c r="AB51" s="52"/>
      <c r="AC51" s="52"/>
      <c r="AD51" s="52"/>
    </row>
    <row r="52" spans="1:30" s="7" customFormat="1" ht="16.5" customHeight="1">
      <c r="A52" s="170" t="s">
        <v>129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52"/>
      <c r="AB52" s="52"/>
      <c r="AC52" s="52"/>
      <c r="AD52" s="52"/>
    </row>
    <row r="53" spans="1:30" s="7" customFormat="1" ht="16.5" customHeight="1">
      <c r="A53" s="51"/>
      <c r="B53" s="170" t="s">
        <v>115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52"/>
      <c r="AB53" s="52"/>
      <c r="AC53" s="52"/>
      <c r="AD53" s="52"/>
    </row>
    <row r="54" spans="1:47" s="11" customFormat="1" ht="33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s="11" customFormat="1" ht="126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11" customFormat="1" ht="0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11" customFormat="1" ht="2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30" s="9" customFormat="1" ht="12.75" customHeight="1" hidden="1">
      <c r="A58" s="59"/>
      <c r="B58" s="79"/>
      <c r="C58" s="79"/>
      <c r="D58" s="79"/>
      <c r="E58" s="79"/>
      <c r="F58" s="79"/>
      <c r="G58" s="7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80"/>
      <c r="AA58" s="75"/>
      <c r="AB58" s="75"/>
      <c r="AC58" s="75"/>
      <c r="AD58" s="75"/>
    </row>
    <row r="59" spans="1:30" s="9" customFormat="1" ht="12.75" customHeight="1" hidden="1">
      <c r="A59" s="59"/>
      <c r="B59" s="79"/>
      <c r="C59" s="79"/>
      <c r="D59" s="79"/>
      <c r="E59" s="79"/>
      <c r="F59" s="79"/>
      <c r="G59" s="7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80"/>
      <c r="AA59" s="75"/>
      <c r="AB59" s="75"/>
      <c r="AC59" s="75"/>
      <c r="AD59" s="75"/>
    </row>
    <row r="60" spans="1:30" s="9" customFormat="1" ht="12.75" customHeight="1" hidden="1">
      <c r="A60" s="59"/>
      <c r="B60" s="79"/>
      <c r="C60" s="79"/>
      <c r="D60" s="79"/>
      <c r="E60" s="79"/>
      <c r="F60" s="79"/>
      <c r="G60" s="7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80"/>
      <c r="AA60" s="75"/>
      <c r="AB60" s="75"/>
      <c r="AC60" s="75"/>
      <c r="AD60" s="75"/>
    </row>
    <row r="61" spans="1:30" s="9" customFormat="1" ht="12.75" customHeight="1" hidden="1">
      <c r="A61" s="59"/>
      <c r="B61" s="79"/>
      <c r="C61" s="79"/>
      <c r="D61" s="79"/>
      <c r="E61" s="79"/>
      <c r="F61" s="79"/>
      <c r="G61" s="7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80"/>
      <c r="AA61" s="75"/>
      <c r="AB61" s="75"/>
      <c r="AC61" s="75"/>
      <c r="AD61" s="75"/>
    </row>
    <row r="62" spans="1:30" s="9" customFormat="1" ht="12.75" customHeight="1" hidden="1">
      <c r="A62" s="59"/>
      <c r="B62" s="79"/>
      <c r="C62" s="79"/>
      <c r="D62" s="79"/>
      <c r="E62" s="79"/>
      <c r="F62" s="79"/>
      <c r="G62" s="7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80"/>
      <c r="AA62" s="75"/>
      <c r="AB62" s="75"/>
      <c r="AC62" s="75"/>
      <c r="AD62" s="75"/>
    </row>
    <row r="63" spans="1:30" s="9" customFormat="1" ht="12.75" customHeight="1" hidden="1">
      <c r="A63" s="59"/>
      <c r="B63" s="79"/>
      <c r="C63" s="79"/>
      <c r="D63" s="79"/>
      <c r="E63" s="79"/>
      <c r="F63" s="79"/>
      <c r="G63" s="7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80"/>
      <c r="AA63" s="75"/>
      <c r="AB63" s="75"/>
      <c r="AC63" s="75"/>
      <c r="AD63" s="75"/>
    </row>
    <row r="64" spans="1:30" s="9" customFormat="1" ht="12.75" customHeight="1" hidden="1">
      <c r="A64" s="59"/>
      <c r="B64" s="79"/>
      <c r="C64" s="79"/>
      <c r="D64" s="79"/>
      <c r="E64" s="79"/>
      <c r="F64" s="79"/>
      <c r="G64" s="7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80"/>
      <c r="AA64" s="75"/>
      <c r="AB64" s="75"/>
      <c r="AC64" s="75"/>
      <c r="AD64" s="75"/>
    </row>
    <row r="65" spans="1:30" s="9" customFormat="1" ht="12.75" customHeight="1" hidden="1">
      <c r="A65" s="59"/>
      <c r="B65" s="79"/>
      <c r="C65" s="79"/>
      <c r="D65" s="79"/>
      <c r="E65" s="79"/>
      <c r="F65" s="79"/>
      <c r="G65" s="7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80"/>
      <c r="AA65" s="75"/>
      <c r="AB65" s="75"/>
      <c r="AC65" s="75"/>
      <c r="AD65" s="75"/>
    </row>
    <row r="66" spans="1:30" s="9" customFormat="1" ht="3.75" customHeight="1" hidden="1">
      <c r="A66" s="59"/>
      <c r="B66" s="79"/>
      <c r="C66" s="79"/>
      <c r="D66" s="79"/>
      <c r="E66" s="79"/>
      <c r="F66" s="79"/>
      <c r="G66" s="7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80"/>
      <c r="AA66" s="75"/>
      <c r="AB66" s="75"/>
      <c r="AC66" s="75"/>
      <c r="AD66" s="75"/>
    </row>
    <row r="67" spans="1:30" s="9" customFormat="1" ht="12.75" customHeight="1" hidden="1">
      <c r="A67" s="59"/>
      <c r="B67" s="79"/>
      <c r="C67" s="79"/>
      <c r="D67" s="79"/>
      <c r="E67" s="79"/>
      <c r="F67" s="79"/>
      <c r="G67" s="7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80"/>
      <c r="AA67" s="75"/>
      <c r="AB67" s="75"/>
      <c r="AC67" s="75"/>
      <c r="AD67" s="75"/>
    </row>
    <row r="68" spans="1:30" s="9" customFormat="1" ht="12.75" customHeight="1" hidden="1">
      <c r="A68" s="59"/>
      <c r="B68" s="79"/>
      <c r="C68" s="79"/>
      <c r="D68" s="79"/>
      <c r="E68" s="79"/>
      <c r="F68" s="79"/>
      <c r="G68" s="7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80"/>
      <c r="AA68" s="75"/>
      <c r="AB68" s="75"/>
      <c r="AC68" s="75"/>
      <c r="AD68" s="75"/>
    </row>
    <row r="69" spans="1:30" s="9" customFormat="1" ht="12.75" customHeight="1" hidden="1">
      <c r="A69" s="59"/>
      <c r="B69" s="79"/>
      <c r="C69" s="79"/>
      <c r="D69" s="79"/>
      <c r="E69" s="79"/>
      <c r="F69" s="79"/>
      <c r="G69" s="7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80"/>
      <c r="AA69" s="75"/>
      <c r="AB69" s="75"/>
      <c r="AC69" s="75"/>
      <c r="AD69" s="75"/>
    </row>
    <row r="70" spans="1:30" s="9" customFormat="1" ht="12.75" customHeight="1" hidden="1">
      <c r="A70" s="59"/>
      <c r="B70" s="79"/>
      <c r="C70" s="79"/>
      <c r="D70" s="79"/>
      <c r="E70" s="79"/>
      <c r="F70" s="79"/>
      <c r="G70" s="7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80"/>
      <c r="AA70" s="75"/>
      <c r="AB70" s="75"/>
      <c r="AC70" s="75"/>
      <c r="AD70" s="75"/>
    </row>
    <row r="71" spans="1:30" s="9" customFormat="1" ht="12.75" customHeight="1" hidden="1">
      <c r="A71" s="59"/>
      <c r="B71" s="79"/>
      <c r="C71" s="79"/>
      <c r="D71" s="79"/>
      <c r="E71" s="79"/>
      <c r="F71" s="79"/>
      <c r="G71" s="7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80"/>
      <c r="AA71" s="75"/>
      <c r="AB71" s="75"/>
      <c r="AC71" s="75"/>
      <c r="AD71" s="75"/>
    </row>
    <row r="72" spans="1:30" s="9" customFormat="1" ht="12.75" customHeight="1" hidden="1">
      <c r="A72" s="59"/>
      <c r="B72" s="79"/>
      <c r="C72" s="79"/>
      <c r="D72" s="79"/>
      <c r="E72" s="79"/>
      <c r="F72" s="79"/>
      <c r="G72" s="7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80"/>
      <c r="AA72" s="75"/>
      <c r="AB72" s="75"/>
      <c r="AC72" s="75"/>
      <c r="AD72" s="75"/>
    </row>
    <row r="73" spans="1:30" s="9" customFormat="1" ht="12.75" customHeight="1" hidden="1">
      <c r="A73" s="59"/>
      <c r="B73" s="79"/>
      <c r="C73" s="79"/>
      <c r="D73" s="79"/>
      <c r="E73" s="79"/>
      <c r="F73" s="79"/>
      <c r="G73" s="7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80"/>
      <c r="AA73" s="75"/>
      <c r="AB73" s="75"/>
      <c r="AC73" s="75"/>
      <c r="AD73" s="75"/>
    </row>
    <row r="74" spans="1:30" s="9" customFormat="1" ht="12.75" customHeight="1" hidden="1">
      <c r="A74" s="59"/>
      <c r="B74" s="79"/>
      <c r="C74" s="79"/>
      <c r="D74" s="79"/>
      <c r="E74" s="79"/>
      <c r="F74" s="79"/>
      <c r="G74" s="7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80"/>
      <c r="AA74" s="75"/>
      <c r="AB74" s="75"/>
      <c r="AC74" s="75"/>
      <c r="AD74" s="75"/>
    </row>
    <row r="75" spans="1:30" s="12" customFormat="1" ht="12.75" customHeight="1" hidden="1">
      <c r="A75" s="82"/>
      <c r="B75" s="83"/>
      <c r="C75" s="83"/>
      <c r="D75" s="83"/>
      <c r="E75" s="83"/>
      <c r="F75" s="83"/>
      <c r="G75" s="83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4"/>
      <c r="AA75" s="85"/>
      <c r="AB75" s="85"/>
      <c r="AC75" s="85"/>
      <c r="AD75" s="85"/>
    </row>
    <row r="76" spans="1:30" s="12" customFormat="1" ht="12.75" customHeight="1" hidden="1">
      <c r="A76" s="82"/>
      <c r="B76" s="83"/>
      <c r="C76" s="83"/>
      <c r="D76" s="83"/>
      <c r="E76" s="83"/>
      <c r="F76" s="83"/>
      <c r="G76" s="83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4"/>
      <c r="AA76" s="85"/>
      <c r="AB76" s="85"/>
      <c r="AC76" s="85"/>
      <c r="AD76" s="85"/>
    </row>
    <row r="77" spans="1:30" s="12" customFormat="1" ht="12.75" customHeight="1" hidden="1">
      <c r="A77" s="82"/>
      <c r="B77" s="83"/>
      <c r="C77" s="83"/>
      <c r="D77" s="83"/>
      <c r="E77" s="83"/>
      <c r="F77" s="83"/>
      <c r="G77" s="83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4"/>
      <c r="AA77" s="85"/>
      <c r="AB77" s="85"/>
      <c r="AC77" s="85"/>
      <c r="AD77" s="85"/>
    </row>
    <row r="78" spans="1:30" s="9" customFormat="1" ht="27.75" customHeight="1" hidden="1">
      <c r="A78" s="59"/>
      <c r="B78" s="79"/>
      <c r="C78" s="79"/>
      <c r="D78" s="79"/>
      <c r="E78" s="79"/>
      <c r="F78" s="79"/>
      <c r="G78" s="7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80"/>
      <c r="AA78" s="75"/>
      <c r="AB78" s="75"/>
      <c r="AC78" s="75"/>
      <c r="AD78" s="75"/>
    </row>
    <row r="79" spans="1:30" s="9" customFormat="1" ht="0.75" customHeight="1" hidden="1">
      <c r="A79" s="59"/>
      <c r="B79" s="79"/>
      <c r="C79" s="79"/>
      <c r="D79" s="79"/>
      <c r="E79" s="79"/>
      <c r="F79" s="79"/>
      <c r="G79" s="7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80"/>
      <c r="AA79" s="75"/>
      <c r="AB79" s="75"/>
      <c r="AC79" s="75"/>
      <c r="AD79" s="75"/>
    </row>
    <row r="80" spans="1:30" s="9" customFormat="1" ht="2.25" customHeight="1" hidden="1">
      <c r="A80" s="59"/>
      <c r="B80" s="79"/>
      <c r="C80" s="79"/>
      <c r="D80" s="79"/>
      <c r="E80" s="79"/>
      <c r="F80" s="79"/>
      <c r="G80" s="7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80"/>
      <c r="AA80" s="75"/>
      <c r="AB80" s="75"/>
      <c r="AC80" s="75"/>
      <c r="AD80" s="75"/>
    </row>
    <row r="81" spans="1:30" s="9" customFormat="1" ht="54.75" customHeight="1" hidden="1">
      <c r="A81" s="59"/>
      <c r="B81" s="79"/>
      <c r="C81" s="79"/>
      <c r="D81" s="79"/>
      <c r="E81" s="79"/>
      <c r="F81" s="79"/>
      <c r="G81" s="7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80"/>
      <c r="AA81" s="75"/>
      <c r="AB81" s="75"/>
      <c r="AC81" s="75"/>
      <c r="AD81" s="75"/>
    </row>
    <row r="82" spans="1:30" s="9" customFormat="1" ht="27.75" customHeight="1" hidden="1">
      <c r="A82" s="59"/>
      <c r="B82" s="79"/>
      <c r="C82" s="79"/>
      <c r="D82" s="79"/>
      <c r="E82" s="79"/>
      <c r="F82" s="79"/>
      <c r="G82" s="7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80"/>
      <c r="AA82" s="75"/>
      <c r="AB82" s="75"/>
      <c r="AC82" s="75"/>
      <c r="AD82" s="75"/>
    </row>
    <row r="83" spans="1:30" s="9" customFormat="1" ht="27.75" customHeight="1" hidden="1">
      <c r="A83" s="59"/>
      <c r="B83" s="79"/>
      <c r="C83" s="79"/>
      <c r="D83" s="79"/>
      <c r="E83" s="79"/>
      <c r="F83" s="79"/>
      <c r="G83" s="7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80"/>
      <c r="AA83" s="75"/>
      <c r="AB83" s="75"/>
      <c r="AC83" s="75"/>
      <c r="AD83" s="75"/>
    </row>
    <row r="84" spans="1:30" s="9" customFormat="1" ht="36.75" customHeight="1" hidden="1">
      <c r="A84" s="59"/>
      <c r="B84" s="79"/>
      <c r="C84" s="79"/>
      <c r="D84" s="79"/>
      <c r="E84" s="79"/>
      <c r="F84" s="79"/>
      <c r="G84" s="7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80"/>
      <c r="AA84" s="75"/>
      <c r="AB84" s="75"/>
      <c r="AC84" s="75"/>
      <c r="AD84" s="75"/>
    </row>
    <row r="85" spans="1:30" s="9" customFormat="1" ht="22.5" customHeight="1">
      <c r="A85" s="170" t="s">
        <v>27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75"/>
      <c r="AB85" s="75"/>
      <c r="AC85" s="75"/>
      <c r="AD85" s="75"/>
    </row>
    <row r="86" spans="1:30" s="9" customFormat="1" ht="17.25" customHeight="1">
      <c r="A86" s="170" t="s">
        <v>130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75"/>
      <c r="AB86" s="75"/>
      <c r="AC86" s="75"/>
      <c r="AD86" s="75"/>
    </row>
    <row r="87" spans="1:30" s="9" customFormat="1" ht="15.75" customHeight="1">
      <c r="A87" s="51"/>
      <c r="B87" s="171" t="s">
        <v>37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91"/>
      <c r="X87" s="51"/>
      <c r="Y87" s="51"/>
      <c r="Z87" s="51"/>
      <c r="AA87" s="75"/>
      <c r="AB87" s="75"/>
      <c r="AC87" s="75"/>
      <c r="AD87" s="75"/>
    </row>
    <row r="88" spans="1:30" s="7" customFormat="1" ht="14.25" customHeight="1">
      <c r="A88" s="38" t="s">
        <v>25</v>
      </c>
      <c r="B88" s="38" t="s">
        <v>0</v>
      </c>
      <c r="C88" s="107">
        <v>1377.6716</v>
      </c>
      <c r="D88" s="38" t="s">
        <v>1</v>
      </c>
      <c r="E88" s="107">
        <v>1377.6716</v>
      </c>
      <c r="F88" s="38" t="s">
        <v>2</v>
      </c>
      <c r="G88" s="107">
        <v>1377.6716</v>
      </c>
      <c r="H88" s="38" t="s">
        <v>3</v>
      </c>
      <c r="I88" s="107">
        <v>1377.6716</v>
      </c>
      <c r="J88" s="38" t="s">
        <v>4</v>
      </c>
      <c r="K88" s="107">
        <v>1377.6716</v>
      </c>
      <c r="L88" s="38" t="s">
        <v>26</v>
      </c>
      <c r="M88" s="107">
        <v>1377.6716</v>
      </c>
      <c r="N88" s="38" t="s">
        <v>5</v>
      </c>
      <c r="O88" s="107">
        <v>1377.6716</v>
      </c>
      <c r="P88" s="38" t="s">
        <v>6</v>
      </c>
      <c r="Q88" s="107">
        <v>1377.6716</v>
      </c>
      <c r="R88" s="38" t="s">
        <v>7</v>
      </c>
      <c r="S88" s="107">
        <v>1377.6716</v>
      </c>
      <c r="T88" s="38" t="s">
        <v>8</v>
      </c>
      <c r="U88" s="107">
        <v>1377.6716</v>
      </c>
      <c r="V88" s="38" t="s">
        <v>9</v>
      </c>
      <c r="W88" s="107">
        <v>1377.6716</v>
      </c>
      <c r="X88" s="38" t="s">
        <v>10</v>
      </c>
      <c r="Y88" s="107">
        <v>1377.6716</v>
      </c>
      <c r="Z88" s="42" t="s">
        <v>24</v>
      </c>
      <c r="AA88" s="52"/>
      <c r="AB88" s="52"/>
      <c r="AC88" s="52"/>
      <c r="AD88" s="52"/>
    </row>
    <row r="89" spans="1:49" s="11" customFormat="1" ht="16.5" customHeight="1">
      <c r="A89" s="40" t="s">
        <v>38</v>
      </c>
      <c r="B89" s="40">
        <v>178.6</v>
      </c>
      <c r="C89" s="40">
        <v>246052</v>
      </c>
      <c r="D89" s="40">
        <v>187.20000000000002</v>
      </c>
      <c r="E89" s="40">
        <v>257900</v>
      </c>
      <c r="F89" s="40">
        <v>115.8</v>
      </c>
      <c r="G89" s="40">
        <v>159534</v>
      </c>
      <c r="H89" s="40">
        <v>73.3</v>
      </c>
      <c r="I89" s="40">
        <v>100983</v>
      </c>
      <c r="J89" s="40">
        <v>13</v>
      </c>
      <c r="K89" s="40">
        <v>17910</v>
      </c>
      <c r="L89" s="40">
        <v>2.3</v>
      </c>
      <c r="M89" s="40">
        <v>3169</v>
      </c>
      <c r="N89" s="40">
        <v>1.2</v>
      </c>
      <c r="O89" s="40">
        <v>1653</v>
      </c>
      <c r="P89" s="40">
        <v>0</v>
      </c>
      <c r="Q89" s="40">
        <v>0</v>
      </c>
      <c r="R89" s="40">
        <v>1.8</v>
      </c>
      <c r="S89" s="40">
        <v>2480</v>
      </c>
      <c r="T89" s="40">
        <v>39.3</v>
      </c>
      <c r="U89" s="40">
        <v>54142</v>
      </c>
      <c r="V89" s="40">
        <v>85.9</v>
      </c>
      <c r="W89" s="40">
        <v>118342</v>
      </c>
      <c r="X89" s="40">
        <v>126.7</v>
      </c>
      <c r="Y89" s="40">
        <v>174552</v>
      </c>
      <c r="Z89" s="41">
        <f aca="true" t="shared" si="7" ref="Z89:Z134">B89+D89+F89+H89+J89+L89+N89+P89+R89+T89+V89+X89</f>
        <v>825.0999999999999</v>
      </c>
      <c r="AA89" s="45"/>
      <c r="AB89" s="45"/>
      <c r="AC89" s="45"/>
      <c r="AD89" s="45"/>
      <c r="AV89" s="11">
        <f>C89+E89+G89+I89+K89+M89+O89+Q89+S89+U89+W89+Y89</f>
        <v>1136717</v>
      </c>
      <c r="AW89" s="11">
        <f aca="true" t="shared" si="8" ref="AW89:AW134">C89+E89+G89+I89+K89+M89+O89+Q89+S89+U89+W89+Y89</f>
        <v>1136717</v>
      </c>
    </row>
    <row r="90" spans="1:49" s="11" customFormat="1" ht="15" customHeight="1">
      <c r="A90" s="40" t="s">
        <v>39</v>
      </c>
      <c r="B90" s="41">
        <v>178.7</v>
      </c>
      <c r="C90" s="40">
        <v>246190</v>
      </c>
      <c r="D90" s="41">
        <v>153.2</v>
      </c>
      <c r="E90" s="40">
        <v>211059</v>
      </c>
      <c r="F90" s="41">
        <v>99.7</v>
      </c>
      <c r="G90" s="40">
        <v>137354</v>
      </c>
      <c r="H90" s="41">
        <v>61.6</v>
      </c>
      <c r="I90" s="40">
        <v>84865</v>
      </c>
      <c r="J90" s="41">
        <v>0</v>
      </c>
      <c r="K90" s="40">
        <v>0</v>
      </c>
      <c r="L90" s="41">
        <v>0</v>
      </c>
      <c r="M90" s="40">
        <v>0</v>
      </c>
      <c r="N90" s="41">
        <v>0</v>
      </c>
      <c r="O90" s="40">
        <v>0</v>
      </c>
      <c r="P90" s="41">
        <v>0</v>
      </c>
      <c r="Q90" s="40">
        <v>0</v>
      </c>
      <c r="R90" s="41">
        <v>0</v>
      </c>
      <c r="S90" s="40">
        <v>0</v>
      </c>
      <c r="T90" s="41">
        <v>55.1</v>
      </c>
      <c r="U90" s="40">
        <v>75910</v>
      </c>
      <c r="V90" s="41">
        <v>92.2</v>
      </c>
      <c r="W90" s="40">
        <v>127021</v>
      </c>
      <c r="X90" s="86">
        <v>152.8</v>
      </c>
      <c r="Y90" s="40">
        <v>210508</v>
      </c>
      <c r="Z90" s="41">
        <f t="shared" si="7"/>
        <v>793.3</v>
      </c>
      <c r="AA90" s="45"/>
      <c r="AB90" s="45"/>
      <c r="AC90" s="45"/>
      <c r="AD90" s="45"/>
      <c r="AV90" s="11">
        <f aca="true" t="shared" si="9" ref="AV90:AV135">C90+E90+G90+I90+K90+M90+O90+Q90+S90+U90+W90+Y90</f>
        <v>1092907</v>
      </c>
      <c r="AW90" s="11">
        <f t="shared" si="8"/>
        <v>1092907</v>
      </c>
    </row>
    <row r="91" spans="1:49" s="11" customFormat="1" ht="18" customHeight="1">
      <c r="A91" s="40" t="s">
        <v>40</v>
      </c>
      <c r="B91" s="40">
        <v>75.3</v>
      </c>
      <c r="C91" s="40">
        <v>103739</v>
      </c>
      <c r="D91" s="40">
        <v>72.7</v>
      </c>
      <c r="E91" s="40">
        <v>100157</v>
      </c>
      <c r="F91" s="40">
        <v>56.9</v>
      </c>
      <c r="G91" s="40">
        <v>78390</v>
      </c>
      <c r="H91" s="40">
        <v>26.1</v>
      </c>
      <c r="I91" s="40">
        <v>35957</v>
      </c>
      <c r="J91" s="40">
        <v>3.9</v>
      </c>
      <c r="K91" s="40">
        <v>5373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23.7</v>
      </c>
      <c r="U91" s="40">
        <v>32651</v>
      </c>
      <c r="V91" s="40">
        <v>49.4</v>
      </c>
      <c r="W91" s="40">
        <v>68057</v>
      </c>
      <c r="X91" s="40">
        <v>63.5</v>
      </c>
      <c r="Y91" s="40">
        <v>87481</v>
      </c>
      <c r="Z91" s="41">
        <f t="shared" si="7"/>
        <v>371.5</v>
      </c>
      <c r="AA91" s="46"/>
      <c r="AB91" s="45"/>
      <c r="AC91" s="45"/>
      <c r="AD91" s="45"/>
      <c r="AV91" s="11">
        <f t="shared" si="9"/>
        <v>511805</v>
      </c>
      <c r="AW91" s="11">
        <f t="shared" si="8"/>
        <v>511805</v>
      </c>
    </row>
    <row r="92" spans="1:49" s="13" customFormat="1" ht="18" customHeight="1">
      <c r="A92" s="41" t="s">
        <v>11</v>
      </c>
      <c r="B92" s="40">
        <v>88.6</v>
      </c>
      <c r="C92" s="40">
        <v>122062</v>
      </c>
      <c r="D92" s="40">
        <v>80.6</v>
      </c>
      <c r="E92" s="40">
        <v>111040</v>
      </c>
      <c r="F92" s="40">
        <v>77.9</v>
      </c>
      <c r="G92" s="40">
        <v>107321</v>
      </c>
      <c r="H92" s="40">
        <v>74.5</v>
      </c>
      <c r="I92" s="40">
        <v>102637</v>
      </c>
      <c r="J92" s="40">
        <v>9.6</v>
      </c>
      <c r="K92" s="40">
        <v>13226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60</v>
      </c>
      <c r="U92" s="40">
        <v>82660</v>
      </c>
      <c r="V92" s="40">
        <v>73.6</v>
      </c>
      <c r="W92" s="40">
        <v>101397</v>
      </c>
      <c r="X92" s="40">
        <v>100.1</v>
      </c>
      <c r="Y92" s="40">
        <v>137904</v>
      </c>
      <c r="Z92" s="41">
        <f t="shared" si="7"/>
        <v>564.9000000000001</v>
      </c>
      <c r="AA92" s="46"/>
      <c r="AB92" s="45"/>
      <c r="AC92" s="46"/>
      <c r="AD92" s="46"/>
      <c r="AV92" s="11">
        <f t="shared" si="9"/>
        <v>778247</v>
      </c>
      <c r="AW92" s="11">
        <f t="shared" si="8"/>
        <v>778247</v>
      </c>
    </row>
    <row r="93" spans="1:49" s="13" customFormat="1" ht="17.25" customHeight="1">
      <c r="A93" s="41" t="s">
        <v>12</v>
      </c>
      <c r="B93" s="40">
        <v>56</v>
      </c>
      <c r="C93" s="40">
        <v>77150</v>
      </c>
      <c r="D93" s="40">
        <v>55.300000000000004</v>
      </c>
      <c r="E93" s="40">
        <v>76185</v>
      </c>
      <c r="F93" s="40">
        <v>31.8</v>
      </c>
      <c r="G93" s="40">
        <v>43810</v>
      </c>
      <c r="H93" s="40">
        <v>14</v>
      </c>
      <c r="I93" s="40">
        <v>19287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20</v>
      </c>
      <c r="U93" s="40">
        <v>27553</v>
      </c>
      <c r="V93" s="40">
        <v>28.9</v>
      </c>
      <c r="W93" s="40">
        <v>39815</v>
      </c>
      <c r="X93" s="40">
        <v>34</v>
      </c>
      <c r="Y93" s="40">
        <v>46841</v>
      </c>
      <c r="Z93" s="41">
        <f t="shared" si="7"/>
        <v>240.00000000000003</v>
      </c>
      <c r="AA93" s="46"/>
      <c r="AB93" s="45"/>
      <c r="AC93" s="46"/>
      <c r="AD93" s="46"/>
      <c r="AV93" s="11">
        <f t="shared" si="9"/>
        <v>330641</v>
      </c>
      <c r="AW93" s="11">
        <f t="shared" si="8"/>
        <v>330641</v>
      </c>
    </row>
    <row r="94" spans="1:49" s="13" customFormat="1" ht="15" customHeight="1">
      <c r="A94" s="41" t="s">
        <v>13</v>
      </c>
      <c r="B94" s="40">
        <v>194.8</v>
      </c>
      <c r="C94" s="40">
        <v>268370</v>
      </c>
      <c r="D94" s="40">
        <v>148.7</v>
      </c>
      <c r="E94" s="40">
        <v>204860</v>
      </c>
      <c r="F94" s="40">
        <v>58.9</v>
      </c>
      <c r="G94" s="40">
        <v>81145</v>
      </c>
      <c r="H94" s="40">
        <v>21.3</v>
      </c>
      <c r="I94" s="40">
        <v>29344</v>
      </c>
      <c r="J94" s="40">
        <v>6.5</v>
      </c>
      <c r="K94" s="40">
        <v>8955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38.6</v>
      </c>
      <c r="U94" s="40">
        <v>53178</v>
      </c>
      <c r="V94" s="40">
        <v>105.3</v>
      </c>
      <c r="W94" s="40">
        <v>145069</v>
      </c>
      <c r="X94" s="40">
        <v>131</v>
      </c>
      <c r="Y94" s="40">
        <v>180475</v>
      </c>
      <c r="Z94" s="41">
        <f t="shared" si="7"/>
        <v>705.1</v>
      </c>
      <c r="AA94" s="46"/>
      <c r="AB94" s="45"/>
      <c r="AC94" s="46"/>
      <c r="AD94" s="46"/>
      <c r="AV94" s="11">
        <f t="shared" si="9"/>
        <v>971396</v>
      </c>
      <c r="AW94" s="11">
        <f t="shared" si="8"/>
        <v>971396</v>
      </c>
    </row>
    <row r="95" spans="1:49" s="13" customFormat="1" ht="15" customHeight="1">
      <c r="A95" s="41" t="s">
        <v>42</v>
      </c>
      <c r="B95" s="41">
        <v>345.8</v>
      </c>
      <c r="C95" s="41">
        <v>430241</v>
      </c>
      <c r="D95" s="41">
        <v>279.7</v>
      </c>
      <c r="E95" s="41">
        <v>348000</v>
      </c>
      <c r="F95" s="41">
        <v>238.5</v>
      </c>
      <c r="G95" s="41">
        <v>296739</v>
      </c>
      <c r="H95" s="41">
        <v>101.9</v>
      </c>
      <c r="I95" s="41">
        <v>126783</v>
      </c>
      <c r="J95" s="41">
        <v>14.9</v>
      </c>
      <c r="K95" s="41">
        <v>18538</v>
      </c>
      <c r="L95" s="41">
        <v>11.4</v>
      </c>
      <c r="M95" s="41">
        <v>14184</v>
      </c>
      <c r="N95" s="41">
        <v>4.9</v>
      </c>
      <c r="O95" s="41">
        <v>6097</v>
      </c>
      <c r="P95" s="41">
        <v>0</v>
      </c>
      <c r="Q95" s="41">
        <v>0</v>
      </c>
      <c r="R95" s="41">
        <v>27.4</v>
      </c>
      <c r="S95" s="41">
        <v>34091</v>
      </c>
      <c r="T95" s="41">
        <v>126</v>
      </c>
      <c r="U95" s="41">
        <v>156768</v>
      </c>
      <c r="V95" s="41">
        <v>200.1</v>
      </c>
      <c r="W95" s="41">
        <v>248962</v>
      </c>
      <c r="X95" s="41">
        <v>219.2</v>
      </c>
      <c r="Y95" s="41">
        <v>272726</v>
      </c>
      <c r="Z95" s="55">
        <f t="shared" si="7"/>
        <v>1569.8</v>
      </c>
      <c r="AA95" s="53"/>
      <c r="AB95" s="53"/>
      <c r="AC95" s="53"/>
      <c r="AD95" s="53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1">
        <f t="shared" si="9"/>
        <v>1953129</v>
      </c>
      <c r="AW95" s="14">
        <f t="shared" si="8"/>
        <v>1953129</v>
      </c>
    </row>
    <row r="96" spans="1:49" s="13" customFormat="1" ht="15.75" customHeight="1">
      <c r="A96" s="110" t="s">
        <v>14</v>
      </c>
      <c r="B96" s="110">
        <v>32</v>
      </c>
      <c r="C96" s="110">
        <v>44085</v>
      </c>
      <c r="D96" s="110">
        <v>34</v>
      </c>
      <c r="E96" s="110">
        <v>46841</v>
      </c>
      <c r="F96" s="110">
        <v>22</v>
      </c>
      <c r="G96" s="110">
        <v>30309</v>
      </c>
      <c r="H96" s="110">
        <v>14</v>
      </c>
      <c r="I96" s="110">
        <v>19287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13</v>
      </c>
      <c r="U96" s="110">
        <v>17910</v>
      </c>
      <c r="V96" s="110">
        <v>24</v>
      </c>
      <c r="W96" s="110">
        <v>33064</v>
      </c>
      <c r="X96" s="110">
        <v>27</v>
      </c>
      <c r="Y96" s="110">
        <v>37195</v>
      </c>
      <c r="Z96" s="110">
        <f t="shared" si="7"/>
        <v>166</v>
      </c>
      <c r="AA96" s="111"/>
      <c r="AB96" s="111"/>
      <c r="AC96" s="111"/>
      <c r="AD96" s="111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>
        <f t="shared" si="9"/>
        <v>228691</v>
      </c>
      <c r="AW96" s="112">
        <f t="shared" si="8"/>
        <v>228691</v>
      </c>
    </row>
    <row r="97" spans="1:49" s="13" customFormat="1" ht="14.25" customHeight="1">
      <c r="A97" s="41" t="s">
        <v>122</v>
      </c>
      <c r="B97" s="40">
        <v>130</v>
      </c>
      <c r="C97" s="40">
        <v>179097</v>
      </c>
      <c r="D97" s="40">
        <v>139.2</v>
      </c>
      <c r="E97" s="40">
        <v>191772</v>
      </c>
      <c r="F97" s="40">
        <v>89</v>
      </c>
      <c r="G97" s="40">
        <v>122613</v>
      </c>
      <c r="H97" s="40">
        <v>44</v>
      </c>
      <c r="I97" s="40">
        <v>60618</v>
      </c>
      <c r="J97" s="40">
        <v>27.2</v>
      </c>
      <c r="K97" s="40">
        <v>37473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56.5</v>
      </c>
      <c r="U97" s="40">
        <v>77838</v>
      </c>
      <c r="V97" s="40">
        <v>90</v>
      </c>
      <c r="W97" s="40">
        <v>123990</v>
      </c>
      <c r="X97" s="40">
        <v>115</v>
      </c>
      <c r="Y97" s="40">
        <v>158432</v>
      </c>
      <c r="Z97" s="41">
        <f t="shared" si="7"/>
        <v>690.9</v>
      </c>
      <c r="AA97" s="46"/>
      <c r="AB97" s="45"/>
      <c r="AC97" s="46"/>
      <c r="AD97" s="46"/>
      <c r="AV97" s="11">
        <f t="shared" si="9"/>
        <v>951833</v>
      </c>
      <c r="AW97" s="11">
        <f t="shared" si="8"/>
        <v>951833</v>
      </c>
    </row>
    <row r="98" spans="1:49" s="13" customFormat="1" ht="12.75" customHeight="1">
      <c r="A98" s="41" t="s">
        <v>123</v>
      </c>
      <c r="B98" s="40">
        <v>113.10000000000001</v>
      </c>
      <c r="C98" s="40">
        <v>155815</v>
      </c>
      <c r="D98" s="40">
        <v>104.2</v>
      </c>
      <c r="E98" s="40">
        <v>143553</v>
      </c>
      <c r="F98" s="40">
        <v>75.4</v>
      </c>
      <c r="G98" s="40">
        <v>103876</v>
      </c>
      <c r="H98" s="40">
        <v>34.1</v>
      </c>
      <c r="I98" s="40">
        <v>46979</v>
      </c>
      <c r="J98" s="40">
        <v>5.1</v>
      </c>
      <c r="K98" s="40">
        <v>7026</v>
      </c>
      <c r="L98" s="40">
        <v>2.2</v>
      </c>
      <c r="M98" s="40">
        <v>3031</v>
      </c>
      <c r="N98" s="40">
        <v>0</v>
      </c>
      <c r="O98" s="40">
        <v>0</v>
      </c>
      <c r="P98" s="40">
        <v>0.5</v>
      </c>
      <c r="Q98" s="40">
        <v>689</v>
      </c>
      <c r="R98" s="40">
        <v>1.6</v>
      </c>
      <c r="S98" s="40">
        <v>2204</v>
      </c>
      <c r="T98" s="40">
        <v>36.3</v>
      </c>
      <c r="U98" s="40">
        <v>50009</v>
      </c>
      <c r="V98" s="40">
        <v>73.8</v>
      </c>
      <c r="W98" s="40">
        <v>101672</v>
      </c>
      <c r="X98" s="40">
        <v>102.6</v>
      </c>
      <c r="Y98" s="40">
        <v>141350</v>
      </c>
      <c r="Z98" s="41">
        <f t="shared" si="7"/>
        <v>548.9000000000001</v>
      </c>
      <c r="AA98" s="47"/>
      <c r="AB98" s="45"/>
      <c r="AC98" s="46"/>
      <c r="AD98" s="46"/>
      <c r="AV98" s="11">
        <f t="shared" si="9"/>
        <v>756204</v>
      </c>
      <c r="AW98" s="11">
        <f t="shared" si="8"/>
        <v>756204</v>
      </c>
    </row>
    <row r="99" spans="1:49" s="13" customFormat="1" ht="12.75" customHeight="1">
      <c r="A99" s="41" t="s">
        <v>46</v>
      </c>
      <c r="B99" s="40">
        <v>41.3</v>
      </c>
      <c r="C99" s="41">
        <v>51385</v>
      </c>
      <c r="D99" s="40">
        <v>33.5</v>
      </c>
      <c r="E99" s="41">
        <v>41680</v>
      </c>
      <c r="F99" s="40">
        <v>27.3</v>
      </c>
      <c r="G99" s="41">
        <v>33966</v>
      </c>
      <c r="H99" s="40">
        <v>7.6</v>
      </c>
      <c r="I99" s="41">
        <v>9456</v>
      </c>
      <c r="J99" s="40">
        <v>2</v>
      </c>
      <c r="K99" s="41">
        <v>2488</v>
      </c>
      <c r="L99" s="40">
        <v>1.8</v>
      </c>
      <c r="M99" s="41">
        <v>2240</v>
      </c>
      <c r="N99" s="40">
        <v>0.8</v>
      </c>
      <c r="O99" s="41">
        <v>995</v>
      </c>
      <c r="P99" s="40">
        <v>2.6</v>
      </c>
      <c r="Q99" s="41">
        <v>3235</v>
      </c>
      <c r="R99" s="40">
        <v>4</v>
      </c>
      <c r="S99" s="41">
        <v>4977</v>
      </c>
      <c r="T99" s="40">
        <v>10.5</v>
      </c>
      <c r="U99" s="41">
        <v>13064</v>
      </c>
      <c r="V99" s="40">
        <v>23</v>
      </c>
      <c r="W99" s="41">
        <v>28616</v>
      </c>
      <c r="X99" s="40">
        <v>28.8</v>
      </c>
      <c r="Y99" s="41">
        <v>35834</v>
      </c>
      <c r="Z99" s="55">
        <f t="shared" si="7"/>
        <v>183.2</v>
      </c>
      <c r="AA99" s="53"/>
      <c r="AB99" s="53"/>
      <c r="AC99" s="53"/>
      <c r="AD99" s="53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1">
        <f t="shared" si="9"/>
        <v>227936</v>
      </c>
      <c r="AW99" s="14">
        <f t="shared" si="8"/>
        <v>227936</v>
      </c>
    </row>
    <row r="100" spans="1:49" s="13" customFormat="1" ht="12.75" customHeight="1">
      <c r="A100" s="41" t="s">
        <v>119</v>
      </c>
      <c r="B100" s="40">
        <v>55.8</v>
      </c>
      <c r="C100" s="41">
        <v>69426</v>
      </c>
      <c r="D100" s="40">
        <v>58.3</v>
      </c>
      <c r="E100" s="41">
        <v>72536</v>
      </c>
      <c r="F100" s="40">
        <v>44.9</v>
      </c>
      <c r="G100" s="41">
        <v>55864</v>
      </c>
      <c r="H100" s="40">
        <v>9.4</v>
      </c>
      <c r="I100" s="41">
        <v>11695</v>
      </c>
      <c r="J100" s="40">
        <v>0</v>
      </c>
      <c r="K100" s="41">
        <v>0</v>
      </c>
      <c r="L100" s="40">
        <v>0</v>
      </c>
      <c r="M100" s="41">
        <v>0</v>
      </c>
      <c r="N100" s="40">
        <v>0</v>
      </c>
      <c r="O100" s="41">
        <v>0</v>
      </c>
      <c r="P100" s="40">
        <v>0</v>
      </c>
      <c r="Q100" s="41">
        <v>0</v>
      </c>
      <c r="R100" s="40">
        <v>0</v>
      </c>
      <c r="S100" s="41">
        <v>0</v>
      </c>
      <c r="T100" s="40">
        <v>16.2</v>
      </c>
      <c r="U100" s="41">
        <v>20156</v>
      </c>
      <c r="V100" s="40">
        <v>37.5</v>
      </c>
      <c r="W100" s="41">
        <v>46657</v>
      </c>
      <c r="X100" s="40">
        <v>56.6</v>
      </c>
      <c r="Y100" s="41">
        <v>70422</v>
      </c>
      <c r="Z100" s="55">
        <f t="shared" si="7"/>
        <v>278.7</v>
      </c>
      <c r="AA100" s="53"/>
      <c r="AB100" s="53"/>
      <c r="AC100" s="53"/>
      <c r="AD100" s="53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1">
        <f t="shared" si="9"/>
        <v>346756</v>
      </c>
      <c r="AW100" s="14">
        <f t="shared" si="8"/>
        <v>346756</v>
      </c>
    </row>
    <row r="101" spans="1:49" s="13" customFormat="1" ht="12.75" customHeight="1">
      <c r="A101" s="41" t="s">
        <v>120</v>
      </c>
      <c r="B101" s="40">
        <v>161.79999999999998</v>
      </c>
      <c r="C101" s="41">
        <v>201310</v>
      </c>
      <c r="D101" s="40">
        <v>148.9</v>
      </c>
      <c r="E101" s="41">
        <v>185260</v>
      </c>
      <c r="F101" s="40">
        <v>125.1</v>
      </c>
      <c r="G101" s="41">
        <v>155648</v>
      </c>
      <c r="H101" s="40">
        <v>43</v>
      </c>
      <c r="I101" s="41">
        <v>53500</v>
      </c>
      <c r="J101" s="40">
        <v>3.9</v>
      </c>
      <c r="K101" s="41">
        <v>4852</v>
      </c>
      <c r="L101" s="40">
        <v>1.4</v>
      </c>
      <c r="M101" s="41">
        <v>1742</v>
      </c>
      <c r="N101" s="40">
        <v>0.5</v>
      </c>
      <c r="O101" s="41">
        <v>622</v>
      </c>
      <c r="P101" s="40">
        <v>0.3</v>
      </c>
      <c r="Q101" s="41">
        <v>373</v>
      </c>
      <c r="R101" s="40">
        <v>3.1999999999999997</v>
      </c>
      <c r="S101" s="41">
        <v>3981</v>
      </c>
      <c r="T101" s="40">
        <v>56</v>
      </c>
      <c r="U101" s="41">
        <v>69675</v>
      </c>
      <c r="V101" s="40">
        <v>141</v>
      </c>
      <c r="W101" s="41">
        <v>175431</v>
      </c>
      <c r="X101" s="40">
        <v>172.5</v>
      </c>
      <c r="Y101" s="41">
        <v>214623</v>
      </c>
      <c r="Z101" s="55">
        <f t="shared" si="7"/>
        <v>857.5999999999999</v>
      </c>
      <c r="AA101" s="54"/>
      <c r="AB101" s="53"/>
      <c r="AC101" s="53"/>
      <c r="AD101" s="53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1">
        <f t="shared" si="9"/>
        <v>1067017</v>
      </c>
      <c r="AW101" s="14">
        <f t="shared" si="8"/>
        <v>1067017</v>
      </c>
    </row>
    <row r="102" spans="1:49" s="13" customFormat="1" ht="14.25" customHeight="1">
      <c r="A102" s="41" t="s">
        <v>124</v>
      </c>
      <c r="B102" s="40">
        <v>377</v>
      </c>
      <c r="C102" s="40">
        <v>519382</v>
      </c>
      <c r="D102" s="40">
        <v>370</v>
      </c>
      <c r="E102" s="40">
        <v>509738</v>
      </c>
      <c r="F102" s="40">
        <v>207.6</v>
      </c>
      <c r="G102" s="40">
        <v>286005</v>
      </c>
      <c r="H102" s="40">
        <v>102</v>
      </c>
      <c r="I102" s="40">
        <v>140523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114</v>
      </c>
      <c r="U102" s="40">
        <v>157055</v>
      </c>
      <c r="V102" s="40">
        <v>270</v>
      </c>
      <c r="W102" s="40">
        <v>371971</v>
      </c>
      <c r="X102" s="40">
        <v>307.9</v>
      </c>
      <c r="Y102" s="40">
        <v>424185</v>
      </c>
      <c r="Z102" s="41">
        <f t="shared" si="7"/>
        <v>1748.5</v>
      </c>
      <c r="AA102" s="47"/>
      <c r="AB102" s="45"/>
      <c r="AC102" s="46"/>
      <c r="AD102" s="46"/>
      <c r="AV102" s="11">
        <f t="shared" si="9"/>
        <v>2408859</v>
      </c>
      <c r="AW102" s="11">
        <f t="shared" si="8"/>
        <v>2408859</v>
      </c>
    </row>
    <row r="103" spans="1:49" s="13" customFormat="1" ht="15" customHeight="1">
      <c r="A103" s="41" t="s">
        <v>93</v>
      </c>
      <c r="B103" s="41">
        <v>188.7</v>
      </c>
      <c r="C103" s="40">
        <v>259967</v>
      </c>
      <c r="D103" s="41">
        <v>182.29999999999998</v>
      </c>
      <c r="E103" s="40">
        <v>251150</v>
      </c>
      <c r="F103" s="41">
        <v>137</v>
      </c>
      <c r="G103" s="40">
        <v>188741</v>
      </c>
      <c r="H103" s="41">
        <v>72.5</v>
      </c>
      <c r="I103" s="40">
        <v>99881</v>
      </c>
      <c r="J103" s="41">
        <v>9.6</v>
      </c>
      <c r="K103" s="40">
        <v>13226</v>
      </c>
      <c r="L103" s="41">
        <v>2.4</v>
      </c>
      <c r="M103" s="40">
        <v>3306</v>
      </c>
      <c r="N103" s="41">
        <v>0.6</v>
      </c>
      <c r="O103" s="40">
        <v>827</v>
      </c>
      <c r="P103" s="41">
        <v>0</v>
      </c>
      <c r="Q103" s="40">
        <v>0</v>
      </c>
      <c r="R103" s="41">
        <v>2.4</v>
      </c>
      <c r="S103" s="40">
        <v>3306</v>
      </c>
      <c r="T103" s="40">
        <v>84.9</v>
      </c>
      <c r="U103" s="40">
        <v>116964</v>
      </c>
      <c r="V103" s="40">
        <v>133.1</v>
      </c>
      <c r="W103" s="40">
        <v>183368</v>
      </c>
      <c r="X103" s="40">
        <v>165</v>
      </c>
      <c r="Y103" s="40">
        <v>227316</v>
      </c>
      <c r="Z103" s="41">
        <f t="shared" si="7"/>
        <v>978.5</v>
      </c>
      <c r="AA103" s="47"/>
      <c r="AB103" s="45"/>
      <c r="AC103" s="46"/>
      <c r="AD103" s="46"/>
      <c r="AV103" s="11">
        <f t="shared" si="9"/>
        <v>1348052</v>
      </c>
      <c r="AW103" s="11">
        <f t="shared" si="8"/>
        <v>1348052</v>
      </c>
    </row>
    <row r="104" spans="1:49" s="13" customFormat="1" ht="13.5" customHeight="1">
      <c r="A104" s="41" t="s">
        <v>15</v>
      </c>
      <c r="B104" s="40">
        <v>46</v>
      </c>
      <c r="C104" s="40">
        <v>63373</v>
      </c>
      <c r="D104" s="40">
        <v>41.8</v>
      </c>
      <c r="E104" s="40">
        <v>57587</v>
      </c>
      <c r="F104" s="40">
        <v>27.9</v>
      </c>
      <c r="G104" s="40">
        <v>38437</v>
      </c>
      <c r="H104" s="40">
        <v>14.2</v>
      </c>
      <c r="I104" s="40">
        <v>19563</v>
      </c>
      <c r="J104" s="40">
        <v>0.5</v>
      </c>
      <c r="K104" s="40">
        <v>689</v>
      </c>
      <c r="L104" s="40">
        <v>0.4</v>
      </c>
      <c r="M104" s="40">
        <v>551</v>
      </c>
      <c r="N104" s="40">
        <v>0</v>
      </c>
      <c r="O104" s="40">
        <v>0</v>
      </c>
      <c r="P104" s="40">
        <v>0</v>
      </c>
      <c r="Q104" s="40">
        <v>0</v>
      </c>
      <c r="R104" s="40">
        <v>0.5</v>
      </c>
      <c r="S104" s="40">
        <v>689</v>
      </c>
      <c r="T104" s="40">
        <v>14.2</v>
      </c>
      <c r="U104" s="40">
        <v>19563</v>
      </c>
      <c r="V104" s="40">
        <v>29</v>
      </c>
      <c r="W104" s="40">
        <v>39952</v>
      </c>
      <c r="X104" s="40">
        <v>32.5</v>
      </c>
      <c r="Y104" s="40">
        <v>44774</v>
      </c>
      <c r="Z104" s="41">
        <f t="shared" si="7"/>
        <v>206.99999999999997</v>
      </c>
      <c r="AA104" s="47"/>
      <c r="AB104" s="45"/>
      <c r="AC104" s="46"/>
      <c r="AD104" s="46"/>
      <c r="AV104" s="11">
        <f t="shared" si="9"/>
        <v>285178</v>
      </c>
      <c r="AW104" s="11">
        <f t="shared" si="8"/>
        <v>285178</v>
      </c>
    </row>
    <row r="105" spans="1:49" s="13" customFormat="1" ht="13.5" customHeight="1">
      <c r="A105" s="41" t="s">
        <v>16</v>
      </c>
      <c r="B105" s="40">
        <v>164.29999999999998</v>
      </c>
      <c r="C105" s="41">
        <v>204420</v>
      </c>
      <c r="D105" s="40">
        <v>145.6</v>
      </c>
      <c r="E105" s="41">
        <v>181154</v>
      </c>
      <c r="F105" s="40">
        <v>105.5</v>
      </c>
      <c r="G105" s="41">
        <v>131262</v>
      </c>
      <c r="H105" s="40">
        <v>46.9</v>
      </c>
      <c r="I105" s="41">
        <v>58353</v>
      </c>
      <c r="J105" s="40">
        <v>4.5</v>
      </c>
      <c r="K105" s="41">
        <v>5599</v>
      </c>
      <c r="L105" s="40">
        <v>2.5</v>
      </c>
      <c r="M105" s="41">
        <v>3110</v>
      </c>
      <c r="N105" s="40">
        <v>0</v>
      </c>
      <c r="O105" s="41">
        <v>0</v>
      </c>
      <c r="P105" s="40">
        <v>0</v>
      </c>
      <c r="Q105" s="41">
        <v>0</v>
      </c>
      <c r="R105" s="40">
        <v>4.2</v>
      </c>
      <c r="S105" s="41">
        <v>5226</v>
      </c>
      <c r="T105" s="40">
        <v>67.3</v>
      </c>
      <c r="U105" s="41">
        <v>83734</v>
      </c>
      <c r="V105" s="40">
        <v>138.3</v>
      </c>
      <c r="W105" s="41">
        <v>172071</v>
      </c>
      <c r="X105" s="40">
        <v>142.2</v>
      </c>
      <c r="Y105" s="41">
        <v>176924</v>
      </c>
      <c r="Z105" s="55">
        <f t="shared" si="7"/>
        <v>821.3</v>
      </c>
      <c r="AA105" s="54"/>
      <c r="AB105" s="53"/>
      <c r="AC105" s="53"/>
      <c r="AD105" s="53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1">
        <f t="shared" si="9"/>
        <v>1021853</v>
      </c>
      <c r="AW105" s="14">
        <f t="shared" si="8"/>
        <v>1021853</v>
      </c>
    </row>
    <row r="106" spans="1:49" s="13" customFormat="1" ht="16.5" customHeight="1">
      <c r="A106" s="41" t="s">
        <v>17</v>
      </c>
      <c r="B106" s="40">
        <v>102.5</v>
      </c>
      <c r="C106" s="40">
        <v>141211</v>
      </c>
      <c r="D106" s="40">
        <v>82.8</v>
      </c>
      <c r="E106" s="40">
        <v>114071</v>
      </c>
      <c r="F106" s="40">
        <v>55.9</v>
      </c>
      <c r="G106" s="40">
        <v>77012</v>
      </c>
      <c r="H106" s="40">
        <v>31.6</v>
      </c>
      <c r="I106" s="40">
        <v>43534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33.6</v>
      </c>
      <c r="U106" s="40">
        <v>46290</v>
      </c>
      <c r="V106" s="40">
        <v>60.3</v>
      </c>
      <c r="W106" s="40">
        <v>83074</v>
      </c>
      <c r="X106" s="40">
        <v>72.5</v>
      </c>
      <c r="Y106" s="40">
        <v>99881</v>
      </c>
      <c r="Z106" s="41">
        <f t="shared" si="7"/>
        <v>439.20000000000005</v>
      </c>
      <c r="AA106" s="47"/>
      <c r="AB106" s="45"/>
      <c r="AC106" s="46"/>
      <c r="AD106" s="46"/>
      <c r="AV106" s="11">
        <f t="shared" si="9"/>
        <v>605073</v>
      </c>
      <c r="AW106" s="11">
        <f t="shared" si="8"/>
        <v>605073</v>
      </c>
    </row>
    <row r="107" spans="1:49" s="13" customFormat="1" ht="16.5" customHeight="1">
      <c r="A107" s="41" t="s">
        <v>18</v>
      </c>
      <c r="B107" s="40">
        <v>268.2</v>
      </c>
      <c r="C107" s="41">
        <v>333692</v>
      </c>
      <c r="D107" s="40">
        <v>213.3</v>
      </c>
      <c r="E107" s="41">
        <v>265386</v>
      </c>
      <c r="F107" s="40">
        <v>159.1</v>
      </c>
      <c r="G107" s="41">
        <v>197951</v>
      </c>
      <c r="H107" s="40">
        <v>54.2</v>
      </c>
      <c r="I107" s="41">
        <v>67435</v>
      </c>
      <c r="J107" s="40">
        <v>2.6</v>
      </c>
      <c r="K107" s="41">
        <v>3235</v>
      </c>
      <c r="L107" s="40">
        <v>3.4</v>
      </c>
      <c r="M107" s="41">
        <v>4230</v>
      </c>
      <c r="N107" s="40">
        <v>2.4</v>
      </c>
      <c r="O107" s="41">
        <v>2986</v>
      </c>
      <c r="P107" s="40">
        <v>0</v>
      </c>
      <c r="Q107" s="41">
        <v>0</v>
      </c>
      <c r="R107" s="40">
        <v>5.2</v>
      </c>
      <c r="S107" s="41">
        <v>6470</v>
      </c>
      <c r="T107" s="40">
        <v>70.2</v>
      </c>
      <c r="U107" s="41">
        <v>87342</v>
      </c>
      <c r="V107" s="40">
        <v>169.2</v>
      </c>
      <c r="W107" s="41">
        <v>210517</v>
      </c>
      <c r="X107" s="40">
        <v>246.9</v>
      </c>
      <c r="Y107" s="41">
        <v>307190</v>
      </c>
      <c r="Z107" s="55">
        <f t="shared" si="7"/>
        <v>1194.7000000000003</v>
      </c>
      <c r="AA107" s="54"/>
      <c r="AB107" s="53"/>
      <c r="AC107" s="53"/>
      <c r="AD107" s="53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1">
        <f t="shared" si="9"/>
        <v>1486434</v>
      </c>
      <c r="AW107" s="14">
        <f t="shared" si="8"/>
        <v>1486434</v>
      </c>
    </row>
    <row r="108" spans="1:49" s="13" customFormat="1" ht="12.75">
      <c r="A108" s="41" t="s">
        <v>19</v>
      </c>
      <c r="B108" s="40">
        <v>139</v>
      </c>
      <c r="C108" s="40">
        <v>191496</v>
      </c>
      <c r="D108" s="40">
        <v>134.8</v>
      </c>
      <c r="E108" s="40">
        <v>185710</v>
      </c>
      <c r="F108" s="40">
        <v>105.5</v>
      </c>
      <c r="G108" s="40">
        <v>145344</v>
      </c>
      <c r="H108" s="40">
        <v>49</v>
      </c>
      <c r="I108" s="40">
        <v>67506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41.5</v>
      </c>
      <c r="U108" s="40">
        <v>57173</v>
      </c>
      <c r="V108" s="40">
        <v>82.2</v>
      </c>
      <c r="W108" s="40">
        <v>113245</v>
      </c>
      <c r="X108" s="40">
        <v>105</v>
      </c>
      <c r="Y108" s="40">
        <v>144656</v>
      </c>
      <c r="Z108" s="41">
        <f t="shared" si="7"/>
        <v>657</v>
      </c>
      <c r="AA108" s="47"/>
      <c r="AB108" s="45"/>
      <c r="AC108" s="46"/>
      <c r="AD108" s="46"/>
      <c r="AV108" s="11">
        <f t="shared" si="9"/>
        <v>905130</v>
      </c>
      <c r="AW108" s="11">
        <f t="shared" si="8"/>
        <v>905130</v>
      </c>
    </row>
    <row r="109" spans="1:49" s="13" customFormat="1" ht="12.75">
      <c r="A109" s="41" t="s">
        <v>125</v>
      </c>
      <c r="B109" s="110">
        <v>123.8</v>
      </c>
      <c r="C109" s="110">
        <v>170556</v>
      </c>
      <c r="D109" s="110">
        <v>126.8</v>
      </c>
      <c r="E109" s="110">
        <v>174689</v>
      </c>
      <c r="F109" s="110">
        <v>82.6</v>
      </c>
      <c r="G109" s="110">
        <v>113796</v>
      </c>
      <c r="H109" s="110">
        <v>34.8</v>
      </c>
      <c r="I109" s="110">
        <v>47943</v>
      </c>
      <c r="J109" s="110">
        <v>2.2</v>
      </c>
      <c r="K109" s="110">
        <v>3031</v>
      </c>
      <c r="L109" s="110">
        <v>0.8</v>
      </c>
      <c r="M109" s="110">
        <v>1102</v>
      </c>
      <c r="N109" s="110">
        <v>0.4</v>
      </c>
      <c r="O109" s="110">
        <v>551</v>
      </c>
      <c r="P109" s="110">
        <v>1.4</v>
      </c>
      <c r="Q109" s="110">
        <v>1929</v>
      </c>
      <c r="R109" s="110">
        <v>1.7</v>
      </c>
      <c r="S109" s="110">
        <v>2342</v>
      </c>
      <c r="T109" s="110">
        <v>22.1</v>
      </c>
      <c r="U109" s="110">
        <v>30447</v>
      </c>
      <c r="V109" s="110">
        <v>92.2</v>
      </c>
      <c r="W109" s="110">
        <v>127021</v>
      </c>
      <c r="X109" s="110">
        <v>100.2</v>
      </c>
      <c r="Y109" s="110">
        <v>138042</v>
      </c>
      <c r="Z109" s="110">
        <f t="shared" si="7"/>
        <v>589</v>
      </c>
      <c r="AA109" s="111"/>
      <c r="AB109" s="111"/>
      <c r="AC109" s="111"/>
      <c r="AD109" s="111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">
        <f t="shared" si="9"/>
        <v>811449</v>
      </c>
      <c r="AW109" s="11">
        <f t="shared" si="8"/>
        <v>811449</v>
      </c>
    </row>
    <row r="110" spans="1:49" s="13" customFormat="1" ht="15.75" customHeight="1">
      <c r="A110" s="41" t="s">
        <v>86</v>
      </c>
      <c r="B110" s="40">
        <v>72</v>
      </c>
      <c r="C110" s="40">
        <v>99192</v>
      </c>
      <c r="D110" s="40">
        <v>75.7</v>
      </c>
      <c r="E110" s="40">
        <v>104290</v>
      </c>
      <c r="F110" s="40">
        <v>42.8</v>
      </c>
      <c r="G110" s="40">
        <v>58964</v>
      </c>
      <c r="H110" s="40">
        <v>15</v>
      </c>
      <c r="I110" s="40">
        <v>20665</v>
      </c>
      <c r="J110" s="40">
        <v>2.6</v>
      </c>
      <c r="K110" s="40">
        <v>3582</v>
      </c>
      <c r="L110" s="40">
        <v>1.8</v>
      </c>
      <c r="M110" s="40">
        <v>2480</v>
      </c>
      <c r="N110" s="40">
        <v>0</v>
      </c>
      <c r="O110" s="40">
        <v>0</v>
      </c>
      <c r="P110" s="40">
        <v>0</v>
      </c>
      <c r="Q110" s="40">
        <v>0</v>
      </c>
      <c r="R110" s="40">
        <v>1.1</v>
      </c>
      <c r="S110" s="40">
        <v>1515</v>
      </c>
      <c r="T110" s="40">
        <v>24.5</v>
      </c>
      <c r="U110" s="40">
        <v>33753</v>
      </c>
      <c r="V110" s="40">
        <v>40.7</v>
      </c>
      <c r="W110" s="40">
        <v>56071</v>
      </c>
      <c r="X110" s="40">
        <v>50.9</v>
      </c>
      <c r="Y110" s="40">
        <v>70124</v>
      </c>
      <c r="Z110" s="41">
        <f t="shared" si="7"/>
        <v>327.09999999999997</v>
      </c>
      <c r="AA110" s="47"/>
      <c r="AB110" s="45"/>
      <c r="AC110" s="46"/>
      <c r="AD110" s="46"/>
      <c r="AV110" s="11">
        <f t="shared" si="9"/>
        <v>450636</v>
      </c>
      <c r="AW110" s="11">
        <f t="shared" si="8"/>
        <v>450636</v>
      </c>
    </row>
    <row r="111" spans="1:49" s="13" customFormat="1" ht="15" customHeight="1">
      <c r="A111" s="41" t="s">
        <v>20</v>
      </c>
      <c r="B111" s="41">
        <v>96.59999999999998</v>
      </c>
      <c r="C111" s="40">
        <v>133083</v>
      </c>
      <c r="D111" s="41">
        <v>85.1</v>
      </c>
      <c r="E111" s="40">
        <v>117240</v>
      </c>
      <c r="F111" s="41">
        <v>61.9</v>
      </c>
      <c r="G111" s="40">
        <v>85278</v>
      </c>
      <c r="H111" s="41">
        <v>35.50000000000001</v>
      </c>
      <c r="I111" s="40">
        <v>48907</v>
      </c>
      <c r="J111" s="41">
        <v>4.1</v>
      </c>
      <c r="K111" s="40">
        <v>5648</v>
      </c>
      <c r="L111" s="41">
        <v>1.7</v>
      </c>
      <c r="M111" s="40">
        <v>2342</v>
      </c>
      <c r="N111" s="41">
        <v>1.2</v>
      </c>
      <c r="O111" s="40">
        <v>1653</v>
      </c>
      <c r="P111" s="41">
        <v>0</v>
      </c>
      <c r="Q111" s="40">
        <v>0</v>
      </c>
      <c r="R111" s="41">
        <v>2.2</v>
      </c>
      <c r="S111" s="40">
        <v>3031</v>
      </c>
      <c r="T111" s="41">
        <v>40.2</v>
      </c>
      <c r="U111" s="40">
        <v>55382</v>
      </c>
      <c r="V111" s="41">
        <v>68</v>
      </c>
      <c r="W111" s="40">
        <v>93682</v>
      </c>
      <c r="X111" s="41">
        <v>83.6</v>
      </c>
      <c r="Y111" s="40">
        <v>115174</v>
      </c>
      <c r="Z111" s="41">
        <f t="shared" si="7"/>
        <v>480.1</v>
      </c>
      <c r="AA111" s="47"/>
      <c r="AB111" s="45"/>
      <c r="AC111" s="46"/>
      <c r="AD111" s="46"/>
      <c r="AV111" s="11">
        <f t="shared" si="9"/>
        <v>661420</v>
      </c>
      <c r="AW111" s="11">
        <f t="shared" si="8"/>
        <v>661420</v>
      </c>
    </row>
    <row r="112" spans="1:49" s="13" customFormat="1" ht="15" customHeight="1">
      <c r="A112" s="41" t="s">
        <v>21</v>
      </c>
      <c r="B112" s="40">
        <v>80</v>
      </c>
      <c r="C112" s="40">
        <v>110214</v>
      </c>
      <c r="D112" s="40">
        <v>74.9</v>
      </c>
      <c r="E112" s="40">
        <v>103188</v>
      </c>
      <c r="F112" s="40">
        <v>54.5</v>
      </c>
      <c r="G112" s="40">
        <v>75083</v>
      </c>
      <c r="H112" s="40">
        <v>22.8</v>
      </c>
      <c r="I112" s="40">
        <v>31411</v>
      </c>
      <c r="J112" s="40">
        <v>2.4</v>
      </c>
      <c r="K112" s="40">
        <v>3306</v>
      </c>
      <c r="L112" s="40">
        <v>1.1</v>
      </c>
      <c r="M112" s="40">
        <v>1515</v>
      </c>
      <c r="N112" s="40">
        <v>0</v>
      </c>
      <c r="O112" s="40">
        <v>0</v>
      </c>
      <c r="P112" s="40">
        <v>0</v>
      </c>
      <c r="Q112" s="40">
        <v>0</v>
      </c>
      <c r="R112" s="40">
        <v>0.8</v>
      </c>
      <c r="S112" s="40">
        <v>1102</v>
      </c>
      <c r="T112" s="40">
        <v>32.9</v>
      </c>
      <c r="U112" s="40">
        <v>45325</v>
      </c>
      <c r="V112" s="40">
        <v>42.4</v>
      </c>
      <c r="W112" s="40">
        <v>58413</v>
      </c>
      <c r="X112" s="40">
        <v>63.6</v>
      </c>
      <c r="Y112" s="40">
        <v>87621</v>
      </c>
      <c r="Z112" s="41">
        <f t="shared" si="7"/>
        <v>375.40000000000003</v>
      </c>
      <c r="AA112" s="47"/>
      <c r="AB112" s="45"/>
      <c r="AC112" s="46"/>
      <c r="AD112" s="46"/>
      <c r="AV112" s="11">
        <f t="shared" si="9"/>
        <v>517178</v>
      </c>
      <c r="AW112" s="11">
        <f t="shared" si="8"/>
        <v>517178</v>
      </c>
    </row>
    <row r="113" spans="1:49" s="13" customFormat="1" ht="12.75">
      <c r="A113" s="41" t="s">
        <v>127</v>
      </c>
      <c r="B113" s="40">
        <v>159.8</v>
      </c>
      <c r="C113" s="40">
        <v>220152</v>
      </c>
      <c r="D113" s="40">
        <v>135.3</v>
      </c>
      <c r="E113" s="40">
        <v>186399</v>
      </c>
      <c r="F113" s="40">
        <v>94.4</v>
      </c>
      <c r="G113" s="40">
        <v>130052</v>
      </c>
      <c r="H113" s="40">
        <v>49.4</v>
      </c>
      <c r="I113" s="40">
        <v>68057</v>
      </c>
      <c r="J113" s="40">
        <v>3.5</v>
      </c>
      <c r="K113" s="40">
        <v>4822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49.2</v>
      </c>
      <c r="U113" s="40">
        <v>67781</v>
      </c>
      <c r="V113" s="40">
        <v>97.10000000000001</v>
      </c>
      <c r="W113" s="40">
        <v>133772</v>
      </c>
      <c r="X113" s="40">
        <v>113.7</v>
      </c>
      <c r="Y113" s="40">
        <v>156642</v>
      </c>
      <c r="Z113" s="41">
        <f t="shared" si="7"/>
        <v>702.4</v>
      </c>
      <c r="AA113" s="48"/>
      <c r="AB113" s="48"/>
      <c r="AC113" s="48"/>
      <c r="AD113" s="48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11">
        <f t="shared" si="9"/>
        <v>967677</v>
      </c>
      <c r="AW113" s="11">
        <f t="shared" si="8"/>
        <v>967677</v>
      </c>
    </row>
    <row r="114" spans="1:49" s="13" customFormat="1" ht="12.75" customHeight="1">
      <c r="A114" s="41" t="s">
        <v>41</v>
      </c>
      <c r="B114" s="40">
        <v>119.1</v>
      </c>
      <c r="C114" s="40">
        <v>164081</v>
      </c>
      <c r="D114" s="40">
        <v>93.5</v>
      </c>
      <c r="E114" s="40">
        <v>128812</v>
      </c>
      <c r="F114" s="40">
        <v>82.6</v>
      </c>
      <c r="G114" s="40">
        <v>113796</v>
      </c>
      <c r="H114" s="40">
        <v>42.7</v>
      </c>
      <c r="I114" s="40">
        <v>58827</v>
      </c>
      <c r="J114" s="40">
        <v>0.4</v>
      </c>
      <c r="K114" s="40">
        <v>551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54.2</v>
      </c>
      <c r="U114" s="40">
        <v>74670</v>
      </c>
      <c r="V114" s="40">
        <v>77.7</v>
      </c>
      <c r="W114" s="40">
        <v>107045</v>
      </c>
      <c r="X114" s="40">
        <v>99</v>
      </c>
      <c r="Y114" s="40">
        <v>136389</v>
      </c>
      <c r="Z114" s="41">
        <f t="shared" si="7"/>
        <v>569.1999999999999</v>
      </c>
      <c r="AA114" s="47"/>
      <c r="AB114" s="45"/>
      <c r="AC114" s="46"/>
      <c r="AD114" s="46"/>
      <c r="AV114" s="11">
        <f t="shared" si="9"/>
        <v>784171</v>
      </c>
      <c r="AW114" s="11">
        <f t="shared" si="8"/>
        <v>784171</v>
      </c>
    </row>
    <row r="115" spans="1:49" s="13" customFormat="1" ht="12.75" customHeight="1">
      <c r="A115" s="41" t="s">
        <v>22</v>
      </c>
      <c r="B115" s="40">
        <v>72.4</v>
      </c>
      <c r="C115" s="41">
        <v>90079</v>
      </c>
      <c r="D115" s="40">
        <v>63.8</v>
      </c>
      <c r="E115" s="41">
        <v>79379</v>
      </c>
      <c r="F115" s="40">
        <v>46.6</v>
      </c>
      <c r="G115" s="41">
        <v>57979</v>
      </c>
      <c r="H115" s="40">
        <v>12.1</v>
      </c>
      <c r="I115" s="41">
        <v>15055</v>
      </c>
      <c r="J115" s="40">
        <v>3.6</v>
      </c>
      <c r="K115" s="41">
        <v>4479</v>
      </c>
      <c r="L115" s="40">
        <v>2.1</v>
      </c>
      <c r="M115" s="41">
        <v>2613</v>
      </c>
      <c r="N115" s="40">
        <v>0</v>
      </c>
      <c r="O115" s="41">
        <v>0</v>
      </c>
      <c r="P115" s="40">
        <v>0.1</v>
      </c>
      <c r="Q115" s="41">
        <v>124</v>
      </c>
      <c r="R115" s="40">
        <v>4.1</v>
      </c>
      <c r="S115" s="41">
        <v>5101</v>
      </c>
      <c r="T115" s="40">
        <v>36.6</v>
      </c>
      <c r="U115" s="41">
        <v>45537</v>
      </c>
      <c r="V115" s="40">
        <v>47.8</v>
      </c>
      <c r="W115" s="41">
        <v>59472</v>
      </c>
      <c r="X115" s="40">
        <v>62</v>
      </c>
      <c r="Y115" s="41">
        <v>77141</v>
      </c>
      <c r="Z115" s="55">
        <f t="shared" si="7"/>
        <v>351.19999999999993</v>
      </c>
      <c r="AA115" s="54"/>
      <c r="AB115" s="53"/>
      <c r="AC115" s="53"/>
      <c r="AD115" s="53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1">
        <f t="shared" si="9"/>
        <v>436959</v>
      </c>
      <c r="AW115" s="14">
        <f t="shared" si="8"/>
        <v>436959</v>
      </c>
    </row>
    <row r="116" spans="1:49" s="13" customFormat="1" ht="24" customHeight="1">
      <c r="A116" s="41" t="s">
        <v>134</v>
      </c>
      <c r="B116" s="40">
        <v>111.89999999999999</v>
      </c>
      <c r="C116" s="40">
        <v>154161</v>
      </c>
      <c r="D116" s="40">
        <v>119.1</v>
      </c>
      <c r="E116" s="40">
        <v>164081</v>
      </c>
      <c r="F116" s="40">
        <v>97.10000000000001</v>
      </c>
      <c r="G116" s="40">
        <v>133772</v>
      </c>
      <c r="H116" s="40">
        <v>35.9</v>
      </c>
      <c r="I116" s="40">
        <v>49458</v>
      </c>
      <c r="J116" s="40">
        <v>4.6</v>
      </c>
      <c r="K116" s="40">
        <v>6337</v>
      </c>
      <c r="L116" s="40">
        <v>0.1</v>
      </c>
      <c r="M116" s="40">
        <v>138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53.2</v>
      </c>
      <c r="U116" s="40">
        <v>73292</v>
      </c>
      <c r="V116" s="40">
        <v>100</v>
      </c>
      <c r="W116" s="40">
        <v>137767</v>
      </c>
      <c r="X116" s="40">
        <v>115</v>
      </c>
      <c r="Y116" s="40">
        <v>158433</v>
      </c>
      <c r="Z116" s="41">
        <f t="shared" si="7"/>
        <v>636.9000000000001</v>
      </c>
      <c r="AA116" s="47"/>
      <c r="AB116" s="45"/>
      <c r="AC116" s="46"/>
      <c r="AD116" s="46"/>
      <c r="AV116" s="11">
        <f t="shared" si="9"/>
        <v>877439</v>
      </c>
      <c r="AW116" s="11">
        <f t="shared" si="8"/>
        <v>877439</v>
      </c>
    </row>
    <row r="117" spans="1:49" s="13" customFormat="1" ht="14.25" customHeight="1">
      <c r="A117" s="55" t="s">
        <v>87</v>
      </c>
      <c r="B117" s="40">
        <v>102.6</v>
      </c>
      <c r="C117" s="41">
        <v>127654</v>
      </c>
      <c r="D117" s="40">
        <v>93.7</v>
      </c>
      <c r="E117" s="41">
        <v>116581</v>
      </c>
      <c r="F117" s="40">
        <v>66.8</v>
      </c>
      <c r="G117" s="41">
        <v>83112</v>
      </c>
      <c r="H117" s="40">
        <v>26.8</v>
      </c>
      <c r="I117" s="41">
        <v>33344</v>
      </c>
      <c r="J117" s="40">
        <v>2.1</v>
      </c>
      <c r="K117" s="41">
        <v>2613</v>
      </c>
      <c r="L117" s="40">
        <v>0.9</v>
      </c>
      <c r="M117" s="41">
        <v>1120</v>
      </c>
      <c r="N117" s="40">
        <v>0.6</v>
      </c>
      <c r="O117" s="41">
        <v>747</v>
      </c>
      <c r="P117" s="40">
        <v>0.4</v>
      </c>
      <c r="Q117" s="41">
        <v>498</v>
      </c>
      <c r="R117" s="40">
        <v>2.2</v>
      </c>
      <c r="S117" s="41">
        <v>2737</v>
      </c>
      <c r="T117" s="40">
        <v>31.4</v>
      </c>
      <c r="U117" s="41">
        <v>39068</v>
      </c>
      <c r="V117" s="40">
        <v>76.7</v>
      </c>
      <c r="W117" s="41">
        <v>95429</v>
      </c>
      <c r="X117" s="40">
        <v>88.1</v>
      </c>
      <c r="Y117" s="41">
        <v>109612</v>
      </c>
      <c r="Z117" s="55">
        <f t="shared" si="7"/>
        <v>492.29999999999995</v>
      </c>
      <c r="AA117" s="54"/>
      <c r="AB117" s="53"/>
      <c r="AC117" s="53"/>
      <c r="AD117" s="53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1">
        <f t="shared" si="9"/>
        <v>612515</v>
      </c>
      <c r="AW117" s="14">
        <f t="shared" si="8"/>
        <v>612515</v>
      </c>
    </row>
    <row r="118" spans="1:49" s="13" customFormat="1" ht="13.5" customHeight="1">
      <c r="A118" s="41" t="s">
        <v>110</v>
      </c>
      <c r="B118" s="56">
        <v>83.2</v>
      </c>
      <c r="C118" s="41">
        <v>103517</v>
      </c>
      <c r="D118" s="56">
        <v>75.9</v>
      </c>
      <c r="E118" s="41">
        <v>94434</v>
      </c>
      <c r="F118" s="56">
        <v>54.2</v>
      </c>
      <c r="G118" s="41">
        <v>67435</v>
      </c>
      <c r="H118" s="56">
        <v>21.8</v>
      </c>
      <c r="I118" s="41">
        <v>27123</v>
      </c>
      <c r="J118" s="56">
        <v>1.7</v>
      </c>
      <c r="K118" s="41">
        <v>2115</v>
      </c>
      <c r="L118" s="56">
        <v>0.9</v>
      </c>
      <c r="M118" s="41">
        <v>1120</v>
      </c>
      <c r="N118" s="56">
        <v>0.6</v>
      </c>
      <c r="O118" s="41">
        <v>747</v>
      </c>
      <c r="P118" s="56">
        <v>0.4</v>
      </c>
      <c r="Q118" s="41">
        <v>498</v>
      </c>
      <c r="R118" s="56">
        <v>1.8</v>
      </c>
      <c r="S118" s="41">
        <v>2240</v>
      </c>
      <c r="T118" s="56">
        <v>25.5</v>
      </c>
      <c r="U118" s="41">
        <v>31727</v>
      </c>
      <c r="V118" s="56">
        <v>61.2</v>
      </c>
      <c r="W118" s="41">
        <v>76144</v>
      </c>
      <c r="X118" s="56">
        <v>71.7</v>
      </c>
      <c r="Y118" s="41">
        <v>89207</v>
      </c>
      <c r="Z118" s="55">
        <f t="shared" si="7"/>
        <v>398.9</v>
      </c>
      <c r="AA118" s="54"/>
      <c r="AB118" s="53"/>
      <c r="AC118" s="53"/>
      <c r="AD118" s="53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1">
        <f t="shared" si="9"/>
        <v>496307</v>
      </c>
      <c r="AW118" s="14">
        <f t="shared" si="8"/>
        <v>496307</v>
      </c>
    </row>
    <row r="119" spans="1:49" s="13" customFormat="1" ht="13.5" customHeight="1">
      <c r="A119" s="41" t="s">
        <v>109</v>
      </c>
      <c r="B119" s="56">
        <v>19.4</v>
      </c>
      <c r="C119" s="41">
        <v>24137</v>
      </c>
      <c r="D119" s="56">
        <v>17.8</v>
      </c>
      <c r="E119" s="41">
        <v>22147</v>
      </c>
      <c r="F119" s="56">
        <v>12.6</v>
      </c>
      <c r="G119" s="41">
        <v>15677</v>
      </c>
      <c r="H119" s="56">
        <v>5</v>
      </c>
      <c r="I119" s="41">
        <v>6221</v>
      </c>
      <c r="J119" s="56">
        <v>0.4</v>
      </c>
      <c r="K119" s="41">
        <v>498</v>
      </c>
      <c r="L119" s="56"/>
      <c r="M119" s="41">
        <v>0</v>
      </c>
      <c r="N119" s="56"/>
      <c r="O119" s="41">
        <v>0</v>
      </c>
      <c r="P119" s="56"/>
      <c r="Q119" s="41">
        <v>0</v>
      </c>
      <c r="R119" s="56">
        <v>0.4</v>
      </c>
      <c r="S119" s="41">
        <v>498</v>
      </c>
      <c r="T119" s="56">
        <v>5.9</v>
      </c>
      <c r="U119" s="41">
        <v>7341</v>
      </c>
      <c r="V119" s="56">
        <v>15.5</v>
      </c>
      <c r="W119" s="41">
        <v>19285</v>
      </c>
      <c r="X119" s="56">
        <v>16.4</v>
      </c>
      <c r="Y119" s="41">
        <v>20403</v>
      </c>
      <c r="Z119" s="55">
        <f t="shared" si="7"/>
        <v>93.4</v>
      </c>
      <c r="AA119" s="54"/>
      <c r="AB119" s="53"/>
      <c r="AC119" s="53"/>
      <c r="AD119" s="53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1">
        <f t="shared" si="9"/>
        <v>116207</v>
      </c>
      <c r="AW119" s="14">
        <f t="shared" si="8"/>
        <v>116207</v>
      </c>
    </row>
    <row r="120" spans="1:49" s="13" customFormat="1" ht="12.75">
      <c r="A120" s="41" t="s">
        <v>30</v>
      </c>
      <c r="B120" s="40">
        <v>66.7</v>
      </c>
      <c r="C120" s="40">
        <v>91891</v>
      </c>
      <c r="D120" s="40">
        <v>53.3</v>
      </c>
      <c r="E120" s="40">
        <v>73430</v>
      </c>
      <c r="F120" s="40">
        <v>40.9</v>
      </c>
      <c r="G120" s="40">
        <v>56347</v>
      </c>
      <c r="H120" s="40">
        <v>24.5</v>
      </c>
      <c r="I120" s="40">
        <v>33753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25.4</v>
      </c>
      <c r="U120" s="40">
        <v>34993</v>
      </c>
      <c r="V120" s="40">
        <v>49.8</v>
      </c>
      <c r="W120" s="40">
        <v>68608</v>
      </c>
      <c r="X120" s="40">
        <v>56.9</v>
      </c>
      <c r="Y120" s="40">
        <v>78389</v>
      </c>
      <c r="Z120" s="41">
        <f t="shared" si="7"/>
        <v>317.5</v>
      </c>
      <c r="AA120" s="47"/>
      <c r="AB120" s="45"/>
      <c r="AC120" s="46"/>
      <c r="AD120" s="46"/>
      <c r="AV120" s="11">
        <f t="shared" si="9"/>
        <v>437411</v>
      </c>
      <c r="AW120" s="11">
        <f t="shared" si="8"/>
        <v>437411</v>
      </c>
    </row>
    <row r="121" spans="1:49" s="13" customFormat="1" ht="12" customHeight="1">
      <c r="A121" s="41" t="s">
        <v>110</v>
      </c>
      <c r="B121" s="40">
        <v>58.5</v>
      </c>
      <c r="C121" s="40">
        <v>80594</v>
      </c>
      <c r="D121" s="40">
        <v>46.7</v>
      </c>
      <c r="E121" s="40">
        <v>64337</v>
      </c>
      <c r="F121" s="40">
        <v>35.9</v>
      </c>
      <c r="G121" s="40">
        <v>49458</v>
      </c>
      <c r="H121" s="40">
        <v>20.7</v>
      </c>
      <c r="I121" s="40">
        <v>28518</v>
      </c>
      <c r="J121" s="40"/>
      <c r="K121" s="40">
        <v>0</v>
      </c>
      <c r="L121" s="40"/>
      <c r="M121" s="40">
        <v>0</v>
      </c>
      <c r="N121" s="40"/>
      <c r="O121" s="40">
        <v>0</v>
      </c>
      <c r="P121" s="40"/>
      <c r="Q121" s="40">
        <v>0</v>
      </c>
      <c r="R121" s="40">
        <v>0</v>
      </c>
      <c r="S121" s="40">
        <v>0</v>
      </c>
      <c r="T121" s="40">
        <v>22.5</v>
      </c>
      <c r="U121" s="40">
        <v>30998</v>
      </c>
      <c r="V121" s="87">
        <v>43.7</v>
      </c>
      <c r="W121" s="40">
        <v>60204</v>
      </c>
      <c r="X121" s="40">
        <v>49.9</v>
      </c>
      <c r="Y121" s="40">
        <v>68746</v>
      </c>
      <c r="Z121" s="41">
        <f t="shared" si="7"/>
        <v>277.9</v>
      </c>
      <c r="AA121" s="47"/>
      <c r="AB121" s="45"/>
      <c r="AC121" s="46"/>
      <c r="AD121" s="46"/>
      <c r="AV121" s="11">
        <f t="shared" si="9"/>
        <v>382855</v>
      </c>
      <c r="AW121" s="11">
        <f t="shared" si="8"/>
        <v>382855</v>
      </c>
    </row>
    <row r="122" spans="1:49" s="13" customFormat="1" ht="12.75" customHeight="1">
      <c r="A122" s="41" t="s">
        <v>109</v>
      </c>
      <c r="B122" s="40">
        <v>8.2</v>
      </c>
      <c r="C122" s="40">
        <v>11297</v>
      </c>
      <c r="D122" s="40">
        <v>6.6</v>
      </c>
      <c r="E122" s="40">
        <v>9093</v>
      </c>
      <c r="F122" s="40">
        <v>5</v>
      </c>
      <c r="G122" s="40">
        <v>6888</v>
      </c>
      <c r="H122" s="40">
        <v>3.8</v>
      </c>
      <c r="I122" s="40">
        <v>5235</v>
      </c>
      <c r="J122" s="40"/>
      <c r="K122" s="40">
        <v>0</v>
      </c>
      <c r="L122" s="40"/>
      <c r="M122" s="40">
        <v>0</v>
      </c>
      <c r="N122" s="40"/>
      <c r="O122" s="40">
        <v>0</v>
      </c>
      <c r="P122" s="40"/>
      <c r="Q122" s="40"/>
      <c r="R122" s="40">
        <v>0</v>
      </c>
      <c r="S122" s="40">
        <v>0</v>
      </c>
      <c r="T122" s="40">
        <v>2.9</v>
      </c>
      <c r="U122" s="40">
        <v>3995</v>
      </c>
      <c r="V122" s="87">
        <v>6.1</v>
      </c>
      <c r="W122" s="40">
        <v>8404</v>
      </c>
      <c r="X122" s="40">
        <v>7</v>
      </c>
      <c r="Y122" s="40">
        <v>9644</v>
      </c>
      <c r="Z122" s="41">
        <f t="shared" si="7"/>
        <v>39.599999999999994</v>
      </c>
      <c r="AA122" s="47"/>
      <c r="AB122" s="45"/>
      <c r="AC122" s="46"/>
      <c r="AD122" s="46"/>
      <c r="AV122" s="11">
        <f t="shared" si="9"/>
        <v>54556</v>
      </c>
      <c r="AW122" s="11">
        <f t="shared" si="8"/>
        <v>54556</v>
      </c>
    </row>
    <row r="123" spans="1:49" s="13" customFormat="1" ht="12.75" customHeight="1">
      <c r="A123" s="41" t="s">
        <v>135</v>
      </c>
      <c r="B123" s="56">
        <v>60</v>
      </c>
      <c r="C123" s="41">
        <v>74651</v>
      </c>
      <c r="D123" s="56">
        <v>62.9</v>
      </c>
      <c r="E123" s="41">
        <v>78260</v>
      </c>
      <c r="F123" s="56">
        <v>44.6</v>
      </c>
      <c r="G123" s="41">
        <v>55491</v>
      </c>
      <c r="H123" s="56">
        <v>20.2</v>
      </c>
      <c r="I123" s="41">
        <v>25133</v>
      </c>
      <c r="J123" s="56">
        <v>0</v>
      </c>
      <c r="K123" s="41">
        <v>0</v>
      </c>
      <c r="L123" s="56">
        <v>0</v>
      </c>
      <c r="M123" s="41">
        <v>0</v>
      </c>
      <c r="N123" s="56">
        <v>0</v>
      </c>
      <c r="O123" s="41">
        <v>0</v>
      </c>
      <c r="P123" s="56">
        <v>0</v>
      </c>
      <c r="Q123" s="41">
        <v>0</v>
      </c>
      <c r="R123" s="56">
        <v>0</v>
      </c>
      <c r="S123" s="41">
        <v>0</v>
      </c>
      <c r="T123" s="56">
        <v>21.9</v>
      </c>
      <c r="U123" s="41">
        <v>27248</v>
      </c>
      <c r="V123" s="56">
        <v>39.2</v>
      </c>
      <c r="W123" s="41">
        <v>48772</v>
      </c>
      <c r="X123" s="56">
        <v>53.2</v>
      </c>
      <c r="Y123" s="41">
        <v>66190</v>
      </c>
      <c r="Z123" s="55">
        <f t="shared" si="7"/>
        <v>302</v>
      </c>
      <c r="AA123" s="56" t="e">
        <f>AA122-#REF!</f>
        <v>#REF!</v>
      </c>
      <c r="AB123" s="56" t="e">
        <f>AB122-#REF!</f>
        <v>#REF!</v>
      </c>
      <c r="AC123" s="56" t="e">
        <f>AC122-#REF!</f>
        <v>#REF!</v>
      </c>
      <c r="AD123" s="56" t="e">
        <f>AD122-#REF!</f>
        <v>#REF!</v>
      </c>
      <c r="AE123" s="56" t="e">
        <f>AE122-#REF!</f>
        <v>#REF!</v>
      </c>
      <c r="AF123" s="56" t="e">
        <f>AF122-#REF!</f>
        <v>#REF!</v>
      </c>
      <c r="AG123" s="56" t="e">
        <f>AG122-#REF!</f>
        <v>#REF!</v>
      </c>
      <c r="AH123" s="56" t="e">
        <f>AH122-#REF!</f>
        <v>#REF!</v>
      </c>
      <c r="AI123" s="56" t="e">
        <f>AI122-#REF!</f>
        <v>#REF!</v>
      </c>
      <c r="AJ123" s="56" t="e">
        <f>AJ122-#REF!</f>
        <v>#REF!</v>
      </c>
      <c r="AK123" s="56" t="e">
        <f>AK122-#REF!</f>
        <v>#REF!</v>
      </c>
      <c r="AL123" s="56" t="e">
        <f>AL122-#REF!</f>
        <v>#REF!</v>
      </c>
      <c r="AM123" s="56" t="e">
        <f>AM122-#REF!</f>
        <v>#REF!</v>
      </c>
      <c r="AN123" s="56" t="e">
        <f>AN122-#REF!</f>
        <v>#REF!</v>
      </c>
      <c r="AO123" s="56" t="e">
        <f>AO122-#REF!</f>
        <v>#REF!</v>
      </c>
      <c r="AP123" s="56" t="e">
        <f>AP122-#REF!</f>
        <v>#REF!</v>
      </c>
      <c r="AQ123" s="56" t="e">
        <f>AQ122-#REF!</f>
        <v>#REF!</v>
      </c>
      <c r="AR123" s="56" t="e">
        <f>AR122-#REF!</f>
        <v>#REF!</v>
      </c>
      <c r="AS123" s="56" t="e">
        <f>AS122-#REF!</f>
        <v>#REF!</v>
      </c>
      <c r="AT123" s="56" t="e">
        <f>AT122-#REF!</f>
        <v>#REF!</v>
      </c>
      <c r="AU123" s="56" t="e">
        <f>AU122-#REF!</f>
        <v>#REF!</v>
      </c>
      <c r="AV123" s="11">
        <f t="shared" si="9"/>
        <v>375745</v>
      </c>
      <c r="AW123" s="14">
        <f t="shared" si="8"/>
        <v>375745</v>
      </c>
    </row>
    <row r="124" spans="1:49" s="13" customFormat="1" ht="12.75" customHeight="1">
      <c r="A124" s="41" t="s">
        <v>110</v>
      </c>
      <c r="B124" s="56">
        <v>19.8</v>
      </c>
      <c r="C124" s="41">
        <v>24635</v>
      </c>
      <c r="D124" s="56">
        <v>20.8</v>
      </c>
      <c r="E124" s="41">
        <v>25879</v>
      </c>
      <c r="F124" s="56">
        <v>14.7</v>
      </c>
      <c r="G124" s="41">
        <v>18290</v>
      </c>
      <c r="H124" s="56">
        <v>6.7</v>
      </c>
      <c r="I124" s="41">
        <v>8336</v>
      </c>
      <c r="J124" s="56"/>
      <c r="K124" s="41">
        <v>0</v>
      </c>
      <c r="L124" s="56"/>
      <c r="M124" s="41">
        <v>0</v>
      </c>
      <c r="N124" s="56"/>
      <c r="O124" s="41">
        <v>0</v>
      </c>
      <c r="P124" s="56"/>
      <c r="Q124" s="41">
        <v>0</v>
      </c>
      <c r="R124" s="56"/>
      <c r="S124" s="41">
        <v>0</v>
      </c>
      <c r="T124" s="56">
        <v>7.2</v>
      </c>
      <c r="U124" s="41">
        <v>8958</v>
      </c>
      <c r="V124" s="56">
        <v>12.9</v>
      </c>
      <c r="W124" s="41">
        <v>16050</v>
      </c>
      <c r="X124" s="56">
        <v>17.6</v>
      </c>
      <c r="Y124" s="41">
        <v>21898</v>
      </c>
      <c r="Z124" s="55">
        <f t="shared" si="7"/>
        <v>99.70000000000002</v>
      </c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11">
        <f t="shared" si="9"/>
        <v>124046</v>
      </c>
      <c r="AW124" s="14">
        <f t="shared" si="8"/>
        <v>124046</v>
      </c>
    </row>
    <row r="125" spans="1:49" s="13" customFormat="1" ht="12.75" customHeight="1">
      <c r="A125" s="41" t="s">
        <v>109</v>
      </c>
      <c r="B125" s="56">
        <v>40.2</v>
      </c>
      <c r="C125" s="41">
        <v>50016</v>
      </c>
      <c r="D125" s="56">
        <v>42.1</v>
      </c>
      <c r="E125" s="41">
        <v>52380</v>
      </c>
      <c r="F125" s="56">
        <v>29.9</v>
      </c>
      <c r="G125" s="41">
        <v>37201</v>
      </c>
      <c r="H125" s="56">
        <v>13.5</v>
      </c>
      <c r="I125" s="41">
        <v>16797</v>
      </c>
      <c r="J125" s="56"/>
      <c r="K125" s="41">
        <v>0</v>
      </c>
      <c r="L125" s="56"/>
      <c r="M125" s="41">
        <v>0</v>
      </c>
      <c r="N125" s="56"/>
      <c r="O125" s="41">
        <v>0</v>
      </c>
      <c r="P125" s="56"/>
      <c r="Q125" s="41">
        <v>0</v>
      </c>
      <c r="R125" s="56"/>
      <c r="S125" s="41">
        <v>0</v>
      </c>
      <c r="T125" s="56">
        <v>14.7</v>
      </c>
      <c r="U125" s="41">
        <v>18290</v>
      </c>
      <c r="V125" s="56">
        <v>26.3</v>
      </c>
      <c r="W125" s="41">
        <v>32722</v>
      </c>
      <c r="X125" s="56">
        <v>35.6</v>
      </c>
      <c r="Y125" s="41">
        <v>44294</v>
      </c>
      <c r="Z125" s="55">
        <f t="shared" si="7"/>
        <v>202.3</v>
      </c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11">
        <f t="shared" si="9"/>
        <v>251700</v>
      </c>
      <c r="AW125" s="14">
        <f t="shared" si="8"/>
        <v>251700</v>
      </c>
    </row>
    <row r="126" spans="1:49" s="13" customFormat="1" ht="12.75" customHeight="1">
      <c r="A126" s="41" t="s">
        <v>31</v>
      </c>
      <c r="B126" s="56">
        <v>88</v>
      </c>
      <c r="C126" s="41">
        <v>109489</v>
      </c>
      <c r="D126" s="56">
        <v>81.6</v>
      </c>
      <c r="E126" s="41">
        <v>101526</v>
      </c>
      <c r="F126" s="56">
        <v>62.9</v>
      </c>
      <c r="G126" s="41">
        <v>78260</v>
      </c>
      <c r="H126" s="56">
        <v>37.4</v>
      </c>
      <c r="I126" s="41">
        <v>46533</v>
      </c>
      <c r="J126" s="56">
        <v>6</v>
      </c>
      <c r="K126" s="41">
        <v>7465</v>
      </c>
      <c r="L126" s="56">
        <v>3</v>
      </c>
      <c r="M126" s="41">
        <v>3733</v>
      </c>
      <c r="N126" s="56">
        <v>4.2</v>
      </c>
      <c r="O126" s="41">
        <v>5226</v>
      </c>
      <c r="P126" s="56">
        <v>1.4</v>
      </c>
      <c r="Q126" s="41">
        <v>1742</v>
      </c>
      <c r="R126" s="56">
        <v>4</v>
      </c>
      <c r="S126" s="41">
        <v>4977</v>
      </c>
      <c r="T126" s="56">
        <v>51.1</v>
      </c>
      <c r="U126" s="41">
        <v>63578</v>
      </c>
      <c r="V126" s="56">
        <v>75.4</v>
      </c>
      <c r="W126" s="41">
        <v>93812</v>
      </c>
      <c r="X126" s="56">
        <v>92.6</v>
      </c>
      <c r="Y126" s="41">
        <v>115210</v>
      </c>
      <c r="Z126" s="55">
        <f t="shared" si="7"/>
        <v>507.6</v>
      </c>
      <c r="AA126" s="54"/>
      <c r="AB126" s="53"/>
      <c r="AC126" s="53"/>
      <c r="AD126" s="53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1">
        <f t="shared" si="9"/>
        <v>631551</v>
      </c>
      <c r="AW126" s="14">
        <f t="shared" si="8"/>
        <v>631551</v>
      </c>
    </row>
    <row r="127" spans="1:49" s="13" customFormat="1" ht="12.75" customHeight="1">
      <c r="A127" s="41" t="s">
        <v>110</v>
      </c>
      <c r="B127" s="56">
        <v>39.8</v>
      </c>
      <c r="C127" s="41">
        <v>49519</v>
      </c>
      <c r="D127" s="56">
        <v>36.9</v>
      </c>
      <c r="E127" s="41">
        <v>45911</v>
      </c>
      <c r="F127" s="56">
        <v>28.4</v>
      </c>
      <c r="G127" s="41">
        <v>35335</v>
      </c>
      <c r="H127" s="56">
        <v>16.9</v>
      </c>
      <c r="I127" s="41">
        <v>21027</v>
      </c>
      <c r="J127" s="56">
        <v>2.7</v>
      </c>
      <c r="K127" s="41">
        <v>3359</v>
      </c>
      <c r="L127" s="56">
        <v>1.4</v>
      </c>
      <c r="M127" s="41">
        <v>1742</v>
      </c>
      <c r="N127" s="56">
        <v>1.9</v>
      </c>
      <c r="O127" s="41">
        <v>2364</v>
      </c>
      <c r="P127" s="56">
        <v>0.6</v>
      </c>
      <c r="Q127" s="41">
        <v>747</v>
      </c>
      <c r="R127" s="56">
        <v>1.8</v>
      </c>
      <c r="S127" s="41">
        <v>2240</v>
      </c>
      <c r="T127" s="56">
        <v>23.1</v>
      </c>
      <c r="U127" s="41">
        <v>28741</v>
      </c>
      <c r="V127" s="56">
        <v>34.1</v>
      </c>
      <c r="W127" s="41">
        <v>42427</v>
      </c>
      <c r="X127" s="56">
        <v>41.9</v>
      </c>
      <c r="Y127" s="41">
        <v>52130</v>
      </c>
      <c r="Z127" s="55">
        <f t="shared" si="7"/>
        <v>229.5</v>
      </c>
      <c r="AA127" s="54"/>
      <c r="AB127" s="53"/>
      <c r="AC127" s="53"/>
      <c r="AD127" s="53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1">
        <f t="shared" si="9"/>
        <v>285542</v>
      </c>
      <c r="AW127" s="14">
        <f t="shared" si="8"/>
        <v>285542</v>
      </c>
    </row>
    <row r="128" spans="1:49" s="13" customFormat="1" ht="12.75" customHeight="1">
      <c r="A128" s="41" t="s">
        <v>109</v>
      </c>
      <c r="B128" s="56">
        <v>48.2</v>
      </c>
      <c r="C128" s="41">
        <v>59970</v>
      </c>
      <c r="D128" s="56">
        <v>44.7</v>
      </c>
      <c r="E128" s="41">
        <v>55615</v>
      </c>
      <c r="F128" s="56">
        <v>34.5</v>
      </c>
      <c r="G128" s="41">
        <v>42925</v>
      </c>
      <c r="H128" s="56">
        <v>20.5</v>
      </c>
      <c r="I128" s="41">
        <v>25506</v>
      </c>
      <c r="J128" s="56">
        <v>3.3</v>
      </c>
      <c r="K128" s="41">
        <v>4106</v>
      </c>
      <c r="L128" s="56">
        <v>1.6</v>
      </c>
      <c r="M128" s="41">
        <v>1991</v>
      </c>
      <c r="N128" s="56">
        <v>2.3</v>
      </c>
      <c r="O128" s="41">
        <v>2862</v>
      </c>
      <c r="P128" s="56">
        <v>0.8</v>
      </c>
      <c r="Q128" s="41">
        <v>995</v>
      </c>
      <c r="R128" s="56">
        <v>2.2</v>
      </c>
      <c r="S128" s="41">
        <v>2737</v>
      </c>
      <c r="T128" s="56">
        <v>28</v>
      </c>
      <c r="U128" s="41">
        <v>34837</v>
      </c>
      <c r="V128" s="56">
        <v>41.3</v>
      </c>
      <c r="W128" s="41">
        <v>51385</v>
      </c>
      <c r="X128" s="56">
        <v>50.7</v>
      </c>
      <c r="Y128" s="41">
        <v>63080</v>
      </c>
      <c r="Z128" s="55">
        <f t="shared" si="7"/>
        <v>278.1</v>
      </c>
      <c r="AA128" s="54"/>
      <c r="AB128" s="53"/>
      <c r="AC128" s="53"/>
      <c r="AD128" s="53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1">
        <f t="shared" si="9"/>
        <v>346009</v>
      </c>
      <c r="AW128" s="14">
        <f t="shared" si="8"/>
        <v>346009</v>
      </c>
    </row>
    <row r="129" spans="1:49" s="13" customFormat="1" ht="12.75" customHeight="1">
      <c r="A129" s="41" t="s">
        <v>32</v>
      </c>
      <c r="B129" s="40">
        <v>133.7</v>
      </c>
      <c r="C129" s="41">
        <v>166348</v>
      </c>
      <c r="D129" s="40">
        <v>112.5</v>
      </c>
      <c r="E129" s="41">
        <v>139971</v>
      </c>
      <c r="F129" s="40">
        <v>66</v>
      </c>
      <c r="G129" s="41">
        <v>82117</v>
      </c>
      <c r="H129" s="40">
        <v>46.8</v>
      </c>
      <c r="I129" s="41">
        <v>58228</v>
      </c>
      <c r="J129" s="40">
        <v>10.8</v>
      </c>
      <c r="K129" s="41">
        <v>13437</v>
      </c>
      <c r="L129" s="40">
        <v>3.1</v>
      </c>
      <c r="M129" s="41">
        <v>3857</v>
      </c>
      <c r="N129" s="40">
        <v>1.4</v>
      </c>
      <c r="O129" s="41">
        <v>1742</v>
      </c>
      <c r="P129" s="40">
        <v>0.9</v>
      </c>
      <c r="Q129" s="41">
        <v>1120</v>
      </c>
      <c r="R129" s="40">
        <v>4.7</v>
      </c>
      <c r="S129" s="41">
        <v>5848</v>
      </c>
      <c r="T129" s="40">
        <v>84.5</v>
      </c>
      <c r="U129" s="41">
        <v>105134</v>
      </c>
      <c r="V129" s="40">
        <v>102.8</v>
      </c>
      <c r="W129" s="41">
        <v>127903</v>
      </c>
      <c r="X129" s="40">
        <v>104.8</v>
      </c>
      <c r="Y129" s="41">
        <v>130391</v>
      </c>
      <c r="Z129" s="55">
        <f t="shared" si="7"/>
        <v>671.9999999999999</v>
      </c>
      <c r="AA129" s="54"/>
      <c r="AB129" s="53"/>
      <c r="AC129" s="53"/>
      <c r="AD129" s="53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1">
        <f t="shared" si="9"/>
        <v>836096</v>
      </c>
      <c r="AW129" s="14">
        <f t="shared" si="8"/>
        <v>836096</v>
      </c>
    </row>
    <row r="130" spans="1:49" s="13" customFormat="1" ht="12.75" customHeight="1">
      <c r="A130" s="41" t="s">
        <v>110</v>
      </c>
      <c r="B130" s="40">
        <v>83.3</v>
      </c>
      <c r="C130" s="41">
        <v>103641</v>
      </c>
      <c r="D130" s="40">
        <v>70.1</v>
      </c>
      <c r="E130" s="41">
        <v>87218</v>
      </c>
      <c r="F130" s="40">
        <v>41.1</v>
      </c>
      <c r="G130" s="41">
        <v>51136</v>
      </c>
      <c r="H130" s="40">
        <v>29.2</v>
      </c>
      <c r="I130" s="41">
        <v>36330</v>
      </c>
      <c r="J130" s="40">
        <v>6.7</v>
      </c>
      <c r="K130" s="41">
        <v>8336</v>
      </c>
      <c r="L130" s="40">
        <v>1.9</v>
      </c>
      <c r="M130" s="41">
        <v>2364</v>
      </c>
      <c r="N130" s="40">
        <v>0.9</v>
      </c>
      <c r="O130" s="41">
        <v>1120</v>
      </c>
      <c r="P130" s="40">
        <v>0.6</v>
      </c>
      <c r="Q130" s="41">
        <v>747</v>
      </c>
      <c r="R130" s="40">
        <v>2.9</v>
      </c>
      <c r="S130" s="41">
        <v>3608</v>
      </c>
      <c r="T130" s="40">
        <v>52.6</v>
      </c>
      <c r="U130" s="41">
        <v>65444</v>
      </c>
      <c r="V130" s="40">
        <v>64</v>
      </c>
      <c r="W130" s="41">
        <v>79628</v>
      </c>
      <c r="X130" s="40">
        <v>65.3</v>
      </c>
      <c r="Y130" s="41">
        <v>81246</v>
      </c>
      <c r="Z130" s="55">
        <f t="shared" si="7"/>
        <v>418.59999999999997</v>
      </c>
      <c r="AA130" s="54"/>
      <c r="AB130" s="53"/>
      <c r="AC130" s="53"/>
      <c r="AD130" s="53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1">
        <f t="shared" si="9"/>
        <v>520818</v>
      </c>
      <c r="AW130" s="14">
        <f t="shared" si="8"/>
        <v>520818</v>
      </c>
    </row>
    <row r="131" spans="1:49" s="13" customFormat="1" ht="12.75" customHeight="1">
      <c r="A131" s="41" t="s">
        <v>109</v>
      </c>
      <c r="B131" s="40">
        <v>50.4</v>
      </c>
      <c r="C131" s="41">
        <v>62707</v>
      </c>
      <c r="D131" s="40">
        <v>42.4</v>
      </c>
      <c r="E131" s="41">
        <v>52754</v>
      </c>
      <c r="F131" s="40">
        <v>24.9</v>
      </c>
      <c r="G131" s="41">
        <v>30980</v>
      </c>
      <c r="H131" s="40">
        <v>17.6</v>
      </c>
      <c r="I131" s="41">
        <v>21898</v>
      </c>
      <c r="J131" s="40">
        <v>4.1</v>
      </c>
      <c r="K131" s="41">
        <v>5101</v>
      </c>
      <c r="L131" s="40">
        <v>1.2</v>
      </c>
      <c r="M131" s="41">
        <v>1493</v>
      </c>
      <c r="N131" s="40">
        <v>0.5</v>
      </c>
      <c r="O131" s="41">
        <v>622</v>
      </c>
      <c r="P131" s="40">
        <v>0.3</v>
      </c>
      <c r="Q131" s="41">
        <v>373</v>
      </c>
      <c r="R131" s="40">
        <v>1.8</v>
      </c>
      <c r="S131" s="41">
        <v>2240</v>
      </c>
      <c r="T131" s="40">
        <v>31.9</v>
      </c>
      <c r="U131" s="41">
        <v>39690</v>
      </c>
      <c r="V131" s="40">
        <v>38.8</v>
      </c>
      <c r="W131" s="41">
        <v>48275</v>
      </c>
      <c r="X131" s="40">
        <v>39.5</v>
      </c>
      <c r="Y131" s="41">
        <v>49145</v>
      </c>
      <c r="Z131" s="55">
        <f t="shared" si="7"/>
        <v>253.39999999999998</v>
      </c>
      <c r="AA131" s="54"/>
      <c r="AB131" s="53"/>
      <c r="AC131" s="53"/>
      <c r="AD131" s="53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1">
        <f t="shared" si="9"/>
        <v>315278</v>
      </c>
      <c r="AW131" s="14">
        <f t="shared" si="8"/>
        <v>315278</v>
      </c>
    </row>
    <row r="132" spans="1:49" s="13" customFormat="1" ht="12.75" customHeight="1">
      <c r="A132" s="55" t="s">
        <v>88</v>
      </c>
      <c r="B132" s="41">
        <v>52.4</v>
      </c>
      <c r="C132" s="41">
        <v>65196</v>
      </c>
      <c r="D132" s="41">
        <v>53</v>
      </c>
      <c r="E132" s="41">
        <v>65942</v>
      </c>
      <c r="F132" s="41">
        <v>39.3</v>
      </c>
      <c r="G132" s="41">
        <v>48897</v>
      </c>
      <c r="H132" s="41">
        <v>24.2</v>
      </c>
      <c r="I132" s="41">
        <v>30109</v>
      </c>
      <c r="J132" s="41">
        <v>3.5</v>
      </c>
      <c r="K132" s="41">
        <v>4355</v>
      </c>
      <c r="L132" s="41">
        <v>1.8</v>
      </c>
      <c r="M132" s="41">
        <v>2240</v>
      </c>
      <c r="N132" s="41">
        <v>3.4</v>
      </c>
      <c r="O132" s="41">
        <v>4230</v>
      </c>
      <c r="P132" s="41">
        <v>0.7</v>
      </c>
      <c r="Q132" s="41">
        <v>871</v>
      </c>
      <c r="R132" s="41">
        <v>4.1</v>
      </c>
      <c r="S132" s="41">
        <v>5101</v>
      </c>
      <c r="T132" s="41">
        <v>26.7</v>
      </c>
      <c r="U132" s="41">
        <v>33220</v>
      </c>
      <c r="V132" s="41">
        <v>40.5</v>
      </c>
      <c r="W132" s="41">
        <v>50390</v>
      </c>
      <c r="X132" s="41">
        <v>58.5</v>
      </c>
      <c r="Y132" s="41">
        <v>72784</v>
      </c>
      <c r="Z132" s="55">
        <f t="shared" si="7"/>
        <v>308.09999999999997</v>
      </c>
      <c r="AA132" s="114"/>
      <c r="AB132" s="114"/>
      <c r="AC132" s="114"/>
      <c r="AD132" s="114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11">
        <f t="shared" si="9"/>
        <v>383335</v>
      </c>
      <c r="AW132" s="14">
        <f t="shared" si="8"/>
        <v>383335</v>
      </c>
    </row>
    <row r="133" spans="1:49" s="13" customFormat="1" ht="12.75" customHeight="1">
      <c r="A133" s="41" t="s">
        <v>110</v>
      </c>
      <c r="B133" s="41">
        <v>27</v>
      </c>
      <c r="C133" s="41">
        <v>33593</v>
      </c>
      <c r="D133" s="41">
        <v>27.3</v>
      </c>
      <c r="E133" s="41">
        <v>33966</v>
      </c>
      <c r="F133" s="41">
        <v>20.3</v>
      </c>
      <c r="G133" s="41">
        <v>25257</v>
      </c>
      <c r="H133" s="41">
        <v>12.5</v>
      </c>
      <c r="I133" s="41">
        <v>15552</v>
      </c>
      <c r="J133" s="41">
        <v>1.8</v>
      </c>
      <c r="K133" s="41">
        <v>2240</v>
      </c>
      <c r="L133" s="41">
        <v>0.9</v>
      </c>
      <c r="M133" s="41">
        <v>1120</v>
      </c>
      <c r="N133" s="41">
        <v>1.8</v>
      </c>
      <c r="O133" s="41">
        <v>2240</v>
      </c>
      <c r="P133" s="41">
        <v>0.4</v>
      </c>
      <c r="Q133" s="41">
        <v>498</v>
      </c>
      <c r="R133" s="41">
        <v>2.1</v>
      </c>
      <c r="S133" s="41">
        <v>2613</v>
      </c>
      <c r="T133" s="41">
        <v>13.8</v>
      </c>
      <c r="U133" s="41">
        <v>17170</v>
      </c>
      <c r="V133" s="41">
        <v>20.9</v>
      </c>
      <c r="W133" s="41">
        <v>26004</v>
      </c>
      <c r="X133" s="41">
        <v>30.1</v>
      </c>
      <c r="Y133" s="41">
        <v>37449</v>
      </c>
      <c r="Z133" s="55">
        <f t="shared" si="7"/>
        <v>158.89999999999998</v>
      </c>
      <c r="AA133" s="53"/>
      <c r="AB133" s="53"/>
      <c r="AC133" s="53"/>
      <c r="AD133" s="53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1">
        <f t="shared" si="9"/>
        <v>197702</v>
      </c>
      <c r="AW133" s="14">
        <f t="shared" si="8"/>
        <v>197702</v>
      </c>
    </row>
    <row r="134" spans="1:49" s="13" customFormat="1" ht="12.75" customHeight="1">
      <c r="A134" s="41" t="s">
        <v>109</v>
      </c>
      <c r="B134" s="41">
        <v>25.4</v>
      </c>
      <c r="C134" s="41">
        <v>31602</v>
      </c>
      <c r="D134" s="41">
        <v>25.7</v>
      </c>
      <c r="E134" s="41">
        <v>31976</v>
      </c>
      <c r="F134" s="41">
        <v>19</v>
      </c>
      <c r="G134" s="41">
        <v>23640</v>
      </c>
      <c r="H134" s="41">
        <v>11.7</v>
      </c>
      <c r="I134" s="41">
        <v>14557</v>
      </c>
      <c r="J134" s="41">
        <v>1.7</v>
      </c>
      <c r="K134" s="41">
        <v>2115</v>
      </c>
      <c r="L134" s="41">
        <v>0.9</v>
      </c>
      <c r="M134" s="41">
        <v>1120</v>
      </c>
      <c r="N134" s="41">
        <v>1.6</v>
      </c>
      <c r="O134" s="41">
        <v>1991</v>
      </c>
      <c r="P134" s="41">
        <v>0.3</v>
      </c>
      <c r="Q134" s="41">
        <v>373</v>
      </c>
      <c r="R134" s="41">
        <v>2</v>
      </c>
      <c r="S134" s="41">
        <v>2488</v>
      </c>
      <c r="T134" s="41">
        <v>12.9</v>
      </c>
      <c r="U134" s="41">
        <v>16050</v>
      </c>
      <c r="V134" s="41">
        <v>19.6</v>
      </c>
      <c r="W134" s="41">
        <v>24386</v>
      </c>
      <c r="X134" s="41">
        <v>28.4</v>
      </c>
      <c r="Y134" s="41">
        <v>35335</v>
      </c>
      <c r="Z134" s="55">
        <f t="shared" si="7"/>
        <v>149.20000000000002</v>
      </c>
      <c r="AA134" s="53"/>
      <c r="AB134" s="53"/>
      <c r="AC134" s="53"/>
      <c r="AD134" s="53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1">
        <f t="shared" si="9"/>
        <v>185633</v>
      </c>
      <c r="AW134" s="14">
        <f t="shared" si="8"/>
        <v>185633</v>
      </c>
    </row>
    <row r="135" spans="1:49" s="13" customFormat="1" ht="12.75" customHeight="1">
      <c r="A135" s="110" t="s">
        <v>141</v>
      </c>
      <c r="B135" s="110">
        <f>B89+B90+B91+B92+B93+B94+B95+B96+B97+B98+B99+B100+B101+B102+B103+B104+B105+B106+B107+B108+B109+B110+B111+B112+B113+B114+B115+B116+B117+B120+B123+B126+B129+B132</f>
        <v>4276.499999999999</v>
      </c>
      <c r="C135" s="110">
        <f aca="true" t="shared" si="10" ref="C135:AW135">C89+C90+C91+C92+C93+C94+C95+C96+C97+C98+C99+C100+C101+C102+C103+C104+C105+C106+C107+C108+C109+C110+C111+C112+C113+C114+C115+C116+C117+C120+C123+C126+C129+C132</f>
        <v>5685210</v>
      </c>
      <c r="D135" s="110">
        <f t="shared" si="10"/>
        <v>3897.3000000000006</v>
      </c>
      <c r="E135" s="110">
        <f t="shared" si="10"/>
        <v>5189427</v>
      </c>
      <c r="F135" s="110">
        <f t="shared" si="10"/>
        <v>2744.7</v>
      </c>
      <c r="G135" s="110">
        <f t="shared" si="10"/>
        <v>3644265</v>
      </c>
      <c r="H135" s="110">
        <f t="shared" si="10"/>
        <v>1323.3000000000002</v>
      </c>
      <c r="I135" s="110">
        <f t="shared" si="10"/>
        <v>1765609</v>
      </c>
      <c r="J135" s="110">
        <f t="shared" si="10"/>
        <v>149.1</v>
      </c>
      <c r="K135" s="110">
        <f t="shared" si="10"/>
        <v>198216</v>
      </c>
      <c r="L135" s="110">
        <f t="shared" si="10"/>
        <v>44.199999999999996</v>
      </c>
      <c r="M135" s="110">
        <f t="shared" si="10"/>
        <v>56703</v>
      </c>
      <c r="N135" s="110">
        <f t="shared" si="10"/>
        <v>21.599999999999998</v>
      </c>
      <c r="O135" s="110">
        <f t="shared" si="10"/>
        <v>27329</v>
      </c>
      <c r="P135" s="110">
        <f t="shared" si="10"/>
        <v>8.299999999999999</v>
      </c>
      <c r="Q135" s="110">
        <f t="shared" si="10"/>
        <v>10581</v>
      </c>
      <c r="R135" s="110">
        <f t="shared" si="10"/>
        <v>75.2</v>
      </c>
      <c r="S135" s="110">
        <f t="shared" si="10"/>
        <v>95178</v>
      </c>
      <c r="T135" s="110">
        <f t="shared" si="10"/>
        <v>1530.8000000000004</v>
      </c>
      <c r="U135" s="110">
        <f t="shared" si="10"/>
        <v>2029063</v>
      </c>
      <c r="V135" s="110">
        <f t="shared" si="10"/>
        <v>2857.1</v>
      </c>
      <c r="W135" s="110">
        <f t="shared" si="10"/>
        <v>3790448</v>
      </c>
      <c r="X135" s="110">
        <f t="shared" si="10"/>
        <v>3543.899999999999</v>
      </c>
      <c r="Y135" s="110">
        <f t="shared" si="10"/>
        <v>4705411</v>
      </c>
      <c r="Z135" s="110">
        <f t="shared" si="10"/>
        <v>20472</v>
      </c>
      <c r="AA135" s="110" t="e">
        <f t="shared" si="10"/>
        <v>#REF!</v>
      </c>
      <c r="AB135" s="110" t="e">
        <f t="shared" si="10"/>
        <v>#REF!</v>
      </c>
      <c r="AC135" s="110" t="e">
        <f t="shared" si="10"/>
        <v>#REF!</v>
      </c>
      <c r="AD135" s="110" t="e">
        <f t="shared" si="10"/>
        <v>#REF!</v>
      </c>
      <c r="AE135" s="110" t="e">
        <f t="shared" si="10"/>
        <v>#REF!</v>
      </c>
      <c r="AF135" s="110" t="e">
        <f t="shared" si="10"/>
        <v>#REF!</v>
      </c>
      <c r="AG135" s="110" t="e">
        <f t="shared" si="10"/>
        <v>#REF!</v>
      </c>
      <c r="AH135" s="110" t="e">
        <f t="shared" si="10"/>
        <v>#REF!</v>
      </c>
      <c r="AI135" s="110" t="e">
        <f t="shared" si="10"/>
        <v>#REF!</v>
      </c>
      <c r="AJ135" s="110" t="e">
        <f t="shared" si="10"/>
        <v>#REF!</v>
      </c>
      <c r="AK135" s="110" t="e">
        <f t="shared" si="10"/>
        <v>#REF!</v>
      </c>
      <c r="AL135" s="110" t="e">
        <f t="shared" si="10"/>
        <v>#REF!</v>
      </c>
      <c r="AM135" s="110" t="e">
        <f t="shared" si="10"/>
        <v>#REF!</v>
      </c>
      <c r="AN135" s="110" t="e">
        <f t="shared" si="10"/>
        <v>#REF!</v>
      </c>
      <c r="AO135" s="110" t="e">
        <f t="shared" si="10"/>
        <v>#REF!</v>
      </c>
      <c r="AP135" s="110" t="e">
        <f t="shared" si="10"/>
        <v>#REF!</v>
      </c>
      <c r="AQ135" s="110" t="e">
        <f t="shared" si="10"/>
        <v>#REF!</v>
      </c>
      <c r="AR135" s="110" t="e">
        <f t="shared" si="10"/>
        <v>#REF!</v>
      </c>
      <c r="AS135" s="110" t="e">
        <f t="shared" si="10"/>
        <v>#REF!</v>
      </c>
      <c r="AT135" s="110" t="e">
        <f t="shared" si="10"/>
        <v>#REF!</v>
      </c>
      <c r="AU135" s="110" t="e">
        <f t="shared" si="10"/>
        <v>#REF!</v>
      </c>
      <c r="AV135" s="112">
        <f t="shared" si="9"/>
        <v>27197440</v>
      </c>
      <c r="AW135" s="110">
        <f t="shared" si="10"/>
        <v>27197440</v>
      </c>
    </row>
    <row r="136" spans="1:49" s="13" customFormat="1" ht="12.75" customHeight="1">
      <c r="A136" s="41" t="s">
        <v>142</v>
      </c>
      <c r="B136" s="40">
        <f aca="true" t="shared" si="11" ref="B136:AW136">B118+B121+B124+B127+B130+B133</f>
        <v>311.6</v>
      </c>
      <c r="C136" s="40">
        <f t="shared" si="11"/>
        <v>395499</v>
      </c>
      <c r="D136" s="40">
        <f t="shared" si="11"/>
        <v>277.7</v>
      </c>
      <c r="E136" s="40">
        <f t="shared" si="11"/>
        <v>351745</v>
      </c>
      <c r="F136" s="40">
        <f t="shared" si="11"/>
        <v>194.6</v>
      </c>
      <c r="G136" s="40">
        <f t="shared" si="11"/>
        <v>246911</v>
      </c>
      <c r="H136" s="40">
        <f t="shared" si="11"/>
        <v>107.8</v>
      </c>
      <c r="I136" s="40">
        <f t="shared" si="11"/>
        <v>136886</v>
      </c>
      <c r="J136" s="40">
        <f t="shared" si="11"/>
        <v>12.900000000000002</v>
      </c>
      <c r="K136" s="40">
        <f t="shared" si="11"/>
        <v>16050</v>
      </c>
      <c r="L136" s="40">
        <f t="shared" si="11"/>
        <v>5.1</v>
      </c>
      <c r="M136" s="40">
        <f t="shared" si="11"/>
        <v>6346</v>
      </c>
      <c r="N136" s="40">
        <f t="shared" si="11"/>
        <v>5.2</v>
      </c>
      <c r="O136" s="40">
        <f t="shared" si="11"/>
        <v>6471</v>
      </c>
      <c r="P136" s="40">
        <f t="shared" si="11"/>
        <v>2</v>
      </c>
      <c r="Q136" s="40">
        <f t="shared" si="11"/>
        <v>2490</v>
      </c>
      <c r="R136" s="40">
        <f t="shared" si="11"/>
        <v>8.6</v>
      </c>
      <c r="S136" s="40">
        <f t="shared" si="11"/>
        <v>10701</v>
      </c>
      <c r="T136" s="40">
        <f t="shared" si="11"/>
        <v>144.70000000000002</v>
      </c>
      <c r="U136" s="40">
        <f t="shared" si="11"/>
        <v>183038</v>
      </c>
      <c r="V136" s="40">
        <f t="shared" si="11"/>
        <v>236.8</v>
      </c>
      <c r="W136" s="40">
        <f t="shared" si="11"/>
        <v>300457</v>
      </c>
      <c r="X136" s="40">
        <f t="shared" si="11"/>
        <v>276.5</v>
      </c>
      <c r="Y136" s="40">
        <f t="shared" si="11"/>
        <v>350676</v>
      </c>
      <c r="Z136" s="40">
        <f t="shared" si="11"/>
        <v>1583.5</v>
      </c>
      <c r="AA136" s="40">
        <f t="shared" si="11"/>
        <v>0</v>
      </c>
      <c r="AB136" s="40">
        <f t="shared" si="11"/>
        <v>0</v>
      </c>
      <c r="AC136" s="40">
        <f t="shared" si="11"/>
        <v>0</v>
      </c>
      <c r="AD136" s="40">
        <f t="shared" si="11"/>
        <v>0</v>
      </c>
      <c r="AE136" s="40">
        <f t="shared" si="11"/>
        <v>0</v>
      </c>
      <c r="AF136" s="40">
        <f t="shared" si="11"/>
        <v>0</v>
      </c>
      <c r="AG136" s="40">
        <f t="shared" si="11"/>
        <v>0</v>
      </c>
      <c r="AH136" s="40">
        <f t="shared" si="11"/>
        <v>0</v>
      </c>
      <c r="AI136" s="40">
        <f t="shared" si="11"/>
        <v>0</v>
      </c>
      <c r="AJ136" s="40">
        <f t="shared" si="11"/>
        <v>0</v>
      </c>
      <c r="AK136" s="40">
        <f t="shared" si="11"/>
        <v>0</v>
      </c>
      <c r="AL136" s="40">
        <f t="shared" si="11"/>
        <v>0</v>
      </c>
      <c r="AM136" s="40">
        <f t="shared" si="11"/>
        <v>0</v>
      </c>
      <c r="AN136" s="40">
        <f t="shared" si="11"/>
        <v>0</v>
      </c>
      <c r="AO136" s="40">
        <f t="shared" si="11"/>
        <v>0</v>
      </c>
      <c r="AP136" s="40">
        <f t="shared" si="11"/>
        <v>0</v>
      </c>
      <c r="AQ136" s="40">
        <f t="shared" si="11"/>
        <v>0</v>
      </c>
      <c r="AR136" s="40">
        <f t="shared" si="11"/>
        <v>0</v>
      </c>
      <c r="AS136" s="40">
        <f t="shared" si="11"/>
        <v>0</v>
      </c>
      <c r="AT136" s="40">
        <f t="shared" si="11"/>
        <v>0</v>
      </c>
      <c r="AU136" s="40">
        <f t="shared" si="11"/>
        <v>0</v>
      </c>
      <c r="AV136" s="40">
        <f t="shared" si="11"/>
        <v>2007270</v>
      </c>
      <c r="AW136" s="40">
        <f t="shared" si="11"/>
        <v>2007270</v>
      </c>
    </row>
    <row r="137" spans="1:49" s="13" customFormat="1" ht="12.75" customHeight="1">
      <c r="A137" s="41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87"/>
      <c r="W137" s="40"/>
      <c r="X137" s="40"/>
      <c r="Y137" s="40"/>
      <c r="Z137" s="41"/>
      <c r="AA137" s="47"/>
      <c r="AB137" s="45"/>
      <c r="AC137" s="46"/>
      <c r="AD137" s="46"/>
      <c r="AV137" s="11"/>
      <c r="AW137" s="11"/>
    </row>
    <row r="138" spans="1:49" s="13" customFormat="1" ht="12.75" customHeight="1">
      <c r="A138" s="44"/>
      <c r="B138" s="44"/>
      <c r="C138" s="44">
        <f>C118+C121+C124+C127+C130+C133</f>
        <v>395499</v>
      </c>
      <c r="D138" s="44">
        <f aca="true" t="shared" si="12" ref="D138:AW138">D118+D121+D124+D127+D130+D133</f>
        <v>277.7</v>
      </c>
      <c r="E138" s="44">
        <f t="shared" si="12"/>
        <v>351745</v>
      </c>
      <c r="F138" s="44">
        <f t="shared" si="12"/>
        <v>194.6</v>
      </c>
      <c r="G138" s="44">
        <f t="shared" si="12"/>
        <v>246911</v>
      </c>
      <c r="H138" s="44">
        <f t="shared" si="12"/>
        <v>107.8</v>
      </c>
      <c r="I138" s="44">
        <f t="shared" si="12"/>
        <v>136886</v>
      </c>
      <c r="J138" s="44">
        <f t="shared" si="12"/>
        <v>12.900000000000002</v>
      </c>
      <c r="K138" s="44">
        <f t="shared" si="12"/>
        <v>16050</v>
      </c>
      <c r="L138" s="44">
        <f t="shared" si="12"/>
        <v>5.1</v>
      </c>
      <c r="M138" s="44">
        <f t="shared" si="12"/>
        <v>6346</v>
      </c>
      <c r="N138" s="44">
        <f t="shared" si="12"/>
        <v>5.2</v>
      </c>
      <c r="O138" s="44">
        <f t="shared" si="12"/>
        <v>6471</v>
      </c>
      <c r="P138" s="44">
        <f t="shared" si="12"/>
        <v>2</v>
      </c>
      <c r="Q138" s="44">
        <f t="shared" si="12"/>
        <v>2490</v>
      </c>
      <c r="R138" s="44">
        <f t="shared" si="12"/>
        <v>8.6</v>
      </c>
      <c r="S138" s="44">
        <f t="shared" si="12"/>
        <v>10701</v>
      </c>
      <c r="T138" s="44">
        <f t="shared" si="12"/>
        <v>144.70000000000002</v>
      </c>
      <c r="U138" s="44">
        <f t="shared" si="12"/>
        <v>183038</v>
      </c>
      <c r="V138" s="44">
        <f t="shared" si="12"/>
        <v>236.8</v>
      </c>
      <c r="W138" s="44">
        <f t="shared" si="12"/>
        <v>300457</v>
      </c>
      <c r="X138" s="44">
        <f t="shared" si="12"/>
        <v>276.5</v>
      </c>
      <c r="Y138" s="44">
        <f t="shared" si="12"/>
        <v>350676</v>
      </c>
      <c r="Z138" s="44">
        <f t="shared" si="12"/>
        <v>1583.5</v>
      </c>
      <c r="AA138" s="44">
        <f t="shared" si="12"/>
        <v>0</v>
      </c>
      <c r="AB138" s="44">
        <f t="shared" si="12"/>
        <v>0</v>
      </c>
      <c r="AC138" s="44">
        <f t="shared" si="12"/>
        <v>0</v>
      </c>
      <c r="AD138" s="44">
        <f t="shared" si="12"/>
        <v>0</v>
      </c>
      <c r="AE138" s="44">
        <f t="shared" si="12"/>
        <v>0</v>
      </c>
      <c r="AF138" s="44">
        <f t="shared" si="12"/>
        <v>0</v>
      </c>
      <c r="AG138" s="44">
        <f t="shared" si="12"/>
        <v>0</v>
      </c>
      <c r="AH138" s="44">
        <f t="shared" si="12"/>
        <v>0</v>
      </c>
      <c r="AI138" s="44">
        <f t="shared" si="12"/>
        <v>0</v>
      </c>
      <c r="AJ138" s="44">
        <f t="shared" si="12"/>
        <v>0</v>
      </c>
      <c r="AK138" s="44">
        <f t="shared" si="12"/>
        <v>0</v>
      </c>
      <c r="AL138" s="44">
        <f t="shared" si="12"/>
        <v>0</v>
      </c>
      <c r="AM138" s="44">
        <f t="shared" si="12"/>
        <v>0</v>
      </c>
      <c r="AN138" s="44">
        <f t="shared" si="12"/>
        <v>0</v>
      </c>
      <c r="AO138" s="44">
        <f t="shared" si="12"/>
        <v>0</v>
      </c>
      <c r="AP138" s="44">
        <f t="shared" si="12"/>
        <v>0</v>
      </c>
      <c r="AQ138" s="44">
        <f t="shared" si="12"/>
        <v>0</v>
      </c>
      <c r="AR138" s="44">
        <f t="shared" si="12"/>
        <v>0</v>
      </c>
      <c r="AS138" s="44">
        <f t="shared" si="12"/>
        <v>0</v>
      </c>
      <c r="AT138" s="44">
        <f t="shared" si="12"/>
        <v>0</v>
      </c>
      <c r="AU138" s="44">
        <f t="shared" si="12"/>
        <v>0</v>
      </c>
      <c r="AV138" s="44">
        <f t="shared" si="12"/>
        <v>2007270</v>
      </c>
      <c r="AW138" s="44">
        <f t="shared" si="12"/>
        <v>2007270</v>
      </c>
    </row>
    <row r="139" spans="1:48" s="13" customFormat="1" ht="59.25" customHeight="1" hidden="1">
      <c r="A139" s="43"/>
      <c r="B139" s="43">
        <v>0</v>
      </c>
      <c r="C139" s="43"/>
      <c r="D139" s="43"/>
      <c r="E139" s="40">
        <f>D139*1377.6716</f>
        <v>0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>
        <v>0</v>
      </c>
      <c r="W139" s="43"/>
      <c r="X139" s="43">
        <v>0</v>
      </c>
      <c r="Y139" s="43"/>
      <c r="Z139" s="40">
        <f>B139+D139+F139+H139+J139+L139+N139+P139+R139+T139+V139+X139</f>
        <v>0</v>
      </c>
      <c r="AA139" s="46"/>
      <c r="AB139" s="46"/>
      <c r="AC139" s="46"/>
      <c r="AD139" s="46"/>
      <c r="AV139" s="11">
        <f>Z139*1377.6716</f>
        <v>0</v>
      </c>
    </row>
    <row r="140" spans="1:48" s="13" customFormat="1" ht="26.25" customHeight="1" hidden="1">
      <c r="A140" s="43"/>
      <c r="B140" s="43">
        <v>0</v>
      </c>
      <c r="C140" s="43"/>
      <c r="D140" s="43"/>
      <c r="E140" s="40">
        <f>D140*1377.6716</f>
        <v>0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>
        <v>0</v>
      </c>
      <c r="Y140" s="43"/>
      <c r="Z140" s="40">
        <f>B140+D140+F140+H140+J140+L140+N140+P140+R140+T140+V140+X140</f>
        <v>0</v>
      </c>
      <c r="AA140" s="46"/>
      <c r="AB140" s="46"/>
      <c r="AC140" s="46"/>
      <c r="AD140" s="46"/>
      <c r="AV140" s="11">
        <f>Z140*1377.6716</f>
        <v>0</v>
      </c>
    </row>
    <row r="141" spans="1:30" s="13" customFormat="1" ht="26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64"/>
      <c r="AA141" s="46"/>
      <c r="AB141" s="46"/>
      <c r="AC141" s="46"/>
      <c r="AD141" s="46"/>
    </row>
    <row r="142" spans="1:30" s="13" customFormat="1" ht="26.2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64"/>
      <c r="AA142" s="46"/>
      <c r="AB142" s="46"/>
      <c r="AC142" s="46"/>
      <c r="AD142" s="46"/>
    </row>
    <row r="143" spans="1:30" s="13" customFormat="1" ht="21.75" customHeight="1">
      <c r="A143" s="43"/>
      <c r="B143" s="50"/>
      <c r="C143" s="50"/>
      <c r="D143" s="50"/>
      <c r="E143" s="50"/>
      <c r="F143" s="50"/>
      <c r="G143" s="50"/>
      <c r="H143" s="177" t="s">
        <v>121</v>
      </c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</row>
    <row r="144" spans="1:30" s="11" customFormat="1" ht="17.25">
      <c r="A144" s="170" t="s">
        <v>131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45"/>
      <c r="AB144" s="45"/>
      <c r="AC144" s="45"/>
      <c r="AD144" s="45"/>
    </row>
    <row r="145" spans="1:30" s="11" customFormat="1" ht="18.75" customHeight="1">
      <c r="A145" s="51"/>
      <c r="B145" s="171" t="s">
        <v>115</v>
      </c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45"/>
      <c r="AB145" s="45"/>
      <c r="AC145" s="45"/>
      <c r="AD145" s="45"/>
    </row>
    <row r="146" spans="1:30" s="7" customFormat="1" ht="16.5" customHeight="1">
      <c r="A146" s="170" t="s">
        <v>132</v>
      </c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52"/>
      <c r="AB146" s="52"/>
      <c r="AC146" s="52"/>
      <c r="AD146" s="52"/>
    </row>
    <row r="147" spans="1:30" s="7" customFormat="1" ht="16.5" customHeight="1">
      <c r="A147" s="51"/>
      <c r="B147" s="171" t="s">
        <v>37</v>
      </c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91"/>
      <c r="X147" s="51"/>
      <c r="Y147" s="51"/>
      <c r="Z147" s="51"/>
      <c r="AA147" s="52"/>
      <c r="AB147" s="52"/>
      <c r="AC147" s="52"/>
      <c r="AD147" s="52"/>
    </row>
    <row r="148" spans="1:30" s="7" customFormat="1" ht="14.25" customHeight="1">
      <c r="A148" s="38" t="s">
        <v>25</v>
      </c>
      <c r="B148" s="38" t="s">
        <v>0</v>
      </c>
      <c r="C148" s="107">
        <v>1377.6716</v>
      </c>
      <c r="D148" s="38" t="s">
        <v>1</v>
      </c>
      <c r="E148" s="107">
        <v>1377.6716</v>
      </c>
      <c r="F148" s="38" t="s">
        <v>2</v>
      </c>
      <c r="G148" s="107">
        <v>1377.6716</v>
      </c>
      <c r="H148" s="38" t="s">
        <v>3</v>
      </c>
      <c r="I148" s="107">
        <v>1377.6716</v>
      </c>
      <c r="J148" s="38" t="s">
        <v>4</v>
      </c>
      <c r="K148" s="107">
        <v>1377.6716</v>
      </c>
      <c r="L148" s="38" t="s">
        <v>26</v>
      </c>
      <c r="M148" s="107">
        <v>1377.6716</v>
      </c>
      <c r="N148" s="38" t="s">
        <v>5</v>
      </c>
      <c r="O148" s="107">
        <v>1377.6716</v>
      </c>
      <c r="P148" s="38" t="s">
        <v>6</v>
      </c>
      <c r="Q148" s="107">
        <v>1377.6716</v>
      </c>
      <c r="R148" s="38" t="s">
        <v>7</v>
      </c>
      <c r="S148" s="107">
        <v>1377.6716</v>
      </c>
      <c r="T148" s="38" t="s">
        <v>8</v>
      </c>
      <c r="U148" s="107">
        <v>1377.6716</v>
      </c>
      <c r="V148" s="38" t="s">
        <v>9</v>
      </c>
      <c r="W148" s="107">
        <v>1377.6716</v>
      </c>
      <c r="X148" s="38" t="s">
        <v>10</v>
      </c>
      <c r="Y148" s="107">
        <v>1377.6716</v>
      </c>
      <c r="Z148" s="42" t="s">
        <v>24</v>
      </c>
      <c r="AA148" s="52"/>
      <c r="AB148" s="52"/>
      <c r="AC148" s="52"/>
      <c r="AD148" s="52"/>
    </row>
    <row r="149" spans="1:49" s="15" customFormat="1" ht="24" customHeight="1">
      <c r="A149" s="41" t="s">
        <v>35</v>
      </c>
      <c r="B149" s="88">
        <v>131.9</v>
      </c>
      <c r="C149" s="88">
        <v>181715</v>
      </c>
      <c r="D149" s="88">
        <v>136.20000000000002</v>
      </c>
      <c r="E149" s="88">
        <v>187639</v>
      </c>
      <c r="F149" s="88">
        <v>83.1</v>
      </c>
      <c r="G149" s="88">
        <v>114485</v>
      </c>
      <c r="H149" s="88">
        <v>35</v>
      </c>
      <c r="I149" s="88">
        <v>48219</v>
      </c>
      <c r="J149" s="88">
        <v>0</v>
      </c>
      <c r="K149" s="88">
        <f>ROUND(J149,0)</f>
        <v>0</v>
      </c>
      <c r="L149" s="88">
        <v>0</v>
      </c>
      <c r="M149" s="88"/>
      <c r="N149" s="88">
        <v>0</v>
      </c>
      <c r="O149" s="88"/>
      <c r="P149" s="88">
        <v>0</v>
      </c>
      <c r="Q149" s="88"/>
      <c r="R149" s="88">
        <v>0</v>
      </c>
      <c r="S149" s="88"/>
      <c r="T149" s="88">
        <v>48.9</v>
      </c>
      <c r="U149" s="88">
        <v>67368</v>
      </c>
      <c r="V149" s="88">
        <v>100.2</v>
      </c>
      <c r="W149" s="88">
        <v>138043</v>
      </c>
      <c r="X149" s="88">
        <v>118.7</v>
      </c>
      <c r="Y149" s="88">
        <v>163528</v>
      </c>
      <c r="Z149" s="81">
        <f>B149+D149+F149+H149+J149+L149+N149+P149+R149+T149+V149+X149</f>
        <v>654.0000000000001</v>
      </c>
      <c r="AA149" s="61"/>
      <c r="AB149" s="61"/>
      <c r="AC149" s="61"/>
      <c r="AD149" s="61"/>
      <c r="AV149" s="15">
        <f>C149+E149+G149+I149+K149+M149+O149+Q149+S149+U149+W149+Y149</f>
        <v>900997</v>
      </c>
      <c r="AW149" s="15">
        <f>C149+E149+G149+I149+U149+W149+Y149</f>
        <v>900997</v>
      </c>
    </row>
    <row r="150" spans="1:49" s="16" customFormat="1" ht="35.25" customHeight="1">
      <c r="A150" s="40" t="s">
        <v>36</v>
      </c>
      <c r="B150" s="87">
        <v>95.1</v>
      </c>
      <c r="C150" s="88">
        <v>128456</v>
      </c>
      <c r="D150" s="87">
        <v>89.00000000000001</v>
      </c>
      <c r="E150" s="88">
        <v>120517</v>
      </c>
      <c r="F150" s="87">
        <v>68.4</v>
      </c>
      <c r="G150" s="88">
        <v>92752</v>
      </c>
      <c r="H150" s="87">
        <v>27.7</v>
      </c>
      <c r="I150" s="88">
        <v>37573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28.6</v>
      </c>
      <c r="U150" s="88">
        <v>38680</v>
      </c>
      <c r="V150" s="87">
        <v>46.1</v>
      </c>
      <c r="W150" s="88">
        <v>61975</v>
      </c>
      <c r="X150" s="87">
        <v>66.8</v>
      </c>
      <c r="Y150" s="88">
        <v>90358</v>
      </c>
      <c r="Z150" s="81">
        <v>421.7</v>
      </c>
      <c r="AA150" s="62"/>
      <c r="AB150" s="62"/>
      <c r="AC150" s="62"/>
      <c r="AD150" s="62"/>
      <c r="AV150" s="15">
        <f>C150+E150+G150+I150+K150+M150+O150+Q150+S150+U150+W150+Y150</f>
        <v>570311</v>
      </c>
      <c r="AW150" s="15">
        <f>C150+E150+G150+I150+U150+W150+Y150</f>
        <v>570311</v>
      </c>
    </row>
    <row r="151" spans="1:49" s="16" customFormat="1" ht="51.75" customHeight="1">
      <c r="A151" s="40" t="s">
        <v>114</v>
      </c>
      <c r="B151" s="87">
        <v>6.800000000000001</v>
      </c>
      <c r="C151" s="88">
        <v>8741</v>
      </c>
      <c r="D151" s="87">
        <v>6.5</v>
      </c>
      <c r="E151" s="88">
        <v>8247</v>
      </c>
      <c r="F151" s="87">
        <v>4.300000000000001</v>
      </c>
      <c r="G151" s="88">
        <v>5496</v>
      </c>
      <c r="H151" s="87">
        <v>2.4</v>
      </c>
      <c r="I151" s="88">
        <v>3039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S151" s="87">
        <v>0</v>
      </c>
      <c r="T151" s="87">
        <v>2.8</v>
      </c>
      <c r="U151" s="88">
        <v>3551</v>
      </c>
      <c r="V151" s="87">
        <v>5.3</v>
      </c>
      <c r="W151" s="88">
        <v>6701</v>
      </c>
      <c r="X151" s="87">
        <v>7.6</v>
      </c>
      <c r="Y151" s="88">
        <v>9603</v>
      </c>
      <c r="Z151" s="81">
        <v>35.7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15">
        <f>C151+E151+G151+I151+K151+M151+O151+Q151+S151+U151+W151+Y151</f>
        <v>45378</v>
      </c>
      <c r="AW151" s="61">
        <v>45378</v>
      </c>
    </row>
    <row r="152" spans="1:49" s="16" customFormat="1" ht="51.75" customHeight="1">
      <c r="A152" s="40" t="s">
        <v>44</v>
      </c>
      <c r="B152" s="87">
        <v>49</v>
      </c>
      <c r="C152" s="88">
        <v>67506</v>
      </c>
      <c r="D152" s="87">
        <v>42.300000000000004</v>
      </c>
      <c r="E152" s="88">
        <v>58276</v>
      </c>
      <c r="F152" s="87">
        <v>30</v>
      </c>
      <c r="G152" s="88">
        <v>41330</v>
      </c>
      <c r="H152" s="87">
        <v>8.5</v>
      </c>
      <c r="I152" s="88">
        <v>11710</v>
      </c>
      <c r="J152" s="87">
        <v>0</v>
      </c>
      <c r="K152" s="87"/>
      <c r="L152" s="87">
        <v>0</v>
      </c>
      <c r="M152" s="87"/>
      <c r="N152" s="87">
        <v>0</v>
      </c>
      <c r="O152" s="87"/>
      <c r="P152" s="87">
        <v>0</v>
      </c>
      <c r="Q152" s="87"/>
      <c r="R152" s="87">
        <v>0</v>
      </c>
      <c r="S152" s="87"/>
      <c r="T152" s="87">
        <v>17.1</v>
      </c>
      <c r="U152" s="88">
        <v>23558</v>
      </c>
      <c r="V152" s="87">
        <v>28.1</v>
      </c>
      <c r="W152" s="88">
        <v>38713</v>
      </c>
      <c r="X152" s="87">
        <v>38</v>
      </c>
      <c r="Y152" s="88">
        <v>52351</v>
      </c>
      <c r="Z152" s="81">
        <f>B152+D152+F152+H152+J152+L152+N152+P152+R152+T152+V152+X152</f>
        <v>213</v>
      </c>
      <c r="AA152" s="62"/>
      <c r="AB152" s="62"/>
      <c r="AC152" s="62"/>
      <c r="AD152" s="62"/>
      <c r="AV152" s="15">
        <f>C152+E152+G152+I152+K152+M152+O152+Q152+S152+U152+W152+Y152</f>
        <v>293444</v>
      </c>
      <c r="AW152" s="15">
        <f>C152+E152+G152+I152+U152+W152+Y152</f>
        <v>293444</v>
      </c>
    </row>
    <row r="153" spans="1:49" s="16" customFormat="1" ht="54.75" customHeight="1">
      <c r="A153" s="40" t="s">
        <v>98</v>
      </c>
      <c r="B153" s="41">
        <f>SUM(B149:B152)</f>
        <v>282.8</v>
      </c>
      <c r="C153" s="41">
        <f aca="true" t="shared" si="13" ref="C153:AW153">SUM(C149:C152)</f>
        <v>386418</v>
      </c>
      <c r="D153" s="41">
        <f t="shared" si="13"/>
        <v>274.00000000000006</v>
      </c>
      <c r="E153" s="41">
        <f t="shared" si="13"/>
        <v>374679</v>
      </c>
      <c r="F153" s="41">
        <f t="shared" si="13"/>
        <v>185.8</v>
      </c>
      <c r="G153" s="41">
        <f t="shared" si="13"/>
        <v>254063</v>
      </c>
      <c r="H153" s="41">
        <f t="shared" si="13"/>
        <v>73.60000000000001</v>
      </c>
      <c r="I153" s="41">
        <f t="shared" si="13"/>
        <v>100541</v>
      </c>
      <c r="J153" s="41">
        <f t="shared" si="13"/>
        <v>0</v>
      </c>
      <c r="K153" s="41">
        <f t="shared" si="13"/>
        <v>0</v>
      </c>
      <c r="L153" s="41">
        <f t="shared" si="13"/>
        <v>0</v>
      </c>
      <c r="M153" s="41">
        <f t="shared" si="13"/>
        <v>0</v>
      </c>
      <c r="N153" s="41">
        <f t="shared" si="13"/>
        <v>0</v>
      </c>
      <c r="O153" s="41">
        <f t="shared" si="13"/>
        <v>0</v>
      </c>
      <c r="P153" s="41">
        <f t="shared" si="13"/>
        <v>0</v>
      </c>
      <c r="Q153" s="41">
        <f t="shared" si="13"/>
        <v>0</v>
      </c>
      <c r="R153" s="41">
        <f t="shared" si="13"/>
        <v>0</v>
      </c>
      <c r="S153" s="41">
        <f t="shared" si="13"/>
        <v>0</v>
      </c>
      <c r="T153" s="41">
        <f t="shared" si="13"/>
        <v>97.4</v>
      </c>
      <c r="U153" s="41">
        <f t="shared" si="13"/>
        <v>133157</v>
      </c>
      <c r="V153" s="41">
        <f t="shared" si="13"/>
        <v>179.70000000000002</v>
      </c>
      <c r="W153" s="41">
        <f t="shared" si="13"/>
        <v>245432</v>
      </c>
      <c r="X153" s="41">
        <f t="shared" si="13"/>
        <v>231.1</v>
      </c>
      <c r="Y153" s="41">
        <f t="shared" si="13"/>
        <v>315840</v>
      </c>
      <c r="Z153" s="41">
        <f t="shared" si="13"/>
        <v>1324.4</v>
      </c>
      <c r="AA153" s="41">
        <f t="shared" si="13"/>
        <v>0</v>
      </c>
      <c r="AB153" s="41">
        <f t="shared" si="13"/>
        <v>0</v>
      </c>
      <c r="AC153" s="41">
        <f t="shared" si="13"/>
        <v>0</v>
      </c>
      <c r="AD153" s="41">
        <f t="shared" si="13"/>
        <v>0</v>
      </c>
      <c r="AE153" s="41">
        <f t="shared" si="13"/>
        <v>0</v>
      </c>
      <c r="AF153" s="41">
        <f t="shared" si="13"/>
        <v>0</v>
      </c>
      <c r="AG153" s="41">
        <f t="shared" si="13"/>
        <v>0</v>
      </c>
      <c r="AH153" s="41">
        <f t="shared" si="13"/>
        <v>0</v>
      </c>
      <c r="AI153" s="41">
        <f t="shared" si="13"/>
        <v>0</v>
      </c>
      <c r="AJ153" s="41">
        <f t="shared" si="13"/>
        <v>0</v>
      </c>
      <c r="AK153" s="41">
        <f t="shared" si="13"/>
        <v>0</v>
      </c>
      <c r="AL153" s="41">
        <f t="shared" si="13"/>
        <v>0</v>
      </c>
      <c r="AM153" s="41">
        <f t="shared" si="13"/>
        <v>0</v>
      </c>
      <c r="AN153" s="41">
        <f t="shared" si="13"/>
        <v>0</v>
      </c>
      <c r="AO153" s="41">
        <f t="shared" si="13"/>
        <v>0</v>
      </c>
      <c r="AP153" s="41">
        <f t="shared" si="13"/>
        <v>0</v>
      </c>
      <c r="AQ153" s="41">
        <f t="shared" si="13"/>
        <v>0</v>
      </c>
      <c r="AR153" s="41">
        <f t="shared" si="13"/>
        <v>0</v>
      </c>
      <c r="AS153" s="41">
        <f t="shared" si="13"/>
        <v>0</v>
      </c>
      <c r="AT153" s="41">
        <f t="shared" si="13"/>
        <v>0</v>
      </c>
      <c r="AU153" s="41">
        <f t="shared" si="13"/>
        <v>0</v>
      </c>
      <c r="AV153" s="15">
        <f>C153+E153+G153+I153+K153+M153+O153+Q153+S153+U153+W153+Y153</f>
        <v>1810130</v>
      </c>
      <c r="AW153" s="41">
        <f t="shared" si="13"/>
        <v>1810130</v>
      </c>
    </row>
    <row r="154" spans="1:30" s="16" customFormat="1" ht="158.25" customHeight="1" hidden="1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62"/>
      <c r="AB154" s="62"/>
      <c r="AC154" s="62"/>
      <c r="AD154" s="62"/>
    </row>
    <row r="155" spans="1:30" s="16" customFormat="1" ht="158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2"/>
      <c r="AB155" s="62"/>
      <c r="AC155" s="62"/>
      <c r="AD155" s="62"/>
    </row>
    <row r="156" spans="1:30" s="5" customFormat="1" ht="82.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104"/>
      <c r="AB156" s="104"/>
      <c r="AC156" s="104"/>
      <c r="AD156" s="104"/>
    </row>
    <row r="157" spans="1:30" s="16" customFormat="1" ht="17.25" customHeight="1">
      <c r="A157" s="173" t="s">
        <v>115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62"/>
      <c r="AB157" s="62"/>
      <c r="AC157" s="62"/>
      <c r="AD157" s="62"/>
    </row>
    <row r="158" spans="1:47" s="16" customFormat="1" ht="59.25" customHeight="1" hidden="1">
      <c r="A158" s="43"/>
      <c r="B158" s="59"/>
      <c r="C158" s="59"/>
      <c r="D158" s="59"/>
      <c r="E158" s="59"/>
      <c r="F158" s="59"/>
      <c r="G158" s="59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103"/>
      <c r="AA158" s="59"/>
      <c r="AB158" s="59"/>
      <c r="AC158" s="59"/>
      <c r="AD158" s="59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</row>
    <row r="159" spans="1:47" s="16" customFormat="1" ht="59.25" customHeight="1" hidden="1">
      <c r="A159" s="43"/>
      <c r="B159" s="59"/>
      <c r="C159" s="59"/>
      <c r="D159" s="59"/>
      <c r="E159" s="59"/>
      <c r="F159" s="59"/>
      <c r="G159" s="59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103"/>
      <c r="AA159" s="59"/>
      <c r="AB159" s="59"/>
      <c r="AC159" s="59"/>
      <c r="AD159" s="59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</row>
    <row r="160" spans="1:47" s="16" customFormat="1" ht="59.25" customHeight="1" hidden="1">
      <c r="A160" s="43"/>
      <c r="B160" s="59"/>
      <c r="C160" s="59"/>
      <c r="D160" s="59"/>
      <c r="E160" s="59"/>
      <c r="F160" s="59"/>
      <c r="G160" s="59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103"/>
      <c r="AA160" s="59"/>
      <c r="AB160" s="59"/>
      <c r="AC160" s="59"/>
      <c r="AD160" s="59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:47" s="16" customFormat="1" ht="12.75" customHeight="1" hidden="1">
      <c r="A161" s="43"/>
      <c r="B161" s="59"/>
      <c r="C161" s="59"/>
      <c r="D161" s="59"/>
      <c r="E161" s="59"/>
      <c r="F161" s="59"/>
      <c r="G161" s="59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103"/>
      <c r="AA161" s="59"/>
      <c r="AB161" s="59"/>
      <c r="AC161" s="59"/>
      <c r="AD161" s="59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:30" s="16" customFormat="1" ht="14.25" customHeight="1" hidden="1">
      <c r="A162" s="43"/>
      <c r="B162" s="59"/>
      <c r="C162" s="59"/>
      <c r="D162" s="59"/>
      <c r="E162" s="59"/>
      <c r="F162" s="59"/>
      <c r="G162" s="59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62"/>
      <c r="AB162" s="62"/>
      <c r="AC162" s="62"/>
      <c r="AD162" s="62"/>
    </row>
    <row r="163" spans="1:30" s="16" customFormat="1" ht="59.25" customHeight="1" hidden="1">
      <c r="A163" s="43"/>
      <c r="B163" s="59"/>
      <c r="C163" s="59"/>
      <c r="D163" s="59"/>
      <c r="E163" s="59"/>
      <c r="F163" s="59"/>
      <c r="G163" s="59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62"/>
      <c r="AB163" s="62"/>
      <c r="AC163" s="62"/>
      <c r="AD163" s="62"/>
    </row>
    <row r="164" spans="1:30" s="16" customFormat="1" ht="59.25" customHeight="1" hidden="1">
      <c r="A164" s="43"/>
      <c r="B164" s="59"/>
      <c r="C164" s="59"/>
      <c r="D164" s="59"/>
      <c r="E164" s="59"/>
      <c r="F164" s="59"/>
      <c r="G164" s="59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62"/>
      <c r="AB164" s="62"/>
      <c r="AC164" s="62"/>
      <c r="AD164" s="62"/>
    </row>
    <row r="165" spans="1:30" s="16" customFormat="1" ht="0.75" customHeight="1">
      <c r="A165" s="43"/>
      <c r="B165" s="59"/>
      <c r="C165" s="59"/>
      <c r="D165" s="59"/>
      <c r="E165" s="59"/>
      <c r="F165" s="59"/>
      <c r="G165" s="59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62"/>
      <c r="AB165" s="62"/>
      <c r="AC165" s="62"/>
      <c r="AD165" s="62"/>
    </row>
    <row r="166" spans="1:30" s="16" customFormat="1" ht="59.25" customHeight="1" hidden="1">
      <c r="A166" s="43"/>
      <c r="B166" s="59"/>
      <c r="C166" s="59"/>
      <c r="D166" s="59"/>
      <c r="E166" s="59"/>
      <c r="F166" s="59"/>
      <c r="G166" s="59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62"/>
      <c r="AB166" s="62"/>
      <c r="AC166" s="62"/>
      <c r="AD166" s="62"/>
    </row>
    <row r="167" spans="1:30" s="16" customFormat="1" ht="5.25" customHeight="1" hidden="1">
      <c r="A167" s="43"/>
      <c r="B167" s="59"/>
      <c r="C167" s="59"/>
      <c r="D167" s="59"/>
      <c r="E167" s="59"/>
      <c r="F167" s="59"/>
      <c r="G167" s="59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62"/>
      <c r="AB167" s="62"/>
      <c r="AC167" s="62"/>
      <c r="AD167" s="62"/>
    </row>
    <row r="168" spans="1:30" s="16" customFormat="1" ht="63" customHeight="1" hidden="1">
      <c r="A168" s="43"/>
      <c r="B168" s="59"/>
      <c r="C168" s="59"/>
      <c r="D168" s="59"/>
      <c r="E168" s="59"/>
      <c r="F168" s="59"/>
      <c r="G168" s="59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62"/>
      <c r="AB168" s="62"/>
      <c r="AC168" s="62"/>
      <c r="AD168" s="62"/>
    </row>
    <row r="169" spans="1:30" s="16" customFormat="1" ht="59.25" customHeight="1" hidden="1">
      <c r="A169" s="43"/>
      <c r="B169" s="59"/>
      <c r="C169" s="59"/>
      <c r="D169" s="59"/>
      <c r="E169" s="59"/>
      <c r="F169" s="59"/>
      <c r="G169" s="59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62"/>
      <c r="AB169" s="62"/>
      <c r="AC169" s="62"/>
      <c r="AD169" s="62"/>
    </row>
    <row r="170" spans="1:30" s="16" customFormat="1" ht="172.5" customHeight="1">
      <c r="A170" s="43"/>
      <c r="B170" s="59"/>
      <c r="C170" s="59"/>
      <c r="D170" s="59"/>
      <c r="E170" s="59"/>
      <c r="F170" s="59"/>
      <c r="G170" s="59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62"/>
      <c r="AB170" s="62"/>
      <c r="AC170" s="62"/>
      <c r="AD170" s="62"/>
    </row>
    <row r="171" spans="1:30" s="16" customFormat="1" ht="40.5" customHeight="1">
      <c r="A171" s="43"/>
      <c r="B171" s="59"/>
      <c r="C171" s="59"/>
      <c r="D171" s="59"/>
      <c r="E171" s="59"/>
      <c r="F171" s="59"/>
      <c r="G171" s="59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62"/>
      <c r="AB171" s="62"/>
      <c r="AC171" s="62"/>
      <c r="AD171" s="62"/>
    </row>
    <row r="172" spans="1:30" s="16" customFormat="1" ht="28.5" customHeight="1" hidden="1">
      <c r="A172" s="43"/>
      <c r="B172" s="59"/>
      <c r="C172" s="59"/>
      <c r="D172" s="59"/>
      <c r="E172" s="59"/>
      <c r="F172" s="59"/>
      <c r="G172" s="59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62"/>
      <c r="AB172" s="62"/>
      <c r="AC172" s="62"/>
      <c r="AD172" s="62"/>
    </row>
    <row r="173" spans="1:30" s="16" customFormat="1" ht="24.75" customHeight="1">
      <c r="A173" s="90"/>
      <c r="B173" s="91"/>
      <c r="C173" s="91"/>
      <c r="D173" s="91"/>
      <c r="E173" s="91"/>
      <c r="F173" s="91"/>
      <c r="G173" s="91"/>
      <c r="H173" s="174" t="s">
        <v>37</v>
      </c>
      <c r="I173" s="174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62"/>
      <c r="AB173" s="62"/>
      <c r="AC173" s="62"/>
      <c r="AD173" s="62"/>
    </row>
    <row r="174" spans="1:30" s="16" customFormat="1" ht="19.5" customHeight="1">
      <c r="A174" s="38" t="s">
        <v>25</v>
      </c>
      <c r="B174" s="38" t="s">
        <v>0</v>
      </c>
      <c r="C174" s="107">
        <v>1377.6716</v>
      </c>
      <c r="D174" s="38" t="s">
        <v>1</v>
      </c>
      <c r="E174" s="107">
        <v>1377.6716</v>
      </c>
      <c r="F174" s="38" t="s">
        <v>2</v>
      </c>
      <c r="G174" s="107">
        <v>1377.6716</v>
      </c>
      <c r="H174" s="44" t="s">
        <v>3</v>
      </c>
      <c r="I174" s="107">
        <v>1377.6716</v>
      </c>
      <c r="J174" s="44" t="s">
        <v>4</v>
      </c>
      <c r="K174" s="44"/>
      <c r="L174" s="44" t="s">
        <v>26</v>
      </c>
      <c r="M174" s="44"/>
      <c r="N174" s="44" t="s">
        <v>5</v>
      </c>
      <c r="O174" s="44"/>
      <c r="P174" s="44" t="s">
        <v>6</v>
      </c>
      <c r="Q174" s="44"/>
      <c r="R174" s="44" t="s">
        <v>7</v>
      </c>
      <c r="S174" s="44"/>
      <c r="T174" s="44" t="s">
        <v>8</v>
      </c>
      <c r="U174" s="107">
        <v>1377.6716</v>
      </c>
      <c r="V174" s="44" t="s">
        <v>9</v>
      </c>
      <c r="W174" s="107">
        <v>1377.6716</v>
      </c>
      <c r="X174" s="44" t="s">
        <v>10</v>
      </c>
      <c r="Y174" s="107">
        <v>1377.6716</v>
      </c>
      <c r="Z174" s="44" t="s">
        <v>24</v>
      </c>
      <c r="AA174" s="62"/>
      <c r="AB174" s="62"/>
      <c r="AC174" s="62"/>
      <c r="AD174" s="62"/>
    </row>
    <row r="175" spans="1:49" s="16" customFormat="1" ht="22.5" customHeight="1">
      <c r="A175" s="40" t="s">
        <v>28</v>
      </c>
      <c r="B175" s="81">
        <v>66.1</v>
      </c>
      <c r="C175" s="81">
        <v>91064</v>
      </c>
      <c r="D175" s="81">
        <v>73.8</v>
      </c>
      <c r="E175" s="81">
        <v>101672</v>
      </c>
      <c r="F175" s="81">
        <v>48.1</v>
      </c>
      <c r="G175" s="81">
        <v>66266</v>
      </c>
      <c r="H175" s="81">
        <v>26.4</v>
      </c>
      <c r="I175" s="81">
        <v>36371</v>
      </c>
      <c r="J175" s="81">
        <v>0</v>
      </c>
      <c r="K175" s="81"/>
      <c r="L175" s="81">
        <v>0</v>
      </c>
      <c r="M175" s="81"/>
      <c r="N175" s="81">
        <v>0</v>
      </c>
      <c r="O175" s="81"/>
      <c r="P175" s="81">
        <v>0</v>
      </c>
      <c r="Q175" s="81"/>
      <c r="R175" s="81">
        <v>0</v>
      </c>
      <c r="S175" s="81"/>
      <c r="T175" s="81">
        <v>30</v>
      </c>
      <c r="U175" s="81">
        <v>41330</v>
      </c>
      <c r="V175" s="81">
        <v>49.7</v>
      </c>
      <c r="W175" s="81">
        <v>68470</v>
      </c>
      <c r="X175" s="81">
        <v>65.9</v>
      </c>
      <c r="Y175" s="81">
        <v>90787</v>
      </c>
      <c r="Z175" s="41">
        <f>B175+D175+F175+H175+J175+L175+N175+P175+R175+T175+V175+X175</f>
        <v>360</v>
      </c>
      <c r="AA175" s="62"/>
      <c r="AB175" s="62"/>
      <c r="AC175" s="62"/>
      <c r="AD175" s="62"/>
      <c r="AV175" s="120">
        <v>495960</v>
      </c>
      <c r="AW175" s="16">
        <f>C175+E175+G175+I175+U175+W175+Y175</f>
        <v>495960</v>
      </c>
    </row>
    <row r="176" spans="1:49" s="16" customFormat="1" ht="42" customHeight="1">
      <c r="A176" s="40" t="s">
        <v>49</v>
      </c>
      <c r="B176" s="87">
        <v>11.4</v>
      </c>
      <c r="C176" s="81">
        <v>16191</v>
      </c>
      <c r="D176" s="41">
        <v>10.3</v>
      </c>
      <c r="E176" s="81">
        <v>14629</v>
      </c>
      <c r="F176" s="41">
        <v>7.6</v>
      </c>
      <c r="G176" s="81">
        <v>10794</v>
      </c>
      <c r="H176" s="41">
        <v>3.9</v>
      </c>
      <c r="I176" s="81">
        <v>5539</v>
      </c>
      <c r="J176" s="41">
        <v>0</v>
      </c>
      <c r="K176" s="41"/>
      <c r="L176" s="41">
        <v>0</v>
      </c>
      <c r="M176" s="41"/>
      <c r="N176" s="41">
        <v>0</v>
      </c>
      <c r="O176" s="41"/>
      <c r="P176" s="41">
        <v>0</v>
      </c>
      <c r="Q176" s="41"/>
      <c r="R176" s="41">
        <v>0</v>
      </c>
      <c r="S176" s="41"/>
      <c r="T176" s="41">
        <v>6.7</v>
      </c>
      <c r="U176" s="81">
        <v>9516</v>
      </c>
      <c r="V176" s="41">
        <v>8.2</v>
      </c>
      <c r="W176" s="81">
        <v>11646</v>
      </c>
      <c r="X176" s="41">
        <v>9.5</v>
      </c>
      <c r="Y176" s="81">
        <v>13495</v>
      </c>
      <c r="Z176" s="41">
        <f>B176+D176+F176+H176+J176+L176+N176+P176+R176+T176+V176+X176</f>
        <v>57.60000000000001</v>
      </c>
      <c r="AA176" s="62"/>
      <c r="AB176" s="62"/>
      <c r="AC176" s="62"/>
      <c r="AD176" s="62"/>
      <c r="AV176" s="16">
        <v>80808</v>
      </c>
      <c r="AW176" s="16">
        <f>C176+E176+G176+I176+U176+W176+Y176</f>
        <v>81810</v>
      </c>
    </row>
    <row r="177" spans="1:49" s="16" customFormat="1" ht="28.5" customHeight="1">
      <c r="A177" s="40" t="s">
        <v>29</v>
      </c>
      <c r="B177" s="41">
        <v>6.138</v>
      </c>
      <c r="C177" s="81">
        <v>8718</v>
      </c>
      <c r="D177" s="41">
        <v>6.138</v>
      </c>
      <c r="E177" s="81">
        <v>8718</v>
      </c>
      <c r="F177" s="41">
        <v>4.092</v>
      </c>
      <c r="G177" s="81">
        <v>5812</v>
      </c>
      <c r="H177" s="41">
        <v>2.046</v>
      </c>
      <c r="I177" s="81">
        <v>2906</v>
      </c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>
        <v>1.023</v>
      </c>
      <c r="U177" s="81">
        <v>1453</v>
      </c>
      <c r="V177" s="41">
        <v>6.138</v>
      </c>
      <c r="W177" s="81">
        <v>8718</v>
      </c>
      <c r="X177" s="41">
        <v>7.161</v>
      </c>
      <c r="Y177" s="81">
        <v>10169</v>
      </c>
      <c r="Z177" s="41">
        <f>B177+D177+F177+H177+J177+L177+N177+P177+R177+T177+V177+X177</f>
        <v>32.736</v>
      </c>
      <c r="AA177" s="62"/>
      <c r="AB177" s="62"/>
      <c r="AC177" s="62"/>
      <c r="AD177" s="62"/>
      <c r="AV177" s="16">
        <v>46500</v>
      </c>
      <c r="AW177" s="16">
        <f>C177+E177+G177+I177+U177+W177+Y177</f>
        <v>46494</v>
      </c>
    </row>
    <row r="178" spans="1:49" s="16" customFormat="1" ht="135" customHeight="1">
      <c r="A178" s="40" t="s">
        <v>45</v>
      </c>
      <c r="B178" s="41">
        <v>0.414</v>
      </c>
      <c r="C178" s="81">
        <v>588</v>
      </c>
      <c r="D178" s="41">
        <v>0.414</v>
      </c>
      <c r="E178" s="81">
        <v>588</v>
      </c>
      <c r="F178" s="41">
        <v>0.276</v>
      </c>
      <c r="G178" s="81">
        <v>392</v>
      </c>
      <c r="H178" s="41">
        <v>0.138</v>
      </c>
      <c r="I178" s="81">
        <v>196</v>
      </c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>
        <v>0.069</v>
      </c>
      <c r="U178" s="81">
        <v>98</v>
      </c>
      <c r="V178" s="41">
        <v>0.414</v>
      </c>
      <c r="W178" s="81">
        <v>588</v>
      </c>
      <c r="X178" s="41">
        <v>0.483</v>
      </c>
      <c r="Y178" s="81">
        <v>690</v>
      </c>
      <c r="Z178" s="41">
        <f>B178+D178+F178+H178+J178+L178+N178+P178+R178+T178+V178+X178</f>
        <v>2.2079999999999997</v>
      </c>
      <c r="AA178" s="62"/>
      <c r="AB178" s="62"/>
      <c r="AC178" s="62"/>
      <c r="AD178" s="62"/>
      <c r="AV178" s="16">
        <v>3140</v>
      </c>
      <c r="AW178" s="16">
        <f>C178+E178+G178+I178+U178+W178+Y178</f>
        <v>3140</v>
      </c>
    </row>
    <row r="179" spans="1:30" s="16" customFormat="1" ht="1.5" customHeight="1">
      <c r="A179" s="64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43"/>
      <c r="AA179" s="62"/>
      <c r="AB179" s="62"/>
      <c r="AC179" s="62"/>
      <c r="AD179" s="62"/>
    </row>
    <row r="180" spans="1:30" s="16" customFormat="1" ht="1.5" customHeight="1">
      <c r="A180" s="64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43"/>
      <c r="AA180" s="62"/>
      <c r="AB180" s="62"/>
      <c r="AC180" s="62"/>
      <c r="AD180" s="62"/>
    </row>
    <row r="181" spans="1:30" s="16" customFormat="1" ht="3" customHeight="1">
      <c r="A181" s="64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43"/>
      <c r="AA181" s="62"/>
      <c r="AB181" s="62"/>
      <c r="AC181" s="62"/>
      <c r="AD181" s="62"/>
    </row>
    <row r="182" spans="1:30" s="16" customFormat="1" ht="35.25" customHeight="1" hidden="1">
      <c r="A182" s="64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43"/>
      <c r="AA182" s="62"/>
      <c r="AB182" s="62"/>
      <c r="AC182" s="62"/>
      <c r="AD182" s="62"/>
    </row>
    <row r="183" spans="1:30" s="16" customFormat="1" ht="35.25" customHeight="1" hidden="1">
      <c r="A183" s="64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43"/>
      <c r="AA183" s="62"/>
      <c r="AB183" s="62"/>
      <c r="AC183" s="62"/>
      <c r="AD183" s="62"/>
    </row>
    <row r="184" spans="1:30" s="16" customFormat="1" ht="1.5" customHeight="1">
      <c r="A184" s="64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43"/>
      <c r="AA184" s="62"/>
      <c r="AB184" s="62"/>
      <c r="AC184" s="62"/>
      <c r="AD184" s="62"/>
    </row>
    <row r="185" spans="1:30" s="16" customFormat="1" ht="1.5" customHeight="1">
      <c r="A185" s="64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43"/>
      <c r="AA185" s="62"/>
      <c r="AB185" s="62"/>
      <c r="AC185" s="62"/>
      <c r="AD185" s="62"/>
    </row>
    <row r="186" spans="1:30" s="35" customFormat="1" ht="17.25" customHeight="1">
      <c r="A186" s="51"/>
      <c r="B186" s="176" t="s">
        <v>115</v>
      </c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67"/>
      <c r="AB186" s="67"/>
      <c r="AC186" s="67"/>
      <c r="AD186" s="67"/>
    </row>
    <row r="187" spans="1:30" s="7" customFormat="1" ht="14.25" customHeight="1">
      <c r="A187" s="38" t="s">
        <v>25</v>
      </c>
      <c r="B187" s="44" t="s">
        <v>0</v>
      </c>
      <c r="C187" s="44"/>
      <c r="D187" s="44" t="s">
        <v>1</v>
      </c>
      <c r="E187" s="44"/>
      <c r="F187" s="44" t="s">
        <v>2</v>
      </c>
      <c r="G187" s="44"/>
      <c r="H187" s="44" t="s">
        <v>3</v>
      </c>
      <c r="I187" s="44"/>
      <c r="J187" s="44" t="s">
        <v>4</v>
      </c>
      <c r="K187" s="44"/>
      <c r="L187" s="44" t="s">
        <v>26</v>
      </c>
      <c r="M187" s="44"/>
      <c r="N187" s="44" t="s">
        <v>5</v>
      </c>
      <c r="O187" s="44"/>
      <c r="P187" s="44" t="s">
        <v>6</v>
      </c>
      <c r="Q187" s="44"/>
      <c r="R187" s="44" t="s">
        <v>7</v>
      </c>
      <c r="S187" s="44"/>
      <c r="T187" s="44" t="s">
        <v>8</v>
      </c>
      <c r="U187" s="44"/>
      <c r="V187" s="44" t="s">
        <v>9</v>
      </c>
      <c r="W187" s="44"/>
      <c r="X187" s="44" t="s">
        <v>10</v>
      </c>
      <c r="Y187" s="44"/>
      <c r="Z187" s="44" t="s">
        <v>24</v>
      </c>
      <c r="AA187" s="52"/>
      <c r="AB187" s="52"/>
      <c r="AC187" s="52"/>
      <c r="AD187" s="52"/>
    </row>
    <row r="188" spans="1:49" s="16" customFormat="1" ht="54.75" customHeight="1">
      <c r="A188" s="40" t="s">
        <v>33</v>
      </c>
      <c r="B188" s="41">
        <v>28.8</v>
      </c>
      <c r="C188" s="41">
        <v>35832</v>
      </c>
      <c r="D188" s="41">
        <v>29.2</v>
      </c>
      <c r="E188" s="41">
        <v>36330</v>
      </c>
      <c r="F188" s="41">
        <v>26</v>
      </c>
      <c r="G188" s="41">
        <v>32349</v>
      </c>
      <c r="H188" s="41">
        <v>5.7</v>
      </c>
      <c r="I188" s="41">
        <v>7092</v>
      </c>
      <c r="J188" s="41">
        <v>0</v>
      </c>
      <c r="K188" s="41"/>
      <c r="L188" s="41">
        <v>0</v>
      </c>
      <c r="M188" s="41"/>
      <c r="N188" s="41">
        <v>0</v>
      </c>
      <c r="O188" s="41"/>
      <c r="P188" s="41">
        <v>0</v>
      </c>
      <c r="Q188" s="41"/>
      <c r="R188" s="41">
        <v>0</v>
      </c>
      <c r="S188" s="41"/>
      <c r="T188" s="41">
        <v>17.8</v>
      </c>
      <c r="U188" s="41">
        <v>22147</v>
      </c>
      <c r="V188" s="41">
        <v>25.7</v>
      </c>
      <c r="W188" s="41">
        <v>31976</v>
      </c>
      <c r="X188" s="41">
        <v>30.3</v>
      </c>
      <c r="Y188" s="41">
        <v>37704</v>
      </c>
      <c r="Z188" s="41">
        <f>B188+D188+F188+H188+J188+L188+N188+P188+R188+T188+V188+X188</f>
        <v>163.5</v>
      </c>
      <c r="AA188" s="68">
        <v>174.56666666666663</v>
      </c>
      <c r="AB188" s="62"/>
      <c r="AC188" s="62"/>
      <c r="AD188" s="62"/>
      <c r="AV188" s="16">
        <v>203430</v>
      </c>
      <c r="AW188" s="16">
        <f>C188+E188+G188+I188+U188+W188+Y188</f>
        <v>203430</v>
      </c>
    </row>
    <row r="189" spans="1:49" s="17" customFormat="1" ht="39" customHeight="1">
      <c r="A189" s="39" t="s">
        <v>90</v>
      </c>
      <c r="B189" s="38"/>
      <c r="C189" s="38" t="e">
        <f>#REF!+#REF!+#REF!+C175+C176+C177+C178+C188</f>
        <v>#REF!</v>
      </c>
      <c r="D189" s="38" t="e">
        <f>#REF!+#REF!+#REF!+D175+D176+D177+D178+D188</f>
        <v>#REF!</v>
      </c>
      <c r="E189" s="38" t="e">
        <f>#REF!+#REF!+#REF!+E175+E176+E177+E178+E188</f>
        <v>#REF!</v>
      </c>
      <c r="F189" s="38" t="e">
        <f>#REF!+#REF!+#REF!+F175+F176+F177+F178+F188</f>
        <v>#REF!</v>
      </c>
      <c r="G189" s="38" t="e">
        <f>#REF!+#REF!+#REF!+G175+G176+G177+G178+G188</f>
        <v>#REF!</v>
      </c>
      <c r="H189" s="38" t="e">
        <f>#REF!+#REF!+#REF!+H175+H176+H177+H178+H188</f>
        <v>#REF!</v>
      </c>
      <c r="I189" s="38" t="e">
        <f>#REF!+#REF!+#REF!+I175+I176+I177+I178+I188</f>
        <v>#REF!</v>
      </c>
      <c r="J189" s="38" t="e">
        <f>#REF!+#REF!+#REF!+J175+J176+J177+J178+J188</f>
        <v>#REF!</v>
      </c>
      <c r="K189" s="38" t="e">
        <f>#REF!+#REF!+#REF!+K175+K176+K177+K178+K188</f>
        <v>#REF!</v>
      </c>
      <c r="L189" s="38" t="e">
        <f>#REF!+#REF!+#REF!+L175+L176+L177+L178+L188</f>
        <v>#REF!</v>
      </c>
      <c r="M189" s="38" t="e">
        <f>#REF!+#REF!+#REF!+M175+M176+M177+M178+M188</f>
        <v>#REF!</v>
      </c>
      <c r="N189" s="38" t="e">
        <f>#REF!+#REF!+#REF!+N175+N176+N177+N178+N188</f>
        <v>#REF!</v>
      </c>
      <c r="O189" s="38" t="e">
        <f>#REF!+#REF!+#REF!+O175+O176+O177+O178+O188</f>
        <v>#REF!</v>
      </c>
      <c r="P189" s="38" t="e">
        <f>#REF!+#REF!+#REF!+P175+P176+P177+P178+P188</f>
        <v>#REF!</v>
      </c>
      <c r="Q189" s="38" t="e">
        <f>#REF!+#REF!+#REF!+Q175+Q176+Q177+Q178+Q188</f>
        <v>#REF!</v>
      </c>
      <c r="R189" s="38" t="e">
        <f>#REF!+#REF!+#REF!+R175+R176+R177+R178+R188</f>
        <v>#REF!</v>
      </c>
      <c r="S189" s="38" t="e">
        <f>#REF!+#REF!+#REF!+S175+S176+S177+S178+S188</f>
        <v>#REF!</v>
      </c>
      <c r="T189" s="38" t="e">
        <f>#REF!+#REF!+#REF!+T175+T176+T177+T178+T188</f>
        <v>#REF!</v>
      </c>
      <c r="U189" s="38" t="e">
        <f>#REF!+#REF!+#REF!+U175+U176+U177+U178+U188</f>
        <v>#REF!</v>
      </c>
      <c r="V189" s="38" t="e">
        <f>#REF!+#REF!+#REF!+V175+V176+V177+V178+V188</f>
        <v>#REF!</v>
      </c>
      <c r="W189" s="38" t="e">
        <f>#REF!+#REF!+#REF!+W175+W176+W177+W178+W188</f>
        <v>#REF!</v>
      </c>
      <c r="X189" s="38" t="e">
        <f>#REF!+#REF!+#REF!+X175+X176+X177+X178+X188</f>
        <v>#REF!</v>
      </c>
      <c r="Y189" s="38" t="e">
        <f>#REF!+#REF!+#REF!+Y175+Y176+Y177+Y178+Y188</f>
        <v>#REF!</v>
      </c>
      <c r="Z189" s="38" t="e">
        <f>#REF!+#REF!+#REF!+Z175+Z176+Z177+Z178+Z188</f>
        <v>#REF!</v>
      </c>
      <c r="AA189" s="38" t="e">
        <f>#REF!+#REF!+#REF!+AA175+AA176+AA177+AA178+AA188</f>
        <v>#REF!</v>
      </c>
      <c r="AB189" s="38" t="e">
        <f>#REF!+#REF!+#REF!+AB175+AB176+AB177+AB178+AB188</f>
        <v>#REF!</v>
      </c>
      <c r="AC189" s="38" t="e">
        <f>#REF!+#REF!+#REF!+AC175+AC176+AC177+AC178+AC188</f>
        <v>#REF!</v>
      </c>
      <c r="AD189" s="38" t="e">
        <f>#REF!+#REF!+#REF!+AD175+AD176+AD177+AD178+AD188</f>
        <v>#REF!</v>
      </c>
      <c r="AE189" s="38" t="e">
        <f>#REF!+#REF!+#REF!+AE175+AE176+AE177+AE178+AE188</f>
        <v>#REF!</v>
      </c>
      <c r="AF189" s="38" t="e">
        <f>#REF!+#REF!+#REF!+AF175+AF176+AF177+AF178+AF188</f>
        <v>#REF!</v>
      </c>
      <c r="AG189" s="38" t="e">
        <f>#REF!+#REF!+#REF!+AG175+AG176+AG177+AG178+AG188</f>
        <v>#REF!</v>
      </c>
      <c r="AH189" s="38" t="e">
        <f>#REF!+#REF!+#REF!+AH175+AH176+AH177+AH178+AH188</f>
        <v>#REF!</v>
      </c>
      <c r="AI189" s="38" t="e">
        <f>#REF!+#REF!+#REF!+AI175+AI176+AI177+AI178+AI188</f>
        <v>#REF!</v>
      </c>
      <c r="AJ189" s="38" t="e">
        <f>#REF!+#REF!+#REF!+AJ175+AJ176+AJ177+AJ178+AJ188</f>
        <v>#REF!</v>
      </c>
      <c r="AK189" s="38" t="e">
        <f>#REF!+#REF!+#REF!+AK175+AK176+AK177+AK178+AK188</f>
        <v>#REF!</v>
      </c>
      <c r="AL189" s="38" t="e">
        <f>#REF!+#REF!+#REF!+AL175+AL176+AL177+AL178+AL188</f>
        <v>#REF!</v>
      </c>
      <c r="AM189" s="38" t="e">
        <f>#REF!+#REF!+#REF!+AM175+AM176+AM177+AM178+AM188</f>
        <v>#REF!</v>
      </c>
      <c r="AN189" s="38" t="e">
        <f>#REF!+#REF!+#REF!+AN175+AN176+AN177+AN178+AN188</f>
        <v>#REF!</v>
      </c>
      <c r="AO189" s="38" t="e">
        <f>#REF!+#REF!+#REF!+AO175+AO176+AO177+AO178+AO188</f>
        <v>#REF!</v>
      </c>
      <c r="AP189" s="38" t="e">
        <f>#REF!+#REF!+#REF!+AP175+AP176+AP177+AP178+AP188</f>
        <v>#REF!</v>
      </c>
      <c r="AQ189" s="38" t="e">
        <f>#REF!+#REF!+#REF!+AQ175+AQ176+AQ177+AQ178+AQ188</f>
        <v>#REF!</v>
      </c>
      <c r="AR189" s="38" t="e">
        <f>#REF!+#REF!+#REF!+AR175+AR176+AR177+AR178+AR188</f>
        <v>#REF!</v>
      </c>
      <c r="AS189" s="38" t="e">
        <f>#REF!+#REF!+#REF!+AS175+AS176+AS177+AS178+AS188</f>
        <v>#REF!</v>
      </c>
      <c r="AT189" s="38" t="e">
        <f>#REF!+#REF!+#REF!+AT175+AT176+AT177+AT178+AT188</f>
        <v>#REF!</v>
      </c>
      <c r="AU189" s="38" t="e">
        <f>#REF!+#REF!+#REF!+AU175+AU176+AU177+AU178+AU188</f>
        <v>#REF!</v>
      </c>
      <c r="AV189" s="38"/>
      <c r="AW189" s="38" t="e">
        <f>#REF!+#REF!+#REF!+AW175+AW176+AW177+AW178+AW188</f>
        <v>#REF!</v>
      </c>
    </row>
    <row r="190" spans="1:30" s="17" customFormat="1" ht="12.75" customHeight="1" hidden="1">
      <c r="A190" s="43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69"/>
      <c r="AB190" s="69"/>
      <c r="AC190" s="69"/>
      <c r="AD190" s="69"/>
    </row>
    <row r="191" spans="1:30" s="17" customFormat="1" ht="248.25" customHeight="1" hidden="1">
      <c r="A191" s="43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69"/>
      <c r="AB191" s="69"/>
      <c r="AC191" s="69"/>
      <c r="AD191" s="69"/>
    </row>
    <row r="192" spans="1:30" s="17" customFormat="1" ht="34.5" customHeight="1" hidden="1">
      <c r="A192" s="9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69"/>
      <c r="AB192" s="69"/>
      <c r="AC192" s="69"/>
      <c r="AD192" s="69"/>
    </row>
    <row r="193" spans="1:30" s="17" customFormat="1" ht="34.5" customHeight="1" hidden="1">
      <c r="A193" s="9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69"/>
      <c r="AB193" s="69"/>
      <c r="AC193" s="69"/>
      <c r="AD193" s="69"/>
    </row>
    <row r="194" spans="1:30" s="17" customFormat="1" ht="0" customHeight="1" hidden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69"/>
      <c r="AB194" s="69"/>
      <c r="AC194" s="69"/>
      <c r="AD194" s="69"/>
    </row>
    <row r="195" spans="1:30" s="17" customFormat="1" ht="0" customHeight="1" hidden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69"/>
      <c r="AB195" s="69"/>
      <c r="AC195" s="69"/>
      <c r="AD195" s="69"/>
    </row>
    <row r="196" spans="1:30" s="17" customFormat="1" ht="0" customHeight="1" hidden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69"/>
      <c r="AB196" s="69"/>
      <c r="AC196" s="69"/>
      <c r="AD196" s="69"/>
    </row>
    <row r="197" spans="1:30" s="17" customFormat="1" ht="0" customHeight="1" hidden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69"/>
      <c r="AB197" s="69"/>
      <c r="AC197" s="69"/>
      <c r="AD197" s="69"/>
    </row>
    <row r="198" spans="1:30" s="17" customFormat="1" ht="0" customHeight="1" hidden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69"/>
      <c r="AB198" s="69"/>
      <c r="AC198" s="69"/>
      <c r="AD198" s="69"/>
    </row>
    <row r="199" spans="1:30" s="17" customFormat="1" ht="0" customHeight="1" hidden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69"/>
      <c r="AB199" s="69"/>
      <c r="AC199" s="69"/>
      <c r="AD199" s="69"/>
    </row>
    <row r="200" spans="1:30" s="17" customFormat="1" ht="0" customHeight="1" hidden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69"/>
      <c r="AB200" s="69"/>
      <c r="AC200" s="69"/>
      <c r="AD200" s="69"/>
    </row>
    <row r="201" spans="1:30" s="17" customFormat="1" ht="0" customHeight="1" hidden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69"/>
      <c r="AB201" s="69"/>
      <c r="AC201" s="69"/>
      <c r="AD201" s="69"/>
    </row>
    <row r="202" spans="1:30" s="17" customFormat="1" ht="0" customHeight="1" hidden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69"/>
      <c r="AB202" s="69"/>
      <c r="AC202" s="69"/>
      <c r="AD202" s="69"/>
    </row>
    <row r="203" spans="1:30" s="11" customFormat="1" ht="66.75" customHeight="1">
      <c r="A203" s="170" t="s">
        <v>27</v>
      </c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66"/>
      <c r="AB203" s="45"/>
      <c r="AC203" s="45"/>
      <c r="AD203" s="45"/>
    </row>
    <row r="204" spans="1:30" s="11" customFormat="1" ht="21" customHeight="1">
      <c r="A204" s="170" t="s">
        <v>133</v>
      </c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66"/>
      <c r="AB204" s="45"/>
      <c r="AC204" s="45"/>
      <c r="AD204" s="45"/>
    </row>
    <row r="205" spans="1:30" s="11" customFormat="1" ht="20.25" customHeight="1">
      <c r="A205" s="51"/>
      <c r="B205" s="171" t="s">
        <v>115</v>
      </c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66"/>
      <c r="AB205" s="45"/>
      <c r="AC205" s="45"/>
      <c r="AD205" s="45"/>
    </row>
    <row r="206" spans="1:30" s="7" customFormat="1" ht="14.25" customHeight="1">
      <c r="A206" s="94" t="s">
        <v>25</v>
      </c>
      <c r="B206" s="38" t="s">
        <v>0</v>
      </c>
      <c r="C206" s="107">
        <v>1244.1899</v>
      </c>
      <c r="D206" s="38" t="s">
        <v>1</v>
      </c>
      <c r="E206" s="107">
        <v>1244.1899</v>
      </c>
      <c r="F206" s="38" t="s">
        <v>2</v>
      </c>
      <c r="G206" s="107">
        <v>1244.1899</v>
      </c>
      <c r="H206" s="38" t="s">
        <v>3</v>
      </c>
      <c r="I206" s="107">
        <v>1244.1899</v>
      </c>
      <c r="J206" s="38" t="s">
        <v>4</v>
      </c>
      <c r="K206" s="107">
        <v>1244.1899</v>
      </c>
      <c r="L206" s="38" t="s">
        <v>26</v>
      </c>
      <c r="M206" s="38"/>
      <c r="N206" s="38" t="s">
        <v>5</v>
      </c>
      <c r="O206" s="38"/>
      <c r="P206" s="38" t="s">
        <v>6</v>
      </c>
      <c r="Q206" s="38"/>
      <c r="R206" s="38" t="s">
        <v>7</v>
      </c>
      <c r="S206" s="107">
        <v>1244.1899</v>
      </c>
      <c r="T206" s="38" t="s">
        <v>8</v>
      </c>
      <c r="U206" s="107">
        <v>1244.1899</v>
      </c>
      <c r="V206" s="38" t="s">
        <v>9</v>
      </c>
      <c r="W206" s="107">
        <v>1244.1899</v>
      </c>
      <c r="X206" s="38" t="s">
        <v>10</v>
      </c>
      <c r="Y206" s="107">
        <v>1244.1899</v>
      </c>
      <c r="Z206" s="42" t="s">
        <v>24</v>
      </c>
      <c r="AA206" s="52"/>
      <c r="AB206" s="52"/>
      <c r="AC206" s="52"/>
      <c r="AD206" s="52"/>
    </row>
    <row r="207" spans="1:49" s="16" customFormat="1" ht="25.5" customHeight="1">
      <c r="A207" s="40" t="s">
        <v>23</v>
      </c>
      <c r="B207" s="95">
        <v>14.199999999999998</v>
      </c>
      <c r="C207" s="95">
        <v>18214</v>
      </c>
      <c r="D207" s="95">
        <v>11.6</v>
      </c>
      <c r="E207" s="95">
        <v>14879</v>
      </c>
      <c r="F207" s="95">
        <v>8.3</v>
      </c>
      <c r="G207" s="95">
        <v>10646</v>
      </c>
      <c r="H207" s="95">
        <v>3.7</v>
      </c>
      <c r="I207" s="95">
        <v>4746</v>
      </c>
      <c r="J207" s="95">
        <v>0.7000000000000001</v>
      </c>
      <c r="K207" s="95">
        <v>898</v>
      </c>
      <c r="L207" s="95"/>
      <c r="M207" s="95"/>
      <c r="N207" s="95"/>
      <c r="O207" s="95"/>
      <c r="P207" s="95"/>
      <c r="Q207" s="95"/>
      <c r="R207" s="95">
        <v>0.7</v>
      </c>
      <c r="S207" s="95">
        <v>898</v>
      </c>
      <c r="T207" s="95">
        <v>5.7</v>
      </c>
      <c r="U207" s="95">
        <v>7311</v>
      </c>
      <c r="V207" s="95">
        <v>8</v>
      </c>
      <c r="W207" s="95">
        <v>10261</v>
      </c>
      <c r="X207" s="95">
        <v>10.1</v>
      </c>
      <c r="Y207" s="95">
        <v>12955</v>
      </c>
      <c r="Z207" s="95">
        <f>B207+D207+F207+H207+J207+L207+N207+P207+R207+T207+V207+X207</f>
        <v>63.00000000000001</v>
      </c>
      <c r="AA207" s="62"/>
      <c r="AB207" s="62"/>
      <c r="AC207" s="62"/>
      <c r="AD207" s="62"/>
      <c r="AV207" s="16">
        <v>80808</v>
      </c>
      <c r="AW207" s="16">
        <f>C207+E207+G207+I207+K207+S207+U207+W207+Y207</f>
        <v>80808</v>
      </c>
    </row>
    <row r="208" spans="1:30" s="16" customFormat="1" ht="25.5" customHeight="1">
      <c r="A208" s="64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62"/>
      <c r="AB208" s="62"/>
      <c r="AC208" s="62"/>
      <c r="AD208" s="62"/>
    </row>
    <row r="209" spans="1:30" s="16" customFormat="1" ht="23.25" customHeight="1">
      <c r="A209" s="170" t="s">
        <v>27</v>
      </c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62"/>
      <c r="AB209" s="62"/>
      <c r="AC209" s="62"/>
      <c r="AD209" s="62"/>
    </row>
    <row r="210" spans="1:30" s="16" customFormat="1" ht="24" customHeight="1">
      <c r="A210" s="170" t="s">
        <v>136</v>
      </c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62"/>
      <c r="AB210" s="62"/>
      <c r="AC210" s="62"/>
      <c r="AD210" s="62"/>
    </row>
    <row r="211" spans="1:30" s="18" customFormat="1" ht="21" customHeight="1">
      <c r="A211" s="51"/>
      <c r="B211" s="171" t="s">
        <v>37</v>
      </c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91"/>
      <c r="X211" s="51"/>
      <c r="Y211" s="51"/>
      <c r="Z211" s="51"/>
      <c r="AA211" s="45"/>
      <c r="AB211" s="45"/>
      <c r="AC211" s="45"/>
      <c r="AD211" s="45"/>
    </row>
    <row r="212" spans="1:30" s="7" customFormat="1" ht="14.25" customHeight="1">
      <c r="A212" s="94" t="s">
        <v>25</v>
      </c>
      <c r="B212" s="38" t="s">
        <v>0</v>
      </c>
      <c r="C212" s="107">
        <v>1377.6716</v>
      </c>
      <c r="D212" s="38" t="s">
        <v>1</v>
      </c>
      <c r="E212" s="107">
        <v>1377.6716</v>
      </c>
      <c r="F212" s="38" t="s">
        <v>2</v>
      </c>
      <c r="G212" s="107">
        <v>1377.6716</v>
      </c>
      <c r="H212" s="38" t="s">
        <v>3</v>
      </c>
      <c r="I212" s="107">
        <v>1377.6716</v>
      </c>
      <c r="J212" s="38" t="s">
        <v>4</v>
      </c>
      <c r="K212" s="38"/>
      <c r="L212" s="38" t="s">
        <v>26</v>
      </c>
      <c r="M212" s="38"/>
      <c r="N212" s="38" t="s">
        <v>5</v>
      </c>
      <c r="O212" s="38"/>
      <c r="P212" s="38" t="s">
        <v>6</v>
      </c>
      <c r="Q212" s="38"/>
      <c r="R212" s="38" t="s">
        <v>7</v>
      </c>
      <c r="S212" s="38"/>
      <c r="T212" s="38" t="s">
        <v>8</v>
      </c>
      <c r="U212" s="107">
        <v>1377.6716</v>
      </c>
      <c r="V212" s="38" t="s">
        <v>9</v>
      </c>
      <c r="W212" s="107">
        <v>1377.6716</v>
      </c>
      <c r="X212" s="38" t="s">
        <v>10</v>
      </c>
      <c r="Y212" s="107">
        <v>1377.6716</v>
      </c>
      <c r="Z212" s="42" t="s">
        <v>24</v>
      </c>
      <c r="AA212" s="52"/>
      <c r="AB212" s="52"/>
      <c r="AC212" s="52"/>
      <c r="AD212" s="52"/>
    </row>
    <row r="213" spans="1:49" s="7" customFormat="1" ht="17.25" customHeight="1">
      <c r="A213" s="40" t="s">
        <v>43</v>
      </c>
      <c r="B213" s="95">
        <v>2.8</v>
      </c>
      <c r="C213" s="95">
        <v>3977</v>
      </c>
      <c r="D213" s="95">
        <v>2.6</v>
      </c>
      <c r="E213" s="95">
        <v>3693</v>
      </c>
      <c r="F213" s="95">
        <v>2</v>
      </c>
      <c r="G213" s="95">
        <v>2841</v>
      </c>
      <c r="H213" s="95">
        <v>1</v>
      </c>
      <c r="I213" s="95">
        <v>1421</v>
      </c>
      <c r="J213" s="95">
        <v>0</v>
      </c>
      <c r="K213" s="95"/>
      <c r="L213" s="95">
        <v>0</v>
      </c>
      <c r="M213" s="95"/>
      <c r="N213" s="95">
        <v>0</v>
      </c>
      <c r="O213" s="95"/>
      <c r="P213" s="95">
        <v>0</v>
      </c>
      <c r="Q213" s="95"/>
      <c r="R213" s="95">
        <v>0</v>
      </c>
      <c r="S213" s="95"/>
      <c r="T213" s="95">
        <v>0.9</v>
      </c>
      <c r="U213" s="95">
        <v>1278</v>
      </c>
      <c r="V213" s="95">
        <v>1.6</v>
      </c>
      <c r="W213" s="95">
        <v>2272</v>
      </c>
      <c r="X213" s="95">
        <v>2.3</v>
      </c>
      <c r="Y213" s="95">
        <v>3266</v>
      </c>
      <c r="Z213" s="95">
        <f>B213+D213+F213+H213+J213+L213+N213+P213+R213+T213+V213+X213</f>
        <v>13.2</v>
      </c>
      <c r="AA213" s="52"/>
      <c r="AB213" s="52"/>
      <c r="AC213" s="52"/>
      <c r="AD213" s="52"/>
      <c r="AV213" s="7">
        <v>18748</v>
      </c>
      <c r="AW213" s="7">
        <f>C213+E213+G213+I213+U213+W213+Y213</f>
        <v>18748</v>
      </c>
    </row>
    <row r="214" spans="1:49" s="16" customFormat="1" ht="16.5" customHeight="1">
      <c r="A214" s="40" t="s">
        <v>23</v>
      </c>
      <c r="B214" s="95">
        <v>11.9</v>
      </c>
      <c r="C214" s="95">
        <v>16901</v>
      </c>
      <c r="D214" s="95">
        <v>9.4</v>
      </c>
      <c r="E214" s="95">
        <v>13351</v>
      </c>
      <c r="F214" s="95">
        <v>7</v>
      </c>
      <c r="G214" s="95">
        <v>9942</v>
      </c>
      <c r="H214" s="95">
        <v>4.5</v>
      </c>
      <c r="I214" s="95">
        <v>6391</v>
      </c>
      <c r="J214" s="95">
        <v>0</v>
      </c>
      <c r="K214" s="95"/>
      <c r="L214" s="95">
        <v>0</v>
      </c>
      <c r="M214" s="95"/>
      <c r="N214" s="95">
        <v>0</v>
      </c>
      <c r="O214" s="95"/>
      <c r="P214" s="95">
        <v>0</v>
      </c>
      <c r="Q214" s="95"/>
      <c r="R214" s="95">
        <v>0</v>
      </c>
      <c r="S214" s="95"/>
      <c r="T214" s="95">
        <v>4.7</v>
      </c>
      <c r="U214" s="95">
        <v>6675</v>
      </c>
      <c r="V214" s="95">
        <v>8.8</v>
      </c>
      <c r="W214" s="95">
        <v>12498</v>
      </c>
      <c r="X214" s="95">
        <v>11.3</v>
      </c>
      <c r="Y214" s="95">
        <v>16050</v>
      </c>
      <c r="Z214" s="95">
        <f>B214+D214+F214+H214+J214+L214+N214+P214+R214+T214+V214+X214</f>
        <v>57.599999999999994</v>
      </c>
      <c r="AA214" s="62"/>
      <c r="AB214" s="62"/>
      <c r="AC214" s="62"/>
      <c r="AD214" s="62"/>
      <c r="AV214" s="16">
        <v>81808</v>
      </c>
      <c r="AW214" s="7">
        <f>C214+E214+G214+I214+U214+W214+Y214</f>
        <v>81808</v>
      </c>
    </row>
    <row r="215" spans="1:49" s="16" customFormat="1" ht="41.25" customHeight="1">
      <c r="A215" s="40" t="s">
        <v>96</v>
      </c>
      <c r="B215" s="95">
        <f>B213+B214</f>
        <v>14.7</v>
      </c>
      <c r="C215" s="95">
        <f aca="true" t="shared" si="14" ref="C215:AW216">C213+C214</f>
        <v>20878</v>
      </c>
      <c r="D215" s="95">
        <f t="shared" si="14"/>
        <v>12</v>
      </c>
      <c r="E215" s="95">
        <f t="shared" si="14"/>
        <v>17044</v>
      </c>
      <c r="F215" s="95">
        <f t="shared" si="14"/>
        <v>9</v>
      </c>
      <c r="G215" s="95">
        <f t="shared" si="14"/>
        <v>12783</v>
      </c>
      <c r="H215" s="95">
        <f t="shared" si="14"/>
        <v>5.5</v>
      </c>
      <c r="I215" s="95">
        <f t="shared" si="14"/>
        <v>7812</v>
      </c>
      <c r="J215" s="95">
        <f t="shared" si="14"/>
        <v>0</v>
      </c>
      <c r="K215" s="95">
        <f t="shared" si="14"/>
        <v>0</v>
      </c>
      <c r="L215" s="95">
        <f t="shared" si="14"/>
        <v>0</v>
      </c>
      <c r="M215" s="95">
        <f t="shared" si="14"/>
        <v>0</v>
      </c>
      <c r="N215" s="95">
        <f t="shared" si="14"/>
        <v>0</v>
      </c>
      <c r="O215" s="95">
        <f t="shared" si="14"/>
        <v>0</v>
      </c>
      <c r="P215" s="95">
        <f t="shared" si="14"/>
        <v>0</v>
      </c>
      <c r="Q215" s="95">
        <f t="shared" si="14"/>
        <v>0</v>
      </c>
      <c r="R215" s="95">
        <f t="shared" si="14"/>
        <v>0</v>
      </c>
      <c r="S215" s="95">
        <f t="shared" si="14"/>
        <v>0</v>
      </c>
      <c r="T215" s="95">
        <f t="shared" si="14"/>
        <v>5.6000000000000005</v>
      </c>
      <c r="U215" s="95">
        <f t="shared" si="14"/>
        <v>7953</v>
      </c>
      <c r="V215" s="95">
        <f t="shared" si="14"/>
        <v>10.4</v>
      </c>
      <c r="W215" s="95">
        <f t="shared" si="14"/>
        <v>14770</v>
      </c>
      <c r="X215" s="95">
        <f t="shared" si="14"/>
        <v>13.600000000000001</v>
      </c>
      <c r="Y215" s="95">
        <f t="shared" si="14"/>
        <v>19316</v>
      </c>
      <c r="Z215" s="95">
        <f t="shared" si="14"/>
        <v>70.8</v>
      </c>
      <c r="AA215" s="95">
        <f t="shared" si="14"/>
        <v>0</v>
      </c>
      <c r="AB215" s="95">
        <f t="shared" si="14"/>
        <v>0</v>
      </c>
      <c r="AC215" s="95">
        <f t="shared" si="14"/>
        <v>0</v>
      </c>
      <c r="AD215" s="95">
        <f t="shared" si="14"/>
        <v>0</v>
      </c>
      <c r="AE215" s="95">
        <f t="shared" si="14"/>
        <v>0</v>
      </c>
      <c r="AF215" s="95">
        <f t="shared" si="14"/>
        <v>0</v>
      </c>
      <c r="AG215" s="95">
        <f t="shared" si="14"/>
        <v>0</v>
      </c>
      <c r="AH215" s="95">
        <f t="shared" si="14"/>
        <v>0</v>
      </c>
      <c r="AI215" s="95">
        <f t="shared" si="14"/>
        <v>0</v>
      </c>
      <c r="AJ215" s="95">
        <f t="shared" si="14"/>
        <v>0</v>
      </c>
      <c r="AK215" s="95">
        <f t="shared" si="14"/>
        <v>0</v>
      </c>
      <c r="AL215" s="95">
        <f t="shared" si="14"/>
        <v>0</v>
      </c>
      <c r="AM215" s="95">
        <f t="shared" si="14"/>
        <v>0</v>
      </c>
      <c r="AN215" s="95">
        <f t="shared" si="14"/>
        <v>0</v>
      </c>
      <c r="AO215" s="95">
        <f t="shared" si="14"/>
        <v>0</v>
      </c>
      <c r="AP215" s="95">
        <f t="shared" si="14"/>
        <v>0</v>
      </c>
      <c r="AQ215" s="95">
        <f t="shared" si="14"/>
        <v>0</v>
      </c>
      <c r="AR215" s="95">
        <f t="shared" si="14"/>
        <v>0</v>
      </c>
      <c r="AS215" s="95">
        <f t="shared" si="14"/>
        <v>0</v>
      </c>
      <c r="AT215" s="95">
        <f t="shared" si="14"/>
        <v>0</v>
      </c>
      <c r="AU215" s="95">
        <f t="shared" si="14"/>
        <v>0</v>
      </c>
      <c r="AV215" s="95">
        <f t="shared" si="14"/>
        <v>100556</v>
      </c>
      <c r="AW215" s="95">
        <f t="shared" si="14"/>
        <v>100556</v>
      </c>
    </row>
    <row r="216" spans="1:49" s="16" customFormat="1" ht="41.25" customHeight="1">
      <c r="A216" s="40"/>
      <c r="B216" s="95">
        <f>B207+B214</f>
        <v>26.099999999999998</v>
      </c>
      <c r="C216" s="95">
        <f aca="true" t="shared" si="15" ref="C216:Z216">C207+C214</f>
        <v>35115</v>
      </c>
      <c r="D216" s="95">
        <f t="shared" si="15"/>
        <v>21</v>
      </c>
      <c r="E216" s="95">
        <f t="shared" si="15"/>
        <v>28230</v>
      </c>
      <c r="F216" s="95">
        <f t="shared" si="15"/>
        <v>15.3</v>
      </c>
      <c r="G216" s="95">
        <f t="shared" si="15"/>
        <v>20588</v>
      </c>
      <c r="H216" s="95">
        <f t="shared" si="15"/>
        <v>8.2</v>
      </c>
      <c r="I216" s="95">
        <f t="shared" si="15"/>
        <v>11137</v>
      </c>
      <c r="J216" s="95">
        <f t="shared" si="15"/>
        <v>0.7000000000000001</v>
      </c>
      <c r="K216" s="95">
        <f t="shared" si="15"/>
        <v>898</v>
      </c>
      <c r="L216" s="95">
        <f t="shared" si="15"/>
        <v>0</v>
      </c>
      <c r="M216" s="95">
        <f t="shared" si="15"/>
        <v>0</v>
      </c>
      <c r="N216" s="95">
        <f t="shared" si="15"/>
        <v>0</v>
      </c>
      <c r="O216" s="95">
        <f t="shared" si="15"/>
        <v>0</v>
      </c>
      <c r="P216" s="95">
        <f t="shared" si="15"/>
        <v>0</v>
      </c>
      <c r="Q216" s="95">
        <f t="shared" si="15"/>
        <v>0</v>
      </c>
      <c r="R216" s="95">
        <f t="shared" si="15"/>
        <v>0.7</v>
      </c>
      <c r="S216" s="95">
        <f t="shared" si="15"/>
        <v>898</v>
      </c>
      <c r="T216" s="95">
        <f t="shared" si="15"/>
        <v>10.4</v>
      </c>
      <c r="U216" s="95">
        <f t="shared" si="15"/>
        <v>13986</v>
      </c>
      <c r="V216" s="95">
        <f t="shared" si="15"/>
        <v>16.8</v>
      </c>
      <c r="W216" s="95">
        <f t="shared" si="15"/>
        <v>22759</v>
      </c>
      <c r="X216" s="95">
        <f t="shared" si="15"/>
        <v>21.4</v>
      </c>
      <c r="Y216" s="95">
        <f t="shared" si="15"/>
        <v>29005</v>
      </c>
      <c r="Z216" s="95">
        <f t="shared" si="15"/>
        <v>120.6</v>
      </c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>
        <f t="shared" si="14"/>
        <v>182364</v>
      </c>
      <c r="AW216" s="95"/>
    </row>
    <row r="217" spans="1:49" s="17" customFormat="1" ht="58.5" customHeight="1">
      <c r="A217" s="96" t="s">
        <v>85</v>
      </c>
      <c r="B217" s="97">
        <f aca="true" t="shared" si="16" ref="B217:AW217">B207+B215</f>
        <v>28.9</v>
      </c>
      <c r="C217" s="97">
        <f t="shared" si="16"/>
        <v>39092</v>
      </c>
      <c r="D217" s="97">
        <f t="shared" si="16"/>
        <v>23.6</v>
      </c>
      <c r="E217" s="97">
        <f t="shared" si="16"/>
        <v>31923</v>
      </c>
      <c r="F217" s="97">
        <f t="shared" si="16"/>
        <v>17.3</v>
      </c>
      <c r="G217" s="97">
        <f t="shared" si="16"/>
        <v>23429</v>
      </c>
      <c r="H217" s="97">
        <f t="shared" si="16"/>
        <v>9.2</v>
      </c>
      <c r="I217" s="97">
        <f t="shared" si="16"/>
        <v>12558</v>
      </c>
      <c r="J217" s="97">
        <f t="shared" si="16"/>
        <v>0.7000000000000001</v>
      </c>
      <c r="K217" s="97">
        <f t="shared" si="16"/>
        <v>898</v>
      </c>
      <c r="L217" s="97">
        <f t="shared" si="16"/>
        <v>0</v>
      </c>
      <c r="M217" s="97">
        <f t="shared" si="16"/>
        <v>0</v>
      </c>
      <c r="N217" s="97">
        <f t="shared" si="16"/>
        <v>0</v>
      </c>
      <c r="O217" s="97">
        <f t="shared" si="16"/>
        <v>0</v>
      </c>
      <c r="P217" s="97">
        <f t="shared" si="16"/>
        <v>0</v>
      </c>
      <c r="Q217" s="97">
        <f t="shared" si="16"/>
        <v>0</v>
      </c>
      <c r="R217" s="97">
        <f t="shared" si="16"/>
        <v>0.7</v>
      </c>
      <c r="S217" s="97">
        <f t="shared" si="16"/>
        <v>898</v>
      </c>
      <c r="T217" s="97">
        <f t="shared" si="16"/>
        <v>11.3</v>
      </c>
      <c r="U217" s="97">
        <f t="shared" si="16"/>
        <v>15264</v>
      </c>
      <c r="V217" s="97">
        <f t="shared" si="16"/>
        <v>18.4</v>
      </c>
      <c r="W217" s="97">
        <f t="shared" si="16"/>
        <v>25031</v>
      </c>
      <c r="X217" s="97">
        <f t="shared" si="16"/>
        <v>23.700000000000003</v>
      </c>
      <c r="Y217" s="97">
        <f t="shared" si="16"/>
        <v>32271</v>
      </c>
      <c r="Z217" s="97">
        <f t="shared" si="16"/>
        <v>133.8</v>
      </c>
      <c r="AA217" s="97">
        <f t="shared" si="16"/>
        <v>0</v>
      </c>
      <c r="AB217" s="97">
        <f t="shared" si="16"/>
        <v>0</v>
      </c>
      <c r="AC217" s="97">
        <f t="shared" si="16"/>
        <v>0</v>
      </c>
      <c r="AD217" s="97">
        <f t="shared" si="16"/>
        <v>0</v>
      </c>
      <c r="AE217" s="97">
        <f t="shared" si="16"/>
        <v>0</v>
      </c>
      <c r="AF217" s="97">
        <f t="shared" si="16"/>
        <v>0</v>
      </c>
      <c r="AG217" s="97">
        <f t="shared" si="16"/>
        <v>0</v>
      </c>
      <c r="AH217" s="97">
        <f t="shared" si="16"/>
        <v>0</v>
      </c>
      <c r="AI217" s="97">
        <f t="shared" si="16"/>
        <v>0</v>
      </c>
      <c r="AJ217" s="97">
        <f t="shared" si="16"/>
        <v>0</v>
      </c>
      <c r="AK217" s="97">
        <f t="shared" si="16"/>
        <v>0</v>
      </c>
      <c r="AL217" s="97">
        <f t="shared" si="16"/>
        <v>0</v>
      </c>
      <c r="AM217" s="97">
        <f t="shared" si="16"/>
        <v>0</v>
      </c>
      <c r="AN217" s="97">
        <f t="shared" si="16"/>
        <v>0</v>
      </c>
      <c r="AO217" s="97">
        <f t="shared" si="16"/>
        <v>0</v>
      </c>
      <c r="AP217" s="97">
        <f t="shared" si="16"/>
        <v>0</v>
      </c>
      <c r="AQ217" s="97">
        <f t="shared" si="16"/>
        <v>0</v>
      </c>
      <c r="AR217" s="97">
        <f t="shared" si="16"/>
        <v>0</v>
      </c>
      <c r="AS217" s="97">
        <f t="shared" si="16"/>
        <v>0</v>
      </c>
      <c r="AT217" s="97">
        <f t="shared" si="16"/>
        <v>0</v>
      </c>
      <c r="AU217" s="97">
        <f t="shared" si="16"/>
        <v>0</v>
      </c>
      <c r="AV217" s="97">
        <f t="shared" si="16"/>
        <v>181364</v>
      </c>
      <c r="AW217" s="97">
        <f t="shared" si="16"/>
        <v>181364</v>
      </c>
    </row>
    <row r="218" spans="1:49" s="17" customFormat="1" ht="59.25" customHeight="1">
      <c r="A218" s="94" t="s">
        <v>47</v>
      </c>
      <c r="B218" s="98">
        <v>3.414</v>
      </c>
      <c r="C218" s="95">
        <v>4848</v>
      </c>
      <c r="D218" s="98">
        <v>3.414</v>
      </c>
      <c r="E218" s="95">
        <v>4848</v>
      </c>
      <c r="F218" s="98">
        <v>2.276</v>
      </c>
      <c r="G218" s="95">
        <v>3233</v>
      </c>
      <c r="H218" s="98">
        <v>1.138</v>
      </c>
      <c r="I218" s="98">
        <v>1616</v>
      </c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8">
        <v>0.569</v>
      </c>
      <c r="U218" s="95">
        <v>808</v>
      </c>
      <c r="V218" s="98">
        <v>3.414</v>
      </c>
      <c r="W218" s="95">
        <v>4848</v>
      </c>
      <c r="X218" s="97">
        <v>3.983</v>
      </c>
      <c r="Y218" s="95">
        <v>5659</v>
      </c>
      <c r="Z218" s="95">
        <f>B218+D218+F218+H218+J218+L218+N218+P218+R218+T218+V218+X218</f>
        <v>18.208</v>
      </c>
      <c r="AA218" s="69"/>
      <c r="AB218" s="69"/>
      <c r="AC218" s="69"/>
      <c r="AD218" s="69"/>
      <c r="AV218" s="17">
        <v>25860</v>
      </c>
      <c r="AW218" s="17">
        <f>C218+E218+G218+I218+U218+W218+Y218</f>
        <v>25860</v>
      </c>
    </row>
    <row r="219" spans="1:26" s="17" customFormat="1" ht="27.75" customHeight="1">
      <c r="A219" s="30"/>
      <c r="B219" s="36"/>
      <c r="C219" s="36"/>
      <c r="D219" s="36"/>
      <c r="E219" s="36"/>
      <c r="F219" s="36"/>
      <c r="G219" s="36"/>
      <c r="H219" s="36"/>
      <c r="I219" s="36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36"/>
      <c r="U219" s="36"/>
      <c r="V219" s="36"/>
      <c r="W219" s="36"/>
      <c r="X219" s="29"/>
      <c r="Y219" s="29"/>
      <c r="Z219" s="29"/>
    </row>
    <row r="220" spans="1:26" s="17" customFormat="1" ht="27.75" customHeight="1">
      <c r="A220" s="3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1"/>
      <c r="M220" s="21"/>
      <c r="N220" s="21"/>
      <c r="O220" s="21"/>
      <c r="P220" s="20"/>
      <c r="Q220" s="20"/>
      <c r="R220" s="20"/>
      <c r="S220" s="20"/>
      <c r="T220" s="20"/>
      <c r="U220" s="20"/>
      <c r="V220" s="37"/>
      <c r="W220" s="37"/>
      <c r="X220" s="37"/>
      <c r="Y220" s="37"/>
      <c r="Z220" s="29"/>
    </row>
    <row r="221" spans="1:26" s="17" customFormat="1" ht="27.75" customHeight="1">
      <c r="A221" s="30"/>
      <c r="B221" s="36"/>
      <c r="C221" s="36"/>
      <c r="D221" s="36"/>
      <c r="E221" s="36"/>
      <c r="F221" s="36"/>
      <c r="G221" s="36"/>
      <c r="H221" s="36"/>
      <c r="I221" s="36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36"/>
      <c r="U221" s="36"/>
      <c r="V221" s="36"/>
      <c r="W221" s="36"/>
      <c r="X221" s="29"/>
      <c r="Y221" s="29"/>
      <c r="Z221" s="29"/>
    </row>
    <row r="222" spans="1:26" s="17" customFormat="1" ht="27.75" customHeight="1">
      <c r="A222" s="30"/>
      <c r="B222" s="20" t="s">
        <v>94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1"/>
      <c r="M222" s="21"/>
      <c r="N222" s="21"/>
      <c r="O222" s="21"/>
      <c r="P222" s="20"/>
      <c r="Q222" s="20"/>
      <c r="R222" s="20"/>
      <c r="S222" s="20"/>
      <c r="T222" s="20"/>
      <c r="U222" s="20"/>
      <c r="V222" s="37"/>
      <c r="W222" s="37"/>
      <c r="X222" s="37"/>
      <c r="Y222" s="37"/>
      <c r="Z222" s="29"/>
    </row>
    <row r="223" spans="1:26" s="17" customFormat="1" ht="27.75" customHeight="1" hidden="1">
      <c r="A223" s="30"/>
      <c r="B223" s="33"/>
      <c r="C223" s="33"/>
      <c r="D223" s="33"/>
      <c r="E223" s="33"/>
      <c r="F223" s="33"/>
      <c r="G223" s="33"/>
      <c r="H223" s="33"/>
      <c r="I223" s="33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3"/>
      <c r="U223" s="33"/>
      <c r="V223" s="33"/>
      <c r="W223" s="33"/>
      <c r="X223" s="34"/>
      <c r="Y223" s="34"/>
      <c r="Z223" s="29"/>
    </row>
    <row r="224" spans="1:26" s="17" customFormat="1" ht="27.75" customHeight="1" hidden="1">
      <c r="A224" s="30"/>
      <c r="B224" s="33"/>
      <c r="C224" s="33"/>
      <c r="D224" s="33"/>
      <c r="E224" s="33"/>
      <c r="F224" s="33"/>
      <c r="G224" s="33"/>
      <c r="H224" s="33"/>
      <c r="I224" s="33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3"/>
      <c r="U224" s="33"/>
      <c r="V224" s="33"/>
      <c r="W224" s="33"/>
      <c r="X224" s="34"/>
      <c r="Y224" s="34"/>
      <c r="Z224" s="29"/>
    </row>
    <row r="225" spans="1:26" ht="13.5" customHeight="1" hidden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8"/>
    </row>
    <row r="226" spans="1:26" ht="13.5" customHeight="1" hidden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8"/>
    </row>
    <row r="227" spans="1:26" ht="13.5" customHeight="1" hidden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8"/>
    </row>
    <row r="228" spans="1:26" ht="13.5" customHeight="1" hidden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8"/>
    </row>
    <row r="229" spans="1:26" ht="13.5" customHeight="1" hidden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8"/>
    </row>
    <row r="230" spans="1:26" ht="13.5">
      <c r="A230" s="27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2"/>
      <c r="M230" s="32"/>
      <c r="N230" s="32"/>
      <c r="O230" s="32"/>
      <c r="P230" s="31"/>
      <c r="Q230" s="31"/>
      <c r="R230" s="31"/>
      <c r="S230" s="31"/>
      <c r="T230" s="31"/>
      <c r="U230" s="31"/>
      <c r="V230" s="27"/>
      <c r="W230" s="27"/>
      <c r="X230" s="27"/>
      <c r="Y230" s="27"/>
      <c r="Z230" s="28"/>
    </row>
    <row r="231" spans="1:26" ht="13.5">
      <c r="A231" s="27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2"/>
      <c r="M231" s="32"/>
      <c r="N231" s="32"/>
      <c r="O231" s="32"/>
      <c r="P231" s="31"/>
      <c r="Q231" s="31"/>
      <c r="R231" s="31"/>
      <c r="S231" s="31"/>
      <c r="T231" s="31"/>
      <c r="U231" s="31"/>
      <c r="V231" s="27"/>
      <c r="W231" s="27"/>
      <c r="X231" s="27"/>
      <c r="Y231" s="27"/>
      <c r="Z231" s="28"/>
    </row>
    <row r="232" spans="1:26" ht="13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8"/>
    </row>
  </sheetData>
  <sheetProtection/>
  <mergeCells count="28">
    <mergeCell ref="V2:X2"/>
    <mergeCell ref="V3:Z3"/>
    <mergeCell ref="V5:Z5"/>
    <mergeCell ref="A7:Z7"/>
    <mergeCell ref="A8:Z8"/>
    <mergeCell ref="B9:V9"/>
    <mergeCell ref="X10:Z10"/>
    <mergeCell ref="A51:Z51"/>
    <mergeCell ref="A52:Z52"/>
    <mergeCell ref="B53:Z53"/>
    <mergeCell ref="A85:Z85"/>
    <mergeCell ref="A86:Z86"/>
    <mergeCell ref="A203:Z203"/>
    <mergeCell ref="B87:V87"/>
    <mergeCell ref="H143:AD143"/>
    <mergeCell ref="A144:Z144"/>
    <mergeCell ref="B145:Z145"/>
    <mergeCell ref="A146:Z146"/>
    <mergeCell ref="A204:Z204"/>
    <mergeCell ref="B205:Z205"/>
    <mergeCell ref="A209:Z209"/>
    <mergeCell ref="A210:Z210"/>
    <mergeCell ref="B211:V211"/>
    <mergeCell ref="B147:V147"/>
    <mergeCell ref="A154:Z154"/>
    <mergeCell ref="A157:Z157"/>
    <mergeCell ref="H173:Z173"/>
    <mergeCell ref="B186:Z18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60"/>
  <sheetViews>
    <sheetView zoomScalePageLayoutView="0" workbookViewId="0" topLeftCell="A247">
      <selection activeCell="H240" sqref="H240"/>
    </sheetView>
  </sheetViews>
  <sheetFormatPr defaultColWidth="9.25390625" defaultRowHeight="12.75"/>
  <cols>
    <col min="1" max="1" width="17.25390625" style="2" customWidth="1"/>
    <col min="2" max="2" width="10.25390625" style="2" customWidth="1"/>
    <col min="3" max="3" width="12.375" style="2" customWidth="1"/>
    <col min="4" max="4" width="11.00390625" style="2" customWidth="1"/>
    <col min="5" max="5" width="12.50390625" style="2" customWidth="1"/>
    <col min="6" max="6" width="13.875" style="2" customWidth="1"/>
    <col min="7" max="7" width="14.25390625" style="2" customWidth="1"/>
    <col min="8" max="8" width="11.25390625" style="2" customWidth="1"/>
    <col min="9" max="9" width="13.25390625" style="2" customWidth="1"/>
    <col min="10" max="11" width="10.75390625" style="2" customWidth="1"/>
    <col min="12" max="12" width="8.50390625" style="2" customWidth="1"/>
    <col min="13" max="13" width="9.875" style="2" customWidth="1"/>
    <col min="14" max="14" width="8.75390625" style="2" customWidth="1"/>
    <col min="15" max="15" width="10.25390625" style="2" customWidth="1"/>
    <col min="16" max="16" width="8.25390625" style="2" customWidth="1"/>
    <col min="17" max="17" width="9.875" style="2" customWidth="1"/>
    <col min="18" max="18" width="9.00390625" style="2" customWidth="1"/>
    <col min="19" max="19" width="11.00390625" style="2" customWidth="1"/>
    <col min="20" max="20" width="10.25390625" style="2" customWidth="1"/>
    <col min="21" max="21" width="12.75390625" style="2" customWidth="1"/>
    <col min="22" max="22" width="11.50390625" style="2" customWidth="1"/>
    <col min="23" max="23" width="14.875" style="2" customWidth="1"/>
    <col min="24" max="25" width="12.00390625" style="2" customWidth="1"/>
    <col min="26" max="26" width="13.25390625" style="4" customWidth="1"/>
    <col min="27" max="47" width="0" style="2" hidden="1" customWidth="1"/>
    <col min="48" max="48" width="13.25390625" style="2" customWidth="1"/>
    <col min="49" max="16384" width="9.25390625" style="2" customWidth="1"/>
  </cols>
  <sheetData>
    <row r="1" spans="1:26" s="7" customFormat="1" ht="16.5" customHeight="1" hidden="1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s="7" customFormat="1" ht="21" customHeight="1" hidden="1">
      <c r="A2" s="8"/>
      <c r="B2" s="181" t="s">
        <v>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8"/>
      <c r="X2" s="8"/>
      <c r="Y2" s="8"/>
      <c r="Z2" s="8"/>
    </row>
    <row r="3" spans="1:26" s="7" customFormat="1" ht="9" customHeight="1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178"/>
      <c r="Y3" s="178"/>
      <c r="Z3" s="178"/>
    </row>
    <row r="4" spans="1:26" s="7" customFormat="1" ht="47.25" customHeight="1" hidden="1">
      <c r="A4" s="3" t="s">
        <v>50</v>
      </c>
      <c r="B4" s="3" t="s">
        <v>0</v>
      </c>
      <c r="C4" s="107">
        <v>1377.6716</v>
      </c>
      <c r="D4" s="3" t="s">
        <v>1</v>
      </c>
      <c r="E4" s="107">
        <v>1377.6716</v>
      </c>
      <c r="F4" s="3" t="s">
        <v>2</v>
      </c>
      <c r="G4" s="107">
        <v>1377.6716</v>
      </c>
      <c r="H4" s="3" t="s">
        <v>3</v>
      </c>
      <c r="I4" s="107">
        <v>1377.6716</v>
      </c>
      <c r="J4" s="3" t="s">
        <v>4</v>
      </c>
      <c r="K4" s="107">
        <v>1377.6716</v>
      </c>
      <c r="L4" s="3" t="s">
        <v>26</v>
      </c>
      <c r="M4" s="107">
        <v>1377.6716</v>
      </c>
      <c r="N4" s="3" t="s">
        <v>5</v>
      </c>
      <c r="O4" s="107">
        <v>1377.6716</v>
      </c>
      <c r="P4" s="3" t="s">
        <v>6</v>
      </c>
      <c r="Q4" s="107">
        <v>1377.6716</v>
      </c>
      <c r="R4" s="3" t="s">
        <v>7</v>
      </c>
      <c r="S4" s="107">
        <v>1377.6716</v>
      </c>
      <c r="T4" s="3" t="s">
        <v>8</v>
      </c>
      <c r="U4" s="107">
        <v>1377.6716</v>
      </c>
      <c r="V4" s="3" t="s">
        <v>9</v>
      </c>
      <c r="W4" s="107">
        <v>1377.6716</v>
      </c>
      <c r="X4" s="3" t="s">
        <v>10</v>
      </c>
      <c r="Y4" s="107">
        <v>1377.6716</v>
      </c>
      <c r="Z4" s="23" t="s">
        <v>24</v>
      </c>
    </row>
    <row r="5" spans="1:48" s="9" customFormat="1" ht="12.75" hidden="1">
      <c r="A5" s="40" t="s">
        <v>52</v>
      </c>
      <c r="B5" s="74">
        <v>57</v>
      </c>
      <c r="C5" s="74">
        <v>78527</v>
      </c>
      <c r="D5" s="74">
        <v>53</v>
      </c>
      <c r="E5" s="74">
        <v>73017</v>
      </c>
      <c r="F5" s="74">
        <v>38</v>
      </c>
      <c r="G5" s="74">
        <v>52352</v>
      </c>
      <c r="H5" s="74">
        <v>20</v>
      </c>
      <c r="I5" s="74">
        <v>27553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>
        <v>18.6</v>
      </c>
      <c r="U5" s="74">
        <v>25625</v>
      </c>
      <c r="V5" s="74">
        <v>38.1</v>
      </c>
      <c r="W5" s="74">
        <v>52489</v>
      </c>
      <c r="X5" s="74">
        <v>58</v>
      </c>
      <c r="Y5" s="74">
        <v>79905</v>
      </c>
      <c r="Z5" s="74">
        <f aca="true" t="shared" si="0" ref="Z5:Z28">B5+D5+F5+H5+J5+L5+N5+P5+R5+T5+V5+X5</f>
        <v>282.7</v>
      </c>
      <c r="AA5" s="75"/>
      <c r="AB5" s="75"/>
      <c r="AC5" s="75"/>
      <c r="AD5" s="75"/>
      <c r="AV5" s="109">
        <f aca="true" t="shared" si="1" ref="AV5:AV28">C5+E5+G5+I5+K5+M5+O5+Q5+S5+U5+W5+Y5</f>
        <v>389468</v>
      </c>
    </row>
    <row r="6" spans="1:48" s="9" customFormat="1" ht="12.75" hidden="1">
      <c r="A6" s="40" t="s">
        <v>53</v>
      </c>
      <c r="B6" s="74">
        <v>55</v>
      </c>
      <c r="C6" s="74">
        <v>75772</v>
      </c>
      <c r="D6" s="74">
        <v>61</v>
      </c>
      <c r="E6" s="74">
        <v>84038</v>
      </c>
      <c r="F6" s="74">
        <v>48</v>
      </c>
      <c r="G6" s="74">
        <v>66128</v>
      </c>
      <c r="H6" s="74">
        <v>32</v>
      </c>
      <c r="I6" s="74">
        <v>44085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>
        <v>18.2</v>
      </c>
      <c r="U6" s="74">
        <v>25074</v>
      </c>
      <c r="V6" s="74">
        <v>39.1</v>
      </c>
      <c r="W6" s="74">
        <v>53867</v>
      </c>
      <c r="X6" s="74">
        <v>59.8</v>
      </c>
      <c r="Y6" s="74">
        <v>82385</v>
      </c>
      <c r="Z6" s="74">
        <f t="shared" si="0"/>
        <v>313.09999999999997</v>
      </c>
      <c r="AA6" s="75"/>
      <c r="AB6" s="75"/>
      <c r="AC6" s="75"/>
      <c r="AD6" s="75"/>
      <c r="AV6" s="109">
        <f t="shared" si="1"/>
        <v>431349</v>
      </c>
    </row>
    <row r="7" spans="1:48" s="9" customFormat="1" ht="12.75" hidden="1">
      <c r="A7" s="40" t="s">
        <v>54</v>
      </c>
      <c r="B7" s="74">
        <v>58</v>
      </c>
      <c r="C7" s="74">
        <v>79905</v>
      </c>
      <c r="D7" s="74">
        <v>61</v>
      </c>
      <c r="E7" s="74">
        <v>84038</v>
      </c>
      <c r="F7" s="74">
        <v>40</v>
      </c>
      <c r="G7" s="74">
        <v>55107</v>
      </c>
      <c r="H7" s="74">
        <v>20</v>
      </c>
      <c r="I7" s="74">
        <v>27553</v>
      </c>
      <c r="J7" s="74">
        <v>2.3</v>
      </c>
      <c r="K7" s="74">
        <v>3169</v>
      </c>
      <c r="L7" s="74">
        <v>2.6</v>
      </c>
      <c r="M7" s="74">
        <v>3582</v>
      </c>
      <c r="N7" s="74">
        <v>2</v>
      </c>
      <c r="O7" s="74">
        <v>2755</v>
      </c>
      <c r="P7" s="74">
        <v>3.2</v>
      </c>
      <c r="Q7" s="74">
        <v>4409</v>
      </c>
      <c r="R7" s="74">
        <v>4.2</v>
      </c>
      <c r="S7" s="74">
        <v>5786</v>
      </c>
      <c r="T7" s="74">
        <v>17.9</v>
      </c>
      <c r="U7" s="74">
        <v>24660</v>
      </c>
      <c r="V7" s="74">
        <v>29.5</v>
      </c>
      <c r="W7" s="74">
        <v>40641</v>
      </c>
      <c r="X7" s="74">
        <v>45.2</v>
      </c>
      <c r="Y7" s="74">
        <v>62271</v>
      </c>
      <c r="Z7" s="74">
        <f t="shared" si="0"/>
        <v>285.9</v>
      </c>
      <c r="AA7" s="75"/>
      <c r="AB7" s="75"/>
      <c r="AC7" s="75"/>
      <c r="AD7" s="75"/>
      <c r="AV7" s="109">
        <f t="shared" si="1"/>
        <v>393876</v>
      </c>
    </row>
    <row r="8" spans="1:48" s="9" customFormat="1" ht="12.75" hidden="1">
      <c r="A8" s="40" t="s">
        <v>55</v>
      </c>
      <c r="B8" s="74">
        <v>68</v>
      </c>
      <c r="C8" s="74">
        <v>93682</v>
      </c>
      <c r="D8" s="74">
        <v>71</v>
      </c>
      <c r="E8" s="74">
        <v>97815</v>
      </c>
      <c r="F8" s="74">
        <v>50</v>
      </c>
      <c r="G8" s="74">
        <v>68884</v>
      </c>
      <c r="H8" s="74">
        <v>32</v>
      </c>
      <c r="I8" s="74">
        <v>44085</v>
      </c>
      <c r="J8" s="74">
        <v>1.8</v>
      </c>
      <c r="K8" s="74">
        <v>2480</v>
      </c>
      <c r="L8" s="74">
        <v>1.2</v>
      </c>
      <c r="M8" s="74">
        <v>1653</v>
      </c>
      <c r="N8" s="74">
        <v>2</v>
      </c>
      <c r="O8" s="74">
        <v>2755</v>
      </c>
      <c r="P8" s="74">
        <v>1.5</v>
      </c>
      <c r="Q8" s="74">
        <v>2067</v>
      </c>
      <c r="R8" s="74">
        <v>3.2</v>
      </c>
      <c r="S8" s="74">
        <v>4409</v>
      </c>
      <c r="T8" s="74">
        <v>29</v>
      </c>
      <c r="U8" s="74">
        <v>39952</v>
      </c>
      <c r="V8" s="74">
        <v>56</v>
      </c>
      <c r="W8" s="74">
        <v>77150</v>
      </c>
      <c r="X8" s="74">
        <v>59</v>
      </c>
      <c r="Y8" s="74">
        <v>81282</v>
      </c>
      <c r="Z8" s="74">
        <f t="shared" si="0"/>
        <v>374.7</v>
      </c>
      <c r="AA8" s="75"/>
      <c r="AB8" s="75"/>
      <c r="AC8" s="75"/>
      <c r="AD8" s="75"/>
      <c r="AV8" s="109">
        <f t="shared" si="1"/>
        <v>516214</v>
      </c>
    </row>
    <row r="9" spans="1:48" s="9" customFormat="1" ht="12.75" hidden="1">
      <c r="A9" s="40" t="s">
        <v>56</v>
      </c>
      <c r="B9" s="74">
        <v>58</v>
      </c>
      <c r="C9" s="74">
        <v>79905</v>
      </c>
      <c r="D9" s="74">
        <v>54</v>
      </c>
      <c r="E9" s="74">
        <v>74394</v>
      </c>
      <c r="F9" s="74">
        <v>37</v>
      </c>
      <c r="G9" s="74">
        <v>50974</v>
      </c>
      <c r="H9" s="74">
        <v>25</v>
      </c>
      <c r="I9" s="74">
        <v>34442</v>
      </c>
      <c r="J9" s="74"/>
      <c r="K9" s="74">
        <f aca="true" t="shared" si="2" ref="K9:K19">J9*1377.6716</f>
        <v>0</v>
      </c>
      <c r="L9" s="74"/>
      <c r="M9" s="74">
        <f aca="true" t="shared" si="3" ref="M9:M19">L9*1377.6716</f>
        <v>0</v>
      </c>
      <c r="N9" s="74"/>
      <c r="O9" s="74">
        <f aca="true" t="shared" si="4" ref="O9:O19">N9*1377.6716</f>
        <v>0</v>
      </c>
      <c r="P9" s="74"/>
      <c r="Q9" s="74"/>
      <c r="R9" s="74"/>
      <c r="S9" s="74"/>
      <c r="T9" s="74">
        <v>18.7</v>
      </c>
      <c r="U9" s="74">
        <v>25762</v>
      </c>
      <c r="V9" s="74">
        <v>37.3</v>
      </c>
      <c r="W9" s="74">
        <v>51387</v>
      </c>
      <c r="X9" s="74">
        <v>42.8</v>
      </c>
      <c r="Y9" s="74">
        <v>58965</v>
      </c>
      <c r="Z9" s="74">
        <f t="shared" si="0"/>
        <v>272.8</v>
      </c>
      <c r="AA9" s="75"/>
      <c r="AB9" s="75"/>
      <c r="AC9" s="75"/>
      <c r="AD9" s="75"/>
      <c r="AV9" s="109">
        <f t="shared" si="1"/>
        <v>375829</v>
      </c>
    </row>
    <row r="10" spans="1:48" s="9" customFormat="1" ht="12.75" hidden="1">
      <c r="A10" s="40" t="s">
        <v>57</v>
      </c>
      <c r="B10" s="74">
        <v>38</v>
      </c>
      <c r="C10" s="74">
        <v>52352</v>
      </c>
      <c r="D10" s="74">
        <v>40</v>
      </c>
      <c r="E10" s="74">
        <v>55107</v>
      </c>
      <c r="F10" s="74">
        <v>27.4</v>
      </c>
      <c r="G10" s="74">
        <v>37748</v>
      </c>
      <c r="H10" s="74">
        <v>20</v>
      </c>
      <c r="I10" s="74">
        <v>27553</v>
      </c>
      <c r="J10" s="74">
        <v>7.3</v>
      </c>
      <c r="K10" s="74">
        <v>10057</v>
      </c>
      <c r="L10" s="74">
        <v>4.8</v>
      </c>
      <c r="M10" s="74">
        <v>6613</v>
      </c>
      <c r="N10" s="74">
        <v>1.7</v>
      </c>
      <c r="O10" s="74">
        <v>2342</v>
      </c>
      <c r="P10" s="74">
        <v>2.1</v>
      </c>
      <c r="Q10" s="74">
        <v>2893</v>
      </c>
      <c r="R10" s="74">
        <v>7</v>
      </c>
      <c r="S10" s="74">
        <v>9644</v>
      </c>
      <c r="T10" s="74">
        <v>13.2</v>
      </c>
      <c r="U10" s="74">
        <v>18185</v>
      </c>
      <c r="V10" s="74">
        <v>24.4</v>
      </c>
      <c r="W10" s="74">
        <v>33615</v>
      </c>
      <c r="X10" s="74">
        <v>34.9</v>
      </c>
      <c r="Y10" s="74">
        <v>48081</v>
      </c>
      <c r="Z10" s="74">
        <f t="shared" si="0"/>
        <v>220.8</v>
      </c>
      <c r="AA10" s="75"/>
      <c r="AB10" s="75"/>
      <c r="AC10" s="75"/>
      <c r="AD10" s="75"/>
      <c r="AV10" s="109">
        <f t="shared" si="1"/>
        <v>304190</v>
      </c>
    </row>
    <row r="11" spans="1:48" s="9" customFormat="1" ht="12.75" hidden="1">
      <c r="A11" s="40" t="s">
        <v>58</v>
      </c>
      <c r="B11" s="74">
        <v>98</v>
      </c>
      <c r="C11" s="74">
        <v>135012</v>
      </c>
      <c r="D11" s="74">
        <v>74</v>
      </c>
      <c r="E11" s="74">
        <v>101948</v>
      </c>
      <c r="F11" s="74">
        <v>53</v>
      </c>
      <c r="G11" s="74">
        <v>73017</v>
      </c>
      <c r="H11" s="74">
        <v>38</v>
      </c>
      <c r="I11" s="74">
        <v>52352</v>
      </c>
      <c r="J11" s="74"/>
      <c r="K11" s="74">
        <f t="shared" si="2"/>
        <v>0</v>
      </c>
      <c r="L11" s="74"/>
      <c r="M11" s="74">
        <f t="shared" si="3"/>
        <v>0</v>
      </c>
      <c r="N11" s="74"/>
      <c r="O11" s="74">
        <f t="shared" si="4"/>
        <v>0</v>
      </c>
      <c r="P11" s="74"/>
      <c r="Q11" s="74"/>
      <c r="R11" s="74"/>
      <c r="S11" s="74"/>
      <c r="T11" s="74">
        <v>33.4</v>
      </c>
      <c r="U11" s="74">
        <v>46014</v>
      </c>
      <c r="V11" s="74">
        <v>55</v>
      </c>
      <c r="W11" s="74">
        <v>75772</v>
      </c>
      <c r="X11" s="74">
        <v>65</v>
      </c>
      <c r="Y11" s="74">
        <v>89547</v>
      </c>
      <c r="Z11" s="74">
        <f t="shared" si="0"/>
        <v>416.4</v>
      </c>
      <c r="AA11" s="75"/>
      <c r="AB11" s="75"/>
      <c r="AC11" s="75"/>
      <c r="AD11" s="75"/>
      <c r="AV11" s="109">
        <f t="shared" si="1"/>
        <v>573662</v>
      </c>
    </row>
    <row r="12" spans="1:48" s="9" customFormat="1" ht="12.75" hidden="1">
      <c r="A12" s="40" t="s">
        <v>59</v>
      </c>
      <c r="B12" s="74">
        <v>80</v>
      </c>
      <c r="C12" s="74">
        <v>110214</v>
      </c>
      <c r="D12" s="74">
        <v>68</v>
      </c>
      <c r="E12" s="74">
        <v>93682</v>
      </c>
      <c r="F12" s="74">
        <v>43</v>
      </c>
      <c r="G12" s="74">
        <v>59240</v>
      </c>
      <c r="H12" s="74">
        <v>27.3</v>
      </c>
      <c r="I12" s="74">
        <v>37610</v>
      </c>
      <c r="J12" s="74"/>
      <c r="K12" s="74">
        <f t="shared" si="2"/>
        <v>0</v>
      </c>
      <c r="L12" s="74"/>
      <c r="M12" s="74">
        <f t="shared" si="3"/>
        <v>0</v>
      </c>
      <c r="N12" s="74"/>
      <c r="O12" s="74">
        <f t="shared" si="4"/>
        <v>0</v>
      </c>
      <c r="P12" s="74"/>
      <c r="Q12" s="74"/>
      <c r="R12" s="74"/>
      <c r="S12" s="74"/>
      <c r="T12" s="74">
        <v>23.6</v>
      </c>
      <c r="U12" s="74">
        <v>32513</v>
      </c>
      <c r="V12" s="74">
        <v>60</v>
      </c>
      <c r="W12" s="74">
        <v>82660</v>
      </c>
      <c r="X12" s="74">
        <v>75.7</v>
      </c>
      <c r="Y12" s="74">
        <v>104290</v>
      </c>
      <c r="Z12" s="74">
        <f t="shared" si="0"/>
        <v>377.59999999999997</v>
      </c>
      <c r="AA12" s="75"/>
      <c r="AB12" s="75"/>
      <c r="AC12" s="75"/>
      <c r="AD12" s="75"/>
      <c r="AV12" s="109">
        <f t="shared" si="1"/>
        <v>520209</v>
      </c>
    </row>
    <row r="13" spans="1:48" s="9" customFormat="1" ht="12.75" hidden="1">
      <c r="A13" s="41" t="s">
        <v>60</v>
      </c>
      <c r="B13" s="74">
        <v>73</v>
      </c>
      <c r="C13" s="74">
        <v>100570</v>
      </c>
      <c r="D13" s="74">
        <v>73.9</v>
      </c>
      <c r="E13" s="74">
        <v>101810</v>
      </c>
      <c r="F13" s="74">
        <v>44.1</v>
      </c>
      <c r="G13" s="74">
        <v>60755</v>
      </c>
      <c r="H13" s="74">
        <v>34.4</v>
      </c>
      <c r="I13" s="74">
        <v>47392</v>
      </c>
      <c r="J13" s="74">
        <v>5.1</v>
      </c>
      <c r="K13" s="74">
        <v>7026</v>
      </c>
      <c r="L13" s="74">
        <v>4.7</v>
      </c>
      <c r="M13" s="74">
        <v>6475</v>
      </c>
      <c r="N13" s="74">
        <v>4.4</v>
      </c>
      <c r="O13" s="74">
        <v>6062</v>
      </c>
      <c r="P13" s="74">
        <v>4.2</v>
      </c>
      <c r="Q13" s="74">
        <v>5786</v>
      </c>
      <c r="R13" s="74">
        <v>6.6</v>
      </c>
      <c r="S13" s="74">
        <v>9093</v>
      </c>
      <c r="T13" s="74">
        <v>16.7</v>
      </c>
      <c r="U13" s="74">
        <v>23007</v>
      </c>
      <c r="V13" s="74">
        <v>47.6</v>
      </c>
      <c r="W13" s="74">
        <v>65577</v>
      </c>
      <c r="X13" s="74">
        <v>62.3</v>
      </c>
      <c r="Y13" s="74">
        <v>85829</v>
      </c>
      <c r="Z13" s="74">
        <f t="shared" si="0"/>
        <v>377</v>
      </c>
      <c r="AA13" s="75"/>
      <c r="AB13" s="75"/>
      <c r="AC13" s="75"/>
      <c r="AD13" s="75"/>
      <c r="AV13" s="109">
        <f t="shared" si="1"/>
        <v>519382</v>
      </c>
    </row>
    <row r="14" spans="1:48" s="9" customFormat="1" ht="12.75" hidden="1">
      <c r="A14" s="40" t="s">
        <v>61</v>
      </c>
      <c r="B14" s="74">
        <v>53.800000000000004</v>
      </c>
      <c r="C14" s="74">
        <v>74119</v>
      </c>
      <c r="D14" s="74">
        <v>48.1</v>
      </c>
      <c r="E14" s="74">
        <v>66266</v>
      </c>
      <c r="F14" s="74">
        <v>33.8</v>
      </c>
      <c r="G14" s="74">
        <v>46565</v>
      </c>
      <c r="H14" s="74">
        <v>17.6</v>
      </c>
      <c r="I14" s="74">
        <v>24247</v>
      </c>
      <c r="J14" s="74"/>
      <c r="K14" s="74">
        <f t="shared" si="2"/>
        <v>0</v>
      </c>
      <c r="L14" s="74"/>
      <c r="M14" s="74">
        <f t="shared" si="3"/>
        <v>0</v>
      </c>
      <c r="N14" s="74"/>
      <c r="O14" s="74">
        <f t="shared" si="4"/>
        <v>0</v>
      </c>
      <c r="P14" s="74"/>
      <c r="Q14" s="74"/>
      <c r="R14" s="74"/>
      <c r="S14" s="74"/>
      <c r="T14" s="74">
        <v>12.6</v>
      </c>
      <c r="U14" s="74">
        <v>17359</v>
      </c>
      <c r="V14" s="74">
        <v>32.4</v>
      </c>
      <c r="W14" s="74">
        <v>44637</v>
      </c>
      <c r="X14" s="74">
        <v>44.3</v>
      </c>
      <c r="Y14" s="74">
        <v>61030</v>
      </c>
      <c r="Z14" s="74">
        <f t="shared" si="0"/>
        <v>242.59999999999997</v>
      </c>
      <c r="AA14" s="75"/>
      <c r="AB14" s="75"/>
      <c r="AC14" s="75"/>
      <c r="AD14" s="75"/>
      <c r="AV14" s="109">
        <f t="shared" si="1"/>
        <v>334223</v>
      </c>
    </row>
    <row r="15" spans="1:48" s="9" customFormat="1" ht="12.75" hidden="1">
      <c r="A15" s="40" t="s">
        <v>62</v>
      </c>
      <c r="B15" s="74">
        <v>54</v>
      </c>
      <c r="C15" s="74">
        <v>74394</v>
      </c>
      <c r="D15" s="74">
        <v>64</v>
      </c>
      <c r="E15" s="74">
        <v>88171</v>
      </c>
      <c r="F15" s="74">
        <v>33</v>
      </c>
      <c r="G15" s="74">
        <v>45463</v>
      </c>
      <c r="H15" s="74">
        <v>20</v>
      </c>
      <c r="I15" s="74">
        <v>27553</v>
      </c>
      <c r="J15" s="74"/>
      <c r="K15" s="74">
        <f t="shared" si="2"/>
        <v>0</v>
      </c>
      <c r="L15" s="74"/>
      <c r="M15" s="74">
        <f t="shared" si="3"/>
        <v>0</v>
      </c>
      <c r="N15" s="74"/>
      <c r="O15" s="74">
        <f t="shared" si="4"/>
        <v>0</v>
      </c>
      <c r="P15" s="74"/>
      <c r="Q15" s="74"/>
      <c r="R15" s="74"/>
      <c r="S15" s="74"/>
      <c r="T15" s="74">
        <v>18.7</v>
      </c>
      <c r="U15" s="74">
        <v>25762</v>
      </c>
      <c r="V15" s="74">
        <v>39.8</v>
      </c>
      <c r="W15" s="74">
        <v>54831</v>
      </c>
      <c r="X15" s="74">
        <v>49.4</v>
      </c>
      <c r="Y15" s="74">
        <v>68059</v>
      </c>
      <c r="Z15" s="74">
        <f t="shared" si="0"/>
        <v>278.9</v>
      </c>
      <c r="AA15" s="75"/>
      <c r="AB15" s="75"/>
      <c r="AC15" s="75"/>
      <c r="AD15" s="75"/>
      <c r="AV15" s="109">
        <f t="shared" si="1"/>
        <v>384233</v>
      </c>
    </row>
    <row r="16" spans="1:48" s="9" customFormat="1" ht="12.75" hidden="1">
      <c r="A16" s="40" t="s">
        <v>63</v>
      </c>
      <c r="B16" s="74">
        <v>89.2</v>
      </c>
      <c r="C16" s="74">
        <v>122888</v>
      </c>
      <c r="D16" s="74">
        <v>77.39999999999999</v>
      </c>
      <c r="E16" s="74">
        <v>106632</v>
      </c>
      <c r="F16" s="74">
        <v>54.1</v>
      </c>
      <c r="G16" s="74">
        <v>74532</v>
      </c>
      <c r="H16" s="74">
        <v>30.7</v>
      </c>
      <c r="I16" s="74">
        <v>42295</v>
      </c>
      <c r="J16" s="74"/>
      <c r="K16" s="74">
        <f t="shared" si="2"/>
        <v>0</v>
      </c>
      <c r="L16" s="74"/>
      <c r="M16" s="74">
        <f t="shared" si="3"/>
        <v>0</v>
      </c>
      <c r="N16" s="74"/>
      <c r="O16" s="74">
        <f t="shared" si="4"/>
        <v>0</v>
      </c>
      <c r="P16" s="74"/>
      <c r="Q16" s="74"/>
      <c r="R16" s="74"/>
      <c r="S16" s="74"/>
      <c r="T16" s="74">
        <v>21</v>
      </c>
      <c r="U16" s="74">
        <v>28931</v>
      </c>
      <c r="V16" s="74">
        <v>55.1</v>
      </c>
      <c r="W16" s="74">
        <v>75910</v>
      </c>
      <c r="X16" s="74">
        <v>74.6</v>
      </c>
      <c r="Y16" s="74">
        <v>102774</v>
      </c>
      <c r="Z16" s="74">
        <f t="shared" si="0"/>
        <v>402.1</v>
      </c>
      <c r="AA16" s="75"/>
      <c r="AB16" s="75"/>
      <c r="AC16" s="75"/>
      <c r="AD16" s="75"/>
      <c r="AV16" s="109">
        <f t="shared" si="1"/>
        <v>553962</v>
      </c>
    </row>
    <row r="17" spans="1:48" s="9" customFormat="1" ht="12.75" hidden="1">
      <c r="A17" s="40" t="s">
        <v>64</v>
      </c>
      <c r="B17" s="74">
        <v>89.5</v>
      </c>
      <c r="C17" s="74">
        <v>123302</v>
      </c>
      <c r="D17" s="74">
        <v>78.7</v>
      </c>
      <c r="E17" s="74">
        <v>108423</v>
      </c>
      <c r="F17" s="74">
        <v>54.9</v>
      </c>
      <c r="G17" s="74">
        <v>75634</v>
      </c>
      <c r="H17" s="74">
        <v>34.4</v>
      </c>
      <c r="I17" s="74">
        <v>47392</v>
      </c>
      <c r="J17" s="74"/>
      <c r="K17" s="74">
        <f t="shared" si="2"/>
        <v>0</v>
      </c>
      <c r="L17" s="74"/>
      <c r="M17" s="74">
        <f t="shared" si="3"/>
        <v>0</v>
      </c>
      <c r="N17" s="74"/>
      <c r="O17" s="74">
        <f t="shared" si="4"/>
        <v>0</v>
      </c>
      <c r="P17" s="74"/>
      <c r="Q17" s="74"/>
      <c r="R17" s="74"/>
      <c r="S17" s="74"/>
      <c r="T17" s="74">
        <v>27.2</v>
      </c>
      <c r="U17" s="74">
        <v>37473</v>
      </c>
      <c r="V17" s="74">
        <v>52.8</v>
      </c>
      <c r="W17" s="74">
        <v>72741</v>
      </c>
      <c r="X17" s="74">
        <v>65.3</v>
      </c>
      <c r="Y17" s="74">
        <v>89961</v>
      </c>
      <c r="Z17" s="74">
        <f t="shared" si="0"/>
        <v>402.8</v>
      </c>
      <c r="AA17" s="75"/>
      <c r="AB17" s="75"/>
      <c r="AC17" s="75"/>
      <c r="AD17" s="75"/>
      <c r="AV17" s="109">
        <f t="shared" si="1"/>
        <v>554926</v>
      </c>
    </row>
    <row r="18" spans="1:48" s="10" customFormat="1" ht="12.75" hidden="1">
      <c r="A18" s="41" t="s">
        <v>65</v>
      </c>
      <c r="B18" s="74">
        <v>77.89999999999999</v>
      </c>
      <c r="C18" s="74">
        <v>107321</v>
      </c>
      <c r="D18" s="74">
        <v>80.30000000000001</v>
      </c>
      <c r="E18" s="74">
        <v>110627</v>
      </c>
      <c r="F18" s="74">
        <v>51.6</v>
      </c>
      <c r="G18" s="74">
        <v>71088</v>
      </c>
      <c r="H18" s="74">
        <v>32.099999999999994</v>
      </c>
      <c r="I18" s="74">
        <v>44223</v>
      </c>
      <c r="J18" s="74"/>
      <c r="K18" s="74">
        <f t="shared" si="2"/>
        <v>0</v>
      </c>
      <c r="L18" s="74"/>
      <c r="M18" s="74">
        <f t="shared" si="3"/>
        <v>0</v>
      </c>
      <c r="N18" s="74"/>
      <c r="O18" s="74">
        <f t="shared" si="4"/>
        <v>0</v>
      </c>
      <c r="P18" s="74"/>
      <c r="Q18" s="74"/>
      <c r="R18" s="74"/>
      <c r="S18" s="74"/>
      <c r="T18" s="74">
        <v>20.3</v>
      </c>
      <c r="U18" s="74">
        <v>27967</v>
      </c>
      <c r="V18" s="74">
        <v>46.2</v>
      </c>
      <c r="W18" s="74">
        <v>63648</v>
      </c>
      <c r="X18" s="74">
        <v>52.2</v>
      </c>
      <c r="Y18" s="74">
        <v>71914</v>
      </c>
      <c r="Z18" s="74">
        <f t="shared" si="0"/>
        <v>360.59999999999997</v>
      </c>
      <c r="AA18" s="76"/>
      <c r="AB18" s="76"/>
      <c r="AC18" s="76"/>
      <c r="AD18" s="76"/>
      <c r="AV18" s="109">
        <f t="shared" si="1"/>
        <v>496788</v>
      </c>
    </row>
    <row r="19" spans="1:48" s="9" customFormat="1" ht="12.75" hidden="1">
      <c r="A19" s="40" t="s">
        <v>66</v>
      </c>
      <c r="B19" s="74">
        <v>74</v>
      </c>
      <c r="C19" s="74">
        <v>101948</v>
      </c>
      <c r="D19" s="74">
        <v>69</v>
      </c>
      <c r="E19" s="74">
        <v>95059</v>
      </c>
      <c r="F19" s="74">
        <v>54</v>
      </c>
      <c r="G19" s="74">
        <v>74394</v>
      </c>
      <c r="H19" s="74">
        <v>25</v>
      </c>
      <c r="I19" s="74">
        <v>34442</v>
      </c>
      <c r="J19" s="74"/>
      <c r="K19" s="74">
        <f t="shared" si="2"/>
        <v>0</v>
      </c>
      <c r="L19" s="74"/>
      <c r="M19" s="74">
        <f t="shared" si="3"/>
        <v>0</v>
      </c>
      <c r="N19" s="74"/>
      <c r="O19" s="74">
        <f t="shared" si="4"/>
        <v>0</v>
      </c>
      <c r="P19" s="74"/>
      <c r="Q19" s="74"/>
      <c r="R19" s="74"/>
      <c r="S19" s="74"/>
      <c r="T19" s="74">
        <v>23.1</v>
      </c>
      <c r="U19" s="74">
        <v>31824</v>
      </c>
      <c r="V19" s="74">
        <v>49.2</v>
      </c>
      <c r="W19" s="74">
        <v>67781</v>
      </c>
      <c r="X19" s="74">
        <v>64.7</v>
      </c>
      <c r="Y19" s="74">
        <v>89136</v>
      </c>
      <c r="Z19" s="74">
        <f t="shared" si="0"/>
        <v>359</v>
      </c>
      <c r="AA19" s="75"/>
      <c r="AB19" s="75"/>
      <c r="AC19" s="75"/>
      <c r="AD19" s="75"/>
      <c r="AV19" s="109">
        <f t="shared" si="1"/>
        <v>494584</v>
      </c>
    </row>
    <row r="20" spans="1:48" s="9" customFormat="1" ht="12.75" hidden="1">
      <c r="A20" s="40" t="s">
        <v>67</v>
      </c>
      <c r="B20" s="74">
        <v>92</v>
      </c>
      <c r="C20" s="74">
        <v>126746</v>
      </c>
      <c r="D20" s="74">
        <v>93</v>
      </c>
      <c r="E20" s="74">
        <v>128123</v>
      </c>
      <c r="F20" s="74">
        <v>59</v>
      </c>
      <c r="G20" s="74">
        <v>81283</v>
      </c>
      <c r="H20" s="74">
        <v>51</v>
      </c>
      <c r="I20" s="74">
        <v>70261</v>
      </c>
      <c r="J20" s="74">
        <v>4.9</v>
      </c>
      <c r="K20" s="74">
        <v>6751</v>
      </c>
      <c r="L20" s="74">
        <v>4.7</v>
      </c>
      <c r="M20" s="74">
        <v>6475</v>
      </c>
      <c r="N20" s="74">
        <v>4</v>
      </c>
      <c r="O20" s="74">
        <v>5511</v>
      </c>
      <c r="P20" s="74">
        <v>3.1</v>
      </c>
      <c r="Q20" s="74">
        <v>4271</v>
      </c>
      <c r="R20" s="74">
        <v>5.3</v>
      </c>
      <c r="S20" s="74">
        <v>7302</v>
      </c>
      <c r="T20" s="74">
        <v>30.4</v>
      </c>
      <c r="U20" s="74">
        <v>41881</v>
      </c>
      <c r="V20" s="74">
        <v>51.1</v>
      </c>
      <c r="W20" s="74">
        <v>70399</v>
      </c>
      <c r="X20" s="74">
        <v>72.5</v>
      </c>
      <c r="Y20" s="74">
        <v>99880</v>
      </c>
      <c r="Z20" s="74">
        <f t="shared" si="0"/>
        <v>471</v>
      </c>
      <c r="AA20" s="75"/>
      <c r="AB20" s="75"/>
      <c r="AC20" s="75"/>
      <c r="AD20" s="75"/>
      <c r="AV20" s="109">
        <f t="shared" si="1"/>
        <v>648883</v>
      </c>
    </row>
    <row r="21" spans="1:48" s="9" customFormat="1" ht="12.75" hidden="1">
      <c r="A21" s="40" t="s">
        <v>68</v>
      </c>
      <c r="B21" s="74">
        <v>91</v>
      </c>
      <c r="C21" s="74">
        <v>125368</v>
      </c>
      <c r="D21" s="74">
        <v>82</v>
      </c>
      <c r="E21" s="74">
        <v>112969</v>
      </c>
      <c r="F21" s="74">
        <v>54</v>
      </c>
      <c r="G21" s="74">
        <v>74394</v>
      </c>
      <c r="H21" s="74">
        <v>37</v>
      </c>
      <c r="I21" s="74">
        <v>50974</v>
      </c>
      <c r="J21" s="74">
        <v>5.7</v>
      </c>
      <c r="K21" s="74">
        <v>7853</v>
      </c>
      <c r="L21" s="74">
        <v>5.5</v>
      </c>
      <c r="M21" s="74">
        <v>7577</v>
      </c>
      <c r="N21" s="74">
        <v>3.7</v>
      </c>
      <c r="O21" s="74">
        <v>5097</v>
      </c>
      <c r="P21" s="74">
        <v>3.2</v>
      </c>
      <c r="Q21" s="74">
        <v>4409</v>
      </c>
      <c r="R21" s="74">
        <v>4.9</v>
      </c>
      <c r="S21" s="74">
        <v>6751</v>
      </c>
      <c r="T21" s="74">
        <v>29.1</v>
      </c>
      <c r="U21" s="74">
        <v>40090</v>
      </c>
      <c r="V21" s="74">
        <v>44.4</v>
      </c>
      <c r="W21" s="74">
        <v>61169</v>
      </c>
      <c r="X21" s="74">
        <v>65</v>
      </c>
      <c r="Y21" s="74">
        <v>89548</v>
      </c>
      <c r="Z21" s="74">
        <f t="shared" si="0"/>
        <v>425.49999999999994</v>
      </c>
      <c r="AA21" s="75"/>
      <c r="AB21" s="75"/>
      <c r="AC21" s="75"/>
      <c r="AD21" s="75"/>
      <c r="AV21" s="109">
        <f t="shared" si="1"/>
        <v>586199</v>
      </c>
    </row>
    <row r="22" spans="1:48" s="9" customFormat="1" ht="12.75" hidden="1">
      <c r="A22" s="40" t="s">
        <v>69</v>
      </c>
      <c r="B22" s="74">
        <v>40</v>
      </c>
      <c r="C22" s="74">
        <v>55107</v>
      </c>
      <c r="D22" s="74">
        <v>42.4</v>
      </c>
      <c r="E22" s="74">
        <v>58413</v>
      </c>
      <c r="F22" s="74">
        <v>30</v>
      </c>
      <c r="G22" s="74">
        <v>41330</v>
      </c>
      <c r="H22" s="74">
        <v>11.6</v>
      </c>
      <c r="I22" s="74">
        <v>15981</v>
      </c>
      <c r="J22" s="74">
        <v>4.3</v>
      </c>
      <c r="K22" s="74">
        <v>5924</v>
      </c>
      <c r="L22" s="74">
        <v>1.6</v>
      </c>
      <c r="M22" s="74">
        <v>2204</v>
      </c>
      <c r="N22" s="74">
        <v>1.1</v>
      </c>
      <c r="O22" s="74">
        <v>1515</v>
      </c>
      <c r="P22" s="74">
        <v>1</v>
      </c>
      <c r="Q22" s="74">
        <v>1378</v>
      </c>
      <c r="R22" s="74">
        <v>1.8</v>
      </c>
      <c r="S22" s="74">
        <v>2480</v>
      </c>
      <c r="T22" s="74">
        <v>15.7</v>
      </c>
      <c r="U22" s="74">
        <v>21629</v>
      </c>
      <c r="V22" s="74">
        <v>27.1</v>
      </c>
      <c r="W22" s="74">
        <v>37335</v>
      </c>
      <c r="X22" s="74">
        <v>36.9</v>
      </c>
      <c r="Y22" s="74">
        <v>50837</v>
      </c>
      <c r="Z22" s="74">
        <f t="shared" si="0"/>
        <v>213.5</v>
      </c>
      <c r="AA22" s="75"/>
      <c r="AB22" s="75"/>
      <c r="AC22" s="75"/>
      <c r="AD22" s="75"/>
      <c r="AV22" s="109">
        <f t="shared" si="1"/>
        <v>294133</v>
      </c>
    </row>
    <row r="23" spans="1:48" s="9" customFormat="1" ht="12.75" hidden="1">
      <c r="A23" s="40" t="s">
        <v>70</v>
      </c>
      <c r="B23" s="74">
        <v>39</v>
      </c>
      <c r="C23" s="74">
        <v>53729</v>
      </c>
      <c r="D23" s="74">
        <v>36</v>
      </c>
      <c r="E23" s="74">
        <v>49596</v>
      </c>
      <c r="F23" s="74">
        <v>22</v>
      </c>
      <c r="G23" s="74">
        <v>30309</v>
      </c>
      <c r="H23" s="74">
        <v>14</v>
      </c>
      <c r="I23" s="74">
        <v>19287</v>
      </c>
      <c r="J23" s="74">
        <v>2.1</v>
      </c>
      <c r="K23" s="74">
        <v>2893</v>
      </c>
      <c r="L23" s="74">
        <v>2.1</v>
      </c>
      <c r="M23" s="74">
        <v>2893</v>
      </c>
      <c r="N23" s="74">
        <v>1</v>
      </c>
      <c r="O23" s="74">
        <v>1378</v>
      </c>
      <c r="P23" s="74">
        <v>1.3</v>
      </c>
      <c r="Q23" s="74">
        <v>1791</v>
      </c>
      <c r="R23" s="74">
        <v>1.9</v>
      </c>
      <c r="S23" s="74">
        <v>2618</v>
      </c>
      <c r="T23" s="74">
        <v>15.2</v>
      </c>
      <c r="U23" s="74">
        <v>20941</v>
      </c>
      <c r="V23" s="74">
        <v>20.3</v>
      </c>
      <c r="W23" s="74">
        <v>27967</v>
      </c>
      <c r="X23" s="74">
        <v>25.6</v>
      </c>
      <c r="Y23" s="74">
        <v>35268</v>
      </c>
      <c r="Z23" s="74">
        <f t="shared" si="0"/>
        <v>180.5</v>
      </c>
      <c r="AA23" s="75"/>
      <c r="AB23" s="75"/>
      <c r="AC23" s="75"/>
      <c r="AD23" s="75"/>
      <c r="AV23" s="109">
        <f t="shared" si="1"/>
        <v>248670</v>
      </c>
    </row>
    <row r="24" spans="1:48" s="9" customFormat="1" ht="12.75" hidden="1">
      <c r="A24" s="40" t="s">
        <v>71</v>
      </c>
      <c r="B24" s="74">
        <v>36</v>
      </c>
      <c r="C24" s="74">
        <v>49596</v>
      </c>
      <c r="D24" s="74">
        <v>27</v>
      </c>
      <c r="E24" s="74">
        <v>37197</v>
      </c>
      <c r="F24" s="74">
        <v>20</v>
      </c>
      <c r="G24" s="74">
        <v>27553</v>
      </c>
      <c r="H24" s="74">
        <v>14</v>
      </c>
      <c r="I24" s="74">
        <v>19287</v>
      </c>
      <c r="J24" s="74">
        <v>1.5</v>
      </c>
      <c r="K24" s="74">
        <v>2067</v>
      </c>
      <c r="L24" s="74">
        <v>1.4</v>
      </c>
      <c r="M24" s="74">
        <v>1929</v>
      </c>
      <c r="N24" s="74">
        <v>1.5</v>
      </c>
      <c r="O24" s="74">
        <v>2067</v>
      </c>
      <c r="P24" s="74">
        <v>2.6</v>
      </c>
      <c r="Q24" s="74">
        <v>3582</v>
      </c>
      <c r="R24" s="74">
        <v>2.2</v>
      </c>
      <c r="S24" s="74">
        <v>3031</v>
      </c>
      <c r="T24" s="74">
        <v>8</v>
      </c>
      <c r="U24" s="74">
        <v>11021</v>
      </c>
      <c r="V24" s="74">
        <v>24.4</v>
      </c>
      <c r="W24" s="74">
        <v>33615</v>
      </c>
      <c r="X24" s="74">
        <v>31.2</v>
      </c>
      <c r="Y24" s="74">
        <v>42984</v>
      </c>
      <c r="Z24" s="74">
        <f t="shared" si="0"/>
        <v>169.79999999999998</v>
      </c>
      <c r="AA24" s="75"/>
      <c r="AB24" s="75"/>
      <c r="AC24" s="75"/>
      <c r="AD24" s="75"/>
      <c r="AV24" s="109">
        <f t="shared" si="1"/>
        <v>233929</v>
      </c>
    </row>
    <row r="25" spans="1:48" s="9" customFormat="1" ht="12.75" hidden="1">
      <c r="A25" s="40" t="s">
        <v>72</v>
      </c>
      <c r="B25" s="74">
        <v>116</v>
      </c>
      <c r="C25" s="74">
        <v>159810</v>
      </c>
      <c r="D25" s="74">
        <v>123</v>
      </c>
      <c r="E25" s="74">
        <v>169454</v>
      </c>
      <c r="F25" s="74">
        <v>83</v>
      </c>
      <c r="G25" s="74">
        <v>114347</v>
      </c>
      <c r="H25" s="74">
        <v>38</v>
      </c>
      <c r="I25" s="74">
        <v>52352</v>
      </c>
      <c r="J25" s="74">
        <v>4.7</v>
      </c>
      <c r="K25" s="74">
        <v>6475</v>
      </c>
      <c r="L25" s="74">
        <v>1.5</v>
      </c>
      <c r="M25" s="74">
        <v>2067</v>
      </c>
      <c r="N25" s="74">
        <v>0.2</v>
      </c>
      <c r="O25" s="74">
        <v>275</v>
      </c>
      <c r="P25" s="74">
        <v>0.2</v>
      </c>
      <c r="Q25" s="74">
        <v>276</v>
      </c>
      <c r="R25" s="74">
        <v>6.6</v>
      </c>
      <c r="S25" s="74">
        <v>9093</v>
      </c>
      <c r="T25" s="74">
        <v>37.1</v>
      </c>
      <c r="U25" s="74">
        <v>51112</v>
      </c>
      <c r="V25" s="74">
        <v>80.1</v>
      </c>
      <c r="W25" s="74">
        <v>110351</v>
      </c>
      <c r="X25" s="74">
        <v>95.7</v>
      </c>
      <c r="Y25" s="74">
        <v>131841</v>
      </c>
      <c r="Z25" s="74">
        <f t="shared" si="0"/>
        <v>586.1</v>
      </c>
      <c r="AA25" s="75"/>
      <c r="AB25" s="75"/>
      <c r="AC25" s="75"/>
      <c r="AD25" s="75"/>
      <c r="AV25" s="109">
        <f t="shared" si="1"/>
        <v>807453</v>
      </c>
    </row>
    <row r="26" spans="1:48" s="10" customFormat="1" ht="12.75" hidden="1">
      <c r="A26" s="41" t="s">
        <v>73</v>
      </c>
      <c r="B26" s="77">
        <v>40</v>
      </c>
      <c r="C26" s="74">
        <v>55107</v>
      </c>
      <c r="D26" s="78">
        <v>31</v>
      </c>
      <c r="E26" s="74">
        <v>42708</v>
      </c>
      <c r="F26" s="78">
        <v>28</v>
      </c>
      <c r="G26" s="74">
        <v>38575</v>
      </c>
      <c r="H26" s="78">
        <v>15</v>
      </c>
      <c r="I26" s="74">
        <v>20665</v>
      </c>
      <c r="J26" s="78">
        <v>1</v>
      </c>
      <c r="K26" s="74">
        <v>1378</v>
      </c>
      <c r="L26" s="78">
        <v>0.8</v>
      </c>
      <c r="M26" s="74">
        <v>1102</v>
      </c>
      <c r="N26" s="78">
        <v>0.8</v>
      </c>
      <c r="O26" s="74">
        <v>1102</v>
      </c>
      <c r="P26" s="78">
        <v>0.4</v>
      </c>
      <c r="Q26" s="108">
        <v>551</v>
      </c>
      <c r="R26" s="78">
        <v>0.8</v>
      </c>
      <c r="S26" s="108">
        <v>1102</v>
      </c>
      <c r="T26" s="78">
        <v>11.1</v>
      </c>
      <c r="U26" s="74">
        <v>15292</v>
      </c>
      <c r="V26" s="78">
        <v>23</v>
      </c>
      <c r="W26" s="74">
        <v>31686</v>
      </c>
      <c r="X26" s="78">
        <v>29.4</v>
      </c>
      <c r="Y26" s="74">
        <v>40504</v>
      </c>
      <c r="Z26" s="74">
        <f t="shared" si="0"/>
        <v>181.3</v>
      </c>
      <c r="AA26" s="76"/>
      <c r="AB26" s="76"/>
      <c r="AC26" s="76"/>
      <c r="AD26" s="76"/>
      <c r="AV26" s="109">
        <f t="shared" si="1"/>
        <v>249772</v>
      </c>
    </row>
    <row r="27" spans="1:48" s="10" customFormat="1" ht="12.75" hidden="1">
      <c r="A27" s="41" t="s">
        <v>92</v>
      </c>
      <c r="B27" s="74">
        <v>95</v>
      </c>
      <c r="C27" s="74">
        <v>130879</v>
      </c>
      <c r="D27" s="74">
        <v>86</v>
      </c>
      <c r="E27" s="74">
        <v>118480</v>
      </c>
      <c r="F27" s="74">
        <v>54</v>
      </c>
      <c r="G27" s="74">
        <v>74394</v>
      </c>
      <c r="H27" s="74">
        <v>45</v>
      </c>
      <c r="I27" s="74">
        <v>61995</v>
      </c>
      <c r="J27" s="74">
        <v>15.6</v>
      </c>
      <c r="K27" s="74">
        <v>21492</v>
      </c>
      <c r="L27" s="74">
        <v>4.9</v>
      </c>
      <c r="M27" s="74">
        <v>6751</v>
      </c>
      <c r="N27" s="74">
        <v>7.4</v>
      </c>
      <c r="O27" s="74">
        <v>10195</v>
      </c>
      <c r="P27" s="74">
        <v>4</v>
      </c>
      <c r="Q27" s="74">
        <v>5511</v>
      </c>
      <c r="R27" s="74">
        <v>8</v>
      </c>
      <c r="S27" s="74">
        <v>11021</v>
      </c>
      <c r="T27" s="74">
        <v>24.6</v>
      </c>
      <c r="U27" s="74">
        <v>33891</v>
      </c>
      <c r="V27" s="74">
        <v>79</v>
      </c>
      <c r="W27" s="74">
        <v>108836</v>
      </c>
      <c r="X27" s="74">
        <v>85.6</v>
      </c>
      <c r="Y27" s="74">
        <v>117928</v>
      </c>
      <c r="Z27" s="74">
        <f t="shared" si="0"/>
        <v>509.1</v>
      </c>
      <c r="AA27" s="76"/>
      <c r="AB27" s="76"/>
      <c r="AC27" s="76"/>
      <c r="AD27" s="76"/>
      <c r="AV27" s="109">
        <f t="shared" si="1"/>
        <v>701373</v>
      </c>
    </row>
    <row r="28" spans="1:48" s="10" customFormat="1" ht="12.75" hidden="1">
      <c r="A28" s="41" t="s">
        <v>111</v>
      </c>
      <c r="B28" s="40">
        <v>40.4</v>
      </c>
      <c r="C28" s="74">
        <v>55658</v>
      </c>
      <c r="D28" s="40">
        <v>40.3</v>
      </c>
      <c r="E28" s="74">
        <v>55520</v>
      </c>
      <c r="F28" s="40">
        <v>30.5</v>
      </c>
      <c r="G28" s="74">
        <v>42019</v>
      </c>
      <c r="H28" s="40">
        <v>15.6</v>
      </c>
      <c r="I28" s="74">
        <v>21492</v>
      </c>
      <c r="J28" s="40"/>
      <c r="K28" s="40"/>
      <c r="L28" s="40"/>
      <c r="M28" s="40"/>
      <c r="N28" s="40"/>
      <c r="O28" s="74"/>
      <c r="P28" s="74"/>
      <c r="Q28" s="74"/>
      <c r="R28" s="74"/>
      <c r="S28" s="74"/>
      <c r="T28" s="74">
        <v>15.6</v>
      </c>
      <c r="U28" s="74">
        <v>21492</v>
      </c>
      <c r="V28" s="74">
        <v>20.4</v>
      </c>
      <c r="W28" s="74">
        <v>28105</v>
      </c>
      <c r="X28" s="74">
        <v>20.6</v>
      </c>
      <c r="Y28" s="74">
        <v>28379</v>
      </c>
      <c r="Z28" s="74">
        <f t="shared" si="0"/>
        <v>183.39999999999998</v>
      </c>
      <c r="AA28" s="76"/>
      <c r="AB28" s="76"/>
      <c r="AC28" s="76"/>
      <c r="AD28" s="76"/>
      <c r="AV28" s="109">
        <f t="shared" si="1"/>
        <v>252665</v>
      </c>
    </row>
    <row r="29" spans="1:48" s="9" customFormat="1" ht="12.75" hidden="1">
      <c r="A29" s="38" t="s">
        <v>84</v>
      </c>
      <c r="B29" s="78">
        <f>B5+B6+B7+B8+B9+B10+B11+B12+B13+B14+B15+B16+B17+B18+B19+B20+B21+B22+B23+B24+B25+B26+B27+B28</f>
        <v>1612.8000000000002</v>
      </c>
      <c r="C29" s="78">
        <f aca="true" t="shared" si="5" ref="C29:AV29">C5+C6+C7+C8+C9+C10+C11+C12+C13+C14+C15+C16+C17+C18+C19+C20+C21+C22+C23+C24+C25+C26+C27+C28</f>
        <v>2221911</v>
      </c>
      <c r="D29" s="78">
        <f t="shared" si="5"/>
        <v>1534.1000000000001</v>
      </c>
      <c r="E29" s="78">
        <f t="shared" si="5"/>
        <v>2113487</v>
      </c>
      <c r="F29" s="78">
        <f t="shared" si="5"/>
        <v>1042.4</v>
      </c>
      <c r="G29" s="78">
        <f t="shared" si="5"/>
        <v>1436085</v>
      </c>
      <c r="H29" s="78">
        <f t="shared" si="5"/>
        <v>649.7</v>
      </c>
      <c r="I29" s="78">
        <f t="shared" si="5"/>
        <v>895071</v>
      </c>
      <c r="J29" s="78">
        <f t="shared" si="5"/>
        <v>56.300000000000004</v>
      </c>
      <c r="K29" s="78">
        <f t="shared" si="5"/>
        <v>77565</v>
      </c>
      <c r="L29" s="78">
        <f t="shared" si="5"/>
        <v>35.800000000000004</v>
      </c>
      <c r="M29" s="78">
        <f t="shared" si="5"/>
        <v>49321</v>
      </c>
      <c r="N29" s="78">
        <f t="shared" si="5"/>
        <v>29.800000000000004</v>
      </c>
      <c r="O29" s="78">
        <f t="shared" si="5"/>
        <v>41054</v>
      </c>
      <c r="P29" s="78">
        <f t="shared" si="5"/>
        <v>26.8</v>
      </c>
      <c r="Q29" s="78">
        <f t="shared" si="5"/>
        <v>36924</v>
      </c>
      <c r="R29" s="78">
        <f t="shared" si="5"/>
        <v>52.5</v>
      </c>
      <c r="S29" s="78">
        <f t="shared" si="5"/>
        <v>72330</v>
      </c>
      <c r="T29" s="78">
        <f t="shared" si="5"/>
        <v>499.00000000000006</v>
      </c>
      <c r="U29" s="78">
        <f t="shared" si="5"/>
        <v>687457</v>
      </c>
      <c r="V29" s="78">
        <f t="shared" si="5"/>
        <v>1032.3</v>
      </c>
      <c r="W29" s="78">
        <f t="shared" si="5"/>
        <v>1422169</v>
      </c>
      <c r="X29" s="78">
        <f t="shared" si="5"/>
        <v>1315.7</v>
      </c>
      <c r="Y29" s="78">
        <f t="shared" si="5"/>
        <v>1812598</v>
      </c>
      <c r="Z29" s="78">
        <f t="shared" si="5"/>
        <v>7887.200000000001</v>
      </c>
      <c r="AA29" s="78">
        <f t="shared" si="5"/>
        <v>0</v>
      </c>
      <c r="AB29" s="78">
        <f t="shared" si="5"/>
        <v>0</v>
      </c>
      <c r="AC29" s="78">
        <f t="shared" si="5"/>
        <v>0</v>
      </c>
      <c r="AD29" s="78">
        <f t="shared" si="5"/>
        <v>0</v>
      </c>
      <c r="AE29" s="78">
        <f t="shared" si="5"/>
        <v>0</v>
      </c>
      <c r="AF29" s="78">
        <f t="shared" si="5"/>
        <v>0</v>
      </c>
      <c r="AG29" s="78">
        <f t="shared" si="5"/>
        <v>0</v>
      </c>
      <c r="AH29" s="78">
        <f t="shared" si="5"/>
        <v>0</v>
      </c>
      <c r="AI29" s="78">
        <f t="shared" si="5"/>
        <v>0</v>
      </c>
      <c r="AJ29" s="78">
        <f t="shared" si="5"/>
        <v>0</v>
      </c>
      <c r="AK29" s="78">
        <f t="shared" si="5"/>
        <v>0</v>
      </c>
      <c r="AL29" s="78">
        <f t="shared" si="5"/>
        <v>0</v>
      </c>
      <c r="AM29" s="78">
        <f t="shared" si="5"/>
        <v>0</v>
      </c>
      <c r="AN29" s="78">
        <f t="shared" si="5"/>
        <v>0</v>
      </c>
      <c r="AO29" s="78">
        <f t="shared" si="5"/>
        <v>0</v>
      </c>
      <c r="AP29" s="78">
        <f t="shared" si="5"/>
        <v>0</v>
      </c>
      <c r="AQ29" s="78">
        <f t="shared" si="5"/>
        <v>0</v>
      </c>
      <c r="AR29" s="78">
        <f t="shared" si="5"/>
        <v>0</v>
      </c>
      <c r="AS29" s="78">
        <f t="shared" si="5"/>
        <v>0</v>
      </c>
      <c r="AT29" s="78">
        <f t="shared" si="5"/>
        <v>0</v>
      </c>
      <c r="AU29" s="78">
        <f t="shared" si="5"/>
        <v>0</v>
      </c>
      <c r="AV29" s="78">
        <f t="shared" si="5"/>
        <v>10865972</v>
      </c>
    </row>
    <row r="30" spans="1:30" s="9" customFormat="1" ht="12.75" hidden="1">
      <c r="A30" s="5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5"/>
      <c r="AB30" s="75"/>
      <c r="AC30" s="75"/>
      <c r="AD30" s="75"/>
    </row>
    <row r="31" spans="1:30" s="9" customFormat="1" ht="12.75" hidden="1">
      <c r="A31" s="5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5"/>
      <c r="AB31" s="75"/>
      <c r="AC31" s="75"/>
      <c r="AD31" s="75"/>
    </row>
    <row r="32" spans="1:30" s="9" customFormat="1" ht="78" customHeight="1" hidden="1">
      <c r="A32" s="5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5"/>
      <c r="AB32" s="75"/>
      <c r="AC32" s="75"/>
      <c r="AD32" s="75"/>
    </row>
    <row r="33" spans="1:30" s="9" customFormat="1" ht="78" customHeight="1" hidden="1">
      <c r="A33" s="5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5"/>
      <c r="AB33" s="75"/>
      <c r="AC33" s="75"/>
      <c r="AD33" s="75"/>
    </row>
    <row r="34" spans="1:30" s="7" customFormat="1" ht="15.75" customHeight="1" hidden="1">
      <c r="A34" s="170" t="s">
        <v>27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52"/>
      <c r="AB34" s="52"/>
      <c r="AC34" s="52"/>
      <c r="AD34" s="52"/>
    </row>
    <row r="35" spans="1:30" s="7" customFormat="1" ht="16.5" customHeight="1" hidden="1">
      <c r="A35" s="170" t="s">
        <v>129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52"/>
      <c r="AB35" s="52"/>
      <c r="AC35" s="52"/>
      <c r="AD35" s="52"/>
    </row>
    <row r="36" spans="1:30" s="7" customFormat="1" ht="16.5" customHeight="1" hidden="1">
      <c r="A36" s="51"/>
      <c r="B36" s="170" t="s">
        <v>115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52"/>
      <c r="AB36" s="52"/>
      <c r="AC36" s="52"/>
      <c r="AD36" s="52"/>
    </row>
    <row r="37" spans="1:30" s="9" customFormat="1" ht="12.75" hidden="1">
      <c r="A37" s="59"/>
      <c r="B37" s="79"/>
      <c r="C37" s="79"/>
      <c r="D37" s="79"/>
      <c r="E37" s="79"/>
      <c r="F37" s="79"/>
      <c r="G37" s="7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80"/>
      <c r="AA37" s="75"/>
      <c r="AB37" s="75"/>
      <c r="AC37" s="75"/>
      <c r="AD37" s="75"/>
    </row>
    <row r="38" spans="1:30" s="7" customFormat="1" ht="47.25" customHeight="1" hidden="1">
      <c r="A38" s="38" t="s">
        <v>50</v>
      </c>
      <c r="B38" s="38" t="s">
        <v>0</v>
      </c>
      <c r="C38" s="107">
        <v>1244.1899</v>
      </c>
      <c r="D38" s="38" t="s">
        <v>1</v>
      </c>
      <c r="E38" s="107">
        <v>1244.1899</v>
      </c>
      <c r="F38" s="38" t="s">
        <v>2</v>
      </c>
      <c r="G38" s="107">
        <v>1244.1899</v>
      </c>
      <c r="H38" s="38" t="s">
        <v>3</v>
      </c>
      <c r="I38" s="107">
        <v>1244.1899</v>
      </c>
      <c r="J38" s="38" t="s">
        <v>4</v>
      </c>
      <c r="K38" s="107">
        <v>1244.1899</v>
      </c>
      <c r="L38" s="38" t="s">
        <v>26</v>
      </c>
      <c r="M38" s="107">
        <v>1244.1899</v>
      </c>
      <c r="N38" s="38" t="s">
        <v>5</v>
      </c>
      <c r="O38" s="107">
        <v>1244.1899</v>
      </c>
      <c r="P38" s="38" t="s">
        <v>6</v>
      </c>
      <c r="Q38" s="107">
        <v>1244.1899</v>
      </c>
      <c r="R38" s="38" t="s">
        <v>7</v>
      </c>
      <c r="S38" s="107">
        <v>1244.1899</v>
      </c>
      <c r="T38" s="38" t="s">
        <v>8</v>
      </c>
      <c r="U38" s="107">
        <v>1244.1899</v>
      </c>
      <c r="V38" s="38" t="s">
        <v>9</v>
      </c>
      <c r="W38" s="107">
        <v>1244.1899</v>
      </c>
      <c r="X38" s="38" t="s">
        <v>10</v>
      </c>
      <c r="Y38" s="107">
        <v>1244.1899</v>
      </c>
      <c r="Z38" s="42" t="s">
        <v>24</v>
      </c>
      <c r="AA38" s="52"/>
      <c r="AB38" s="52"/>
      <c r="AC38" s="52"/>
      <c r="AD38" s="52"/>
    </row>
    <row r="39" spans="1:48" s="9" customFormat="1" ht="12.75" hidden="1">
      <c r="A39" s="40" t="s">
        <v>74</v>
      </c>
      <c r="B39" s="74">
        <v>100.4</v>
      </c>
      <c r="C39" s="74">
        <v>124917</v>
      </c>
      <c r="D39" s="74">
        <v>79.4</v>
      </c>
      <c r="E39" s="74">
        <v>98789</v>
      </c>
      <c r="F39" s="74">
        <v>75.6</v>
      </c>
      <c r="G39" s="74">
        <v>94061</v>
      </c>
      <c r="H39" s="74">
        <v>27.6</v>
      </c>
      <c r="I39" s="74">
        <v>34340</v>
      </c>
      <c r="J39" s="74">
        <v>3.8</v>
      </c>
      <c r="K39" s="74">
        <v>4728</v>
      </c>
      <c r="L39" s="74">
        <v>3</v>
      </c>
      <c r="M39" s="74">
        <v>3733</v>
      </c>
      <c r="N39" s="74">
        <v>2.2</v>
      </c>
      <c r="O39" s="74">
        <v>2737</v>
      </c>
      <c r="P39" s="74">
        <v>2</v>
      </c>
      <c r="Q39" s="74">
        <v>2488</v>
      </c>
      <c r="R39" s="74">
        <v>6.3</v>
      </c>
      <c r="S39" s="74">
        <v>7838</v>
      </c>
      <c r="T39" s="74">
        <v>39.8</v>
      </c>
      <c r="U39" s="74">
        <v>49519</v>
      </c>
      <c r="V39" s="74">
        <v>86.5</v>
      </c>
      <c r="W39" s="74">
        <v>107622</v>
      </c>
      <c r="X39" s="74">
        <v>94.1</v>
      </c>
      <c r="Y39" s="74">
        <v>117078</v>
      </c>
      <c r="Z39" s="74">
        <f aca="true" t="shared" si="6" ref="Z39:Z48">B39+D39+F39+H39+J39+L39+N39+P39+R39+T39+V39+X39</f>
        <v>520.7</v>
      </c>
      <c r="AA39" s="75"/>
      <c r="AB39" s="75"/>
      <c r="AC39" s="75"/>
      <c r="AD39" s="75"/>
      <c r="AV39" s="9">
        <f aca="true" t="shared" si="7" ref="AV39:AV48">C39+E39+G39+I39+K39+M39+O39+Q39+S39+U39+W39+Y39</f>
        <v>647850</v>
      </c>
    </row>
    <row r="40" spans="1:48" s="9" customFormat="1" ht="12.75" hidden="1">
      <c r="A40" s="40" t="s">
        <v>75</v>
      </c>
      <c r="B40" s="74">
        <v>51.8</v>
      </c>
      <c r="C40" s="74">
        <v>64449</v>
      </c>
      <c r="D40" s="74">
        <v>59</v>
      </c>
      <c r="E40" s="74">
        <v>73407</v>
      </c>
      <c r="F40" s="74">
        <v>41.2</v>
      </c>
      <c r="G40" s="74">
        <v>51261</v>
      </c>
      <c r="H40" s="74">
        <v>18.7</v>
      </c>
      <c r="I40" s="74">
        <v>23266</v>
      </c>
      <c r="J40" s="74">
        <v>2.9</v>
      </c>
      <c r="K40" s="74">
        <v>3608</v>
      </c>
      <c r="L40" s="74">
        <v>1.4</v>
      </c>
      <c r="M40" s="74">
        <v>1742</v>
      </c>
      <c r="N40" s="74">
        <v>0.9</v>
      </c>
      <c r="O40" s="74">
        <v>1120</v>
      </c>
      <c r="P40" s="74">
        <v>1.7</v>
      </c>
      <c r="Q40" s="74">
        <v>2115</v>
      </c>
      <c r="R40" s="74">
        <v>1.2</v>
      </c>
      <c r="S40" s="74">
        <v>1493</v>
      </c>
      <c r="T40" s="74">
        <v>18.2</v>
      </c>
      <c r="U40" s="74">
        <v>22644</v>
      </c>
      <c r="V40" s="74">
        <v>38.9</v>
      </c>
      <c r="W40" s="74">
        <v>48399</v>
      </c>
      <c r="X40" s="74">
        <v>53.4</v>
      </c>
      <c r="Y40" s="74">
        <v>66440</v>
      </c>
      <c r="Z40" s="74">
        <f t="shared" si="6"/>
        <v>289.29999999999995</v>
      </c>
      <c r="AA40" s="75"/>
      <c r="AB40" s="75"/>
      <c r="AC40" s="75"/>
      <c r="AD40" s="75"/>
      <c r="AV40" s="9">
        <f t="shared" si="7"/>
        <v>359944</v>
      </c>
    </row>
    <row r="41" spans="1:48" s="9" customFormat="1" ht="12.75" hidden="1">
      <c r="A41" s="40" t="s">
        <v>76</v>
      </c>
      <c r="B41" s="41">
        <v>92.6</v>
      </c>
      <c r="C41" s="74">
        <v>115212</v>
      </c>
      <c r="D41" s="81">
        <v>90.4</v>
      </c>
      <c r="E41" s="74">
        <v>112475</v>
      </c>
      <c r="F41" s="81">
        <v>54.7</v>
      </c>
      <c r="G41" s="74">
        <v>68057</v>
      </c>
      <c r="H41" s="81">
        <v>38.3</v>
      </c>
      <c r="I41" s="74">
        <v>47652</v>
      </c>
      <c r="J41" s="81">
        <v>2.4</v>
      </c>
      <c r="K41" s="74">
        <v>2986</v>
      </c>
      <c r="L41" s="81">
        <v>1.4</v>
      </c>
      <c r="M41" s="74">
        <v>1742</v>
      </c>
      <c r="N41" s="81">
        <v>1.5</v>
      </c>
      <c r="O41" s="74">
        <v>1866</v>
      </c>
      <c r="P41" s="81">
        <v>1.9</v>
      </c>
      <c r="Q41" s="74">
        <v>2364</v>
      </c>
      <c r="R41" s="81">
        <v>2.2</v>
      </c>
      <c r="S41" s="74">
        <v>2737</v>
      </c>
      <c r="T41" s="81">
        <v>36</v>
      </c>
      <c r="U41" s="74">
        <v>44791</v>
      </c>
      <c r="V41" s="81">
        <v>54</v>
      </c>
      <c r="W41" s="74">
        <v>67186</v>
      </c>
      <c r="X41" s="81">
        <v>70</v>
      </c>
      <c r="Y41" s="74">
        <v>87094</v>
      </c>
      <c r="Z41" s="74">
        <f t="shared" si="6"/>
        <v>445.3999999999999</v>
      </c>
      <c r="AA41" s="75"/>
      <c r="AB41" s="75"/>
      <c r="AC41" s="75"/>
      <c r="AD41" s="75"/>
      <c r="AV41" s="9">
        <f t="shared" si="7"/>
        <v>554162</v>
      </c>
    </row>
    <row r="42" spans="1:48" s="9" customFormat="1" ht="12.75" hidden="1">
      <c r="A42" s="40" t="s">
        <v>77</v>
      </c>
      <c r="B42" s="74">
        <v>143.5</v>
      </c>
      <c r="C42" s="74">
        <v>178541</v>
      </c>
      <c r="D42" s="74">
        <v>85</v>
      </c>
      <c r="E42" s="74">
        <v>105756</v>
      </c>
      <c r="F42" s="74">
        <v>65.9</v>
      </c>
      <c r="G42" s="74">
        <v>81992</v>
      </c>
      <c r="H42" s="74">
        <v>49.1</v>
      </c>
      <c r="I42" s="74">
        <v>61090</v>
      </c>
      <c r="J42" s="74">
        <v>5.2</v>
      </c>
      <c r="K42" s="74">
        <v>6470</v>
      </c>
      <c r="L42" s="74">
        <v>3.7</v>
      </c>
      <c r="M42" s="74">
        <v>4604</v>
      </c>
      <c r="N42" s="74">
        <v>2</v>
      </c>
      <c r="O42" s="74">
        <v>2488</v>
      </c>
      <c r="P42" s="74">
        <v>2.3</v>
      </c>
      <c r="Q42" s="74">
        <v>2862</v>
      </c>
      <c r="R42" s="74">
        <v>5.3</v>
      </c>
      <c r="S42" s="74">
        <v>6594</v>
      </c>
      <c r="T42" s="74">
        <v>64.8</v>
      </c>
      <c r="U42" s="74">
        <v>80624</v>
      </c>
      <c r="V42" s="74">
        <v>79.7</v>
      </c>
      <c r="W42" s="74">
        <v>99162</v>
      </c>
      <c r="X42" s="74">
        <v>107.1</v>
      </c>
      <c r="Y42" s="74">
        <v>133252</v>
      </c>
      <c r="Z42" s="74">
        <f t="shared" si="6"/>
        <v>613.6</v>
      </c>
      <c r="AA42" s="75"/>
      <c r="AB42" s="75"/>
      <c r="AC42" s="75"/>
      <c r="AD42" s="75"/>
      <c r="AV42" s="9">
        <f t="shared" si="7"/>
        <v>763435</v>
      </c>
    </row>
    <row r="43" spans="1:48" s="9" customFormat="1" ht="12.75" hidden="1">
      <c r="A43" s="40" t="s">
        <v>78</v>
      </c>
      <c r="B43" s="74">
        <v>19.9</v>
      </c>
      <c r="C43" s="74">
        <v>24759</v>
      </c>
      <c r="D43" s="74">
        <v>18.2</v>
      </c>
      <c r="E43" s="74">
        <v>22644</v>
      </c>
      <c r="F43" s="74">
        <v>14.6</v>
      </c>
      <c r="G43" s="74">
        <v>18165</v>
      </c>
      <c r="H43" s="74">
        <v>5.1</v>
      </c>
      <c r="I43" s="74">
        <v>6345</v>
      </c>
      <c r="J43" s="74"/>
      <c r="K43" s="74">
        <v>0</v>
      </c>
      <c r="L43" s="74"/>
      <c r="M43" s="74">
        <v>0</v>
      </c>
      <c r="N43" s="74"/>
      <c r="O43" s="74">
        <v>0</v>
      </c>
      <c r="P43" s="74"/>
      <c r="Q43" s="74">
        <v>0</v>
      </c>
      <c r="R43" s="74"/>
      <c r="S43" s="74">
        <v>0</v>
      </c>
      <c r="T43" s="74">
        <v>8.8</v>
      </c>
      <c r="U43" s="74">
        <v>10949</v>
      </c>
      <c r="V43" s="74">
        <v>13.3</v>
      </c>
      <c r="W43" s="74">
        <v>16548</v>
      </c>
      <c r="X43" s="74">
        <v>19.3</v>
      </c>
      <c r="Y43" s="74">
        <v>24014</v>
      </c>
      <c r="Z43" s="74">
        <f t="shared" si="6"/>
        <v>99.19999999999999</v>
      </c>
      <c r="AA43" s="75"/>
      <c r="AB43" s="75"/>
      <c r="AC43" s="75"/>
      <c r="AD43" s="75"/>
      <c r="AV43" s="9">
        <f t="shared" si="7"/>
        <v>123424</v>
      </c>
    </row>
    <row r="44" spans="1:48" s="9" customFormat="1" ht="12.75" hidden="1">
      <c r="A44" s="40" t="s">
        <v>79</v>
      </c>
      <c r="B44" s="74">
        <v>79</v>
      </c>
      <c r="C44" s="74">
        <v>98291</v>
      </c>
      <c r="D44" s="74">
        <v>74.9</v>
      </c>
      <c r="E44" s="74">
        <v>93190</v>
      </c>
      <c r="F44" s="74">
        <v>57.3</v>
      </c>
      <c r="G44" s="74">
        <v>71292</v>
      </c>
      <c r="H44" s="74">
        <v>26.9</v>
      </c>
      <c r="I44" s="74">
        <v>33469</v>
      </c>
      <c r="J44" s="74">
        <v>3</v>
      </c>
      <c r="K44" s="74">
        <v>3733</v>
      </c>
      <c r="L44" s="74">
        <v>3</v>
      </c>
      <c r="M44" s="74">
        <v>3733</v>
      </c>
      <c r="N44" s="74">
        <v>2.9</v>
      </c>
      <c r="O44" s="74">
        <v>3608</v>
      </c>
      <c r="P44" s="74">
        <v>1</v>
      </c>
      <c r="Q44" s="74">
        <v>1244</v>
      </c>
      <c r="R44" s="74">
        <v>2.2</v>
      </c>
      <c r="S44" s="74">
        <v>2737</v>
      </c>
      <c r="T44" s="74">
        <v>27.4</v>
      </c>
      <c r="U44" s="74">
        <v>34091</v>
      </c>
      <c r="V44" s="74">
        <v>60</v>
      </c>
      <c r="W44" s="74">
        <v>74651</v>
      </c>
      <c r="X44" s="74">
        <v>75</v>
      </c>
      <c r="Y44" s="74">
        <v>93314</v>
      </c>
      <c r="Z44" s="74">
        <f t="shared" si="6"/>
        <v>412.59999999999997</v>
      </c>
      <c r="AA44" s="75"/>
      <c r="AB44" s="75"/>
      <c r="AC44" s="75"/>
      <c r="AD44" s="75"/>
      <c r="AV44" s="9">
        <f t="shared" si="7"/>
        <v>513353</v>
      </c>
    </row>
    <row r="45" spans="1:48" s="9" customFormat="1" ht="12.75" hidden="1">
      <c r="A45" s="40" t="s">
        <v>80</v>
      </c>
      <c r="B45" s="74">
        <v>72.6</v>
      </c>
      <c r="C45" s="74">
        <v>90328</v>
      </c>
      <c r="D45" s="74">
        <v>65.1</v>
      </c>
      <c r="E45" s="74">
        <v>80997</v>
      </c>
      <c r="F45" s="74">
        <v>51.2</v>
      </c>
      <c r="G45" s="74">
        <v>63703</v>
      </c>
      <c r="H45" s="74">
        <v>25</v>
      </c>
      <c r="I45" s="74">
        <v>31105</v>
      </c>
      <c r="J45" s="74">
        <v>3.8</v>
      </c>
      <c r="K45" s="74">
        <v>4728</v>
      </c>
      <c r="L45" s="74">
        <v>2.9</v>
      </c>
      <c r="M45" s="74">
        <v>3608</v>
      </c>
      <c r="N45" s="74">
        <v>1.6</v>
      </c>
      <c r="O45" s="74">
        <v>1991</v>
      </c>
      <c r="P45" s="74">
        <v>1.4</v>
      </c>
      <c r="Q45" s="74">
        <v>1742</v>
      </c>
      <c r="R45" s="74">
        <v>4</v>
      </c>
      <c r="S45" s="74">
        <v>4977</v>
      </c>
      <c r="T45" s="74">
        <v>30</v>
      </c>
      <c r="U45" s="74">
        <v>37326</v>
      </c>
      <c r="V45" s="74">
        <v>50.1</v>
      </c>
      <c r="W45" s="74">
        <v>62334</v>
      </c>
      <c r="X45" s="74">
        <v>65.1</v>
      </c>
      <c r="Y45" s="74">
        <v>80995</v>
      </c>
      <c r="Z45" s="74">
        <f t="shared" si="6"/>
        <v>372.80000000000007</v>
      </c>
      <c r="AA45" s="75"/>
      <c r="AB45" s="75"/>
      <c r="AC45" s="75"/>
      <c r="AD45" s="75"/>
      <c r="AV45" s="9">
        <f t="shared" si="7"/>
        <v>463834</v>
      </c>
    </row>
    <row r="46" spans="1:48" s="9" customFormat="1" ht="12.75" hidden="1">
      <c r="A46" s="40" t="s">
        <v>81</v>
      </c>
      <c r="B46" s="74">
        <v>82.7</v>
      </c>
      <c r="C46" s="74">
        <v>102895</v>
      </c>
      <c r="D46" s="74">
        <v>76</v>
      </c>
      <c r="E46" s="74">
        <v>94558</v>
      </c>
      <c r="F46" s="74">
        <v>52.7</v>
      </c>
      <c r="G46" s="74">
        <v>65569</v>
      </c>
      <c r="H46" s="74">
        <v>27.1</v>
      </c>
      <c r="I46" s="74">
        <v>33718</v>
      </c>
      <c r="J46" s="74">
        <v>1.4</v>
      </c>
      <c r="K46" s="74">
        <v>1742</v>
      </c>
      <c r="L46" s="74">
        <v>2.1</v>
      </c>
      <c r="M46" s="74">
        <v>2613</v>
      </c>
      <c r="N46" s="74">
        <v>1.5</v>
      </c>
      <c r="O46" s="74">
        <v>1866</v>
      </c>
      <c r="P46" s="74">
        <v>1.5</v>
      </c>
      <c r="Q46" s="74">
        <v>1866</v>
      </c>
      <c r="R46" s="74">
        <v>3.2</v>
      </c>
      <c r="S46" s="74">
        <v>3981</v>
      </c>
      <c r="T46" s="74">
        <v>34.4</v>
      </c>
      <c r="U46" s="74">
        <v>42800</v>
      </c>
      <c r="V46" s="74">
        <v>54.2</v>
      </c>
      <c r="W46" s="74">
        <v>67435</v>
      </c>
      <c r="X46" s="74">
        <v>91.6</v>
      </c>
      <c r="Y46" s="74">
        <v>113968</v>
      </c>
      <c r="Z46" s="74">
        <f t="shared" si="6"/>
        <v>428.4</v>
      </c>
      <c r="AA46" s="75"/>
      <c r="AB46" s="75"/>
      <c r="AC46" s="75"/>
      <c r="AD46" s="75"/>
      <c r="AV46" s="9">
        <f t="shared" si="7"/>
        <v>533011</v>
      </c>
    </row>
    <row r="47" spans="1:48" s="9" customFormat="1" ht="12.75" hidden="1">
      <c r="A47" s="40" t="s">
        <v>82</v>
      </c>
      <c r="B47" s="74">
        <v>70</v>
      </c>
      <c r="C47" s="74">
        <v>87093</v>
      </c>
      <c r="D47" s="74">
        <v>68.7</v>
      </c>
      <c r="E47" s="74">
        <v>85476</v>
      </c>
      <c r="F47" s="74">
        <v>53.4</v>
      </c>
      <c r="G47" s="74">
        <v>66440</v>
      </c>
      <c r="H47" s="74">
        <v>24.3</v>
      </c>
      <c r="I47" s="74">
        <v>30234</v>
      </c>
      <c r="J47" s="74">
        <v>2.8</v>
      </c>
      <c r="K47" s="74">
        <v>3484</v>
      </c>
      <c r="L47" s="74">
        <v>2.2</v>
      </c>
      <c r="M47" s="74">
        <v>2737</v>
      </c>
      <c r="N47" s="74">
        <v>2.5</v>
      </c>
      <c r="O47" s="74">
        <v>3110</v>
      </c>
      <c r="P47" s="74">
        <v>1.6</v>
      </c>
      <c r="Q47" s="74">
        <v>1991</v>
      </c>
      <c r="R47" s="74">
        <v>3</v>
      </c>
      <c r="S47" s="74">
        <v>3733</v>
      </c>
      <c r="T47" s="74">
        <v>27.1</v>
      </c>
      <c r="U47" s="74">
        <v>33718</v>
      </c>
      <c r="V47" s="74">
        <v>50.7</v>
      </c>
      <c r="W47" s="74">
        <v>63080</v>
      </c>
      <c r="X47" s="74">
        <v>67.1</v>
      </c>
      <c r="Y47" s="74">
        <v>83485</v>
      </c>
      <c r="Z47" s="74">
        <f t="shared" si="6"/>
        <v>373.4</v>
      </c>
      <c r="AA47" s="75"/>
      <c r="AB47" s="75"/>
      <c r="AC47" s="75"/>
      <c r="AD47" s="75"/>
      <c r="AV47" s="9">
        <f t="shared" si="7"/>
        <v>464581</v>
      </c>
    </row>
    <row r="48" spans="1:48" s="9" customFormat="1" ht="12.75" hidden="1">
      <c r="A48" s="40" t="s">
        <v>83</v>
      </c>
      <c r="B48" s="74">
        <v>91.7</v>
      </c>
      <c r="C48" s="74">
        <v>114092</v>
      </c>
      <c r="D48" s="74">
        <v>80.3</v>
      </c>
      <c r="E48" s="74">
        <v>99908</v>
      </c>
      <c r="F48" s="74">
        <v>65.5</v>
      </c>
      <c r="G48" s="74">
        <v>81494</v>
      </c>
      <c r="H48" s="74">
        <v>35.6</v>
      </c>
      <c r="I48" s="74">
        <v>44293</v>
      </c>
      <c r="J48" s="74">
        <v>0.5</v>
      </c>
      <c r="K48" s="74">
        <v>622</v>
      </c>
      <c r="L48" s="74">
        <v>0.6</v>
      </c>
      <c r="M48" s="74">
        <v>747</v>
      </c>
      <c r="N48" s="74">
        <v>0.1</v>
      </c>
      <c r="O48" s="74">
        <v>124</v>
      </c>
      <c r="P48" s="74">
        <v>0.9</v>
      </c>
      <c r="Q48" s="74">
        <v>1120</v>
      </c>
      <c r="R48" s="74">
        <v>0.7</v>
      </c>
      <c r="S48" s="74">
        <v>871</v>
      </c>
      <c r="T48" s="74">
        <v>35.9</v>
      </c>
      <c r="U48" s="74">
        <v>44666</v>
      </c>
      <c r="V48" s="74">
        <v>62.5</v>
      </c>
      <c r="W48" s="74">
        <v>77762</v>
      </c>
      <c r="X48" s="74">
        <v>69.4</v>
      </c>
      <c r="Y48" s="74">
        <v>86348</v>
      </c>
      <c r="Z48" s="74">
        <f t="shared" si="6"/>
        <v>443.70000000000005</v>
      </c>
      <c r="AA48" s="75"/>
      <c r="AB48" s="75"/>
      <c r="AC48" s="75"/>
      <c r="AD48" s="75"/>
      <c r="AV48" s="9">
        <f t="shared" si="7"/>
        <v>552047</v>
      </c>
    </row>
    <row r="49" spans="1:48" s="9" customFormat="1" ht="12.75" hidden="1">
      <c r="A49" s="38" t="s">
        <v>84</v>
      </c>
      <c r="B49" s="41">
        <f>B39+B40+B41+B42+B43+B44+B45+B46+B47+B48</f>
        <v>804.2</v>
      </c>
      <c r="C49" s="41">
        <f aca="true" t="shared" si="8" ref="C49:AV49">C39+C40+C41+C42+C43+C44+C45+C46+C47+C48</f>
        <v>1000577</v>
      </c>
      <c r="D49" s="41">
        <f t="shared" si="8"/>
        <v>697</v>
      </c>
      <c r="E49" s="41">
        <f t="shared" si="8"/>
        <v>867200</v>
      </c>
      <c r="F49" s="41">
        <f t="shared" si="8"/>
        <v>532.0999999999999</v>
      </c>
      <c r="G49" s="41">
        <f t="shared" si="8"/>
        <v>662034</v>
      </c>
      <c r="H49" s="41">
        <f t="shared" si="8"/>
        <v>277.7</v>
      </c>
      <c r="I49" s="41">
        <f t="shared" si="8"/>
        <v>345512</v>
      </c>
      <c r="J49" s="41">
        <f t="shared" si="8"/>
        <v>25.8</v>
      </c>
      <c r="K49" s="41">
        <f t="shared" si="8"/>
        <v>32101</v>
      </c>
      <c r="L49" s="41">
        <f t="shared" si="8"/>
        <v>20.3</v>
      </c>
      <c r="M49" s="41">
        <f t="shared" si="8"/>
        <v>25259</v>
      </c>
      <c r="N49" s="41">
        <f t="shared" si="8"/>
        <v>15.2</v>
      </c>
      <c r="O49" s="41">
        <f t="shared" si="8"/>
        <v>18910</v>
      </c>
      <c r="P49" s="41">
        <f t="shared" si="8"/>
        <v>14.299999999999999</v>
      </c>
      <c r="Q49" s="41">
        <f t="shared" si="8"/>
        <v>17792</v>
      </c>
      <c r="R49" s="41">
        <f t="shared" si="8"/>
        <v>28.099999999999998</v>
      </c>
      <c r="S49" s="41">
        <f t="shared" si="8"/>
        <v>34961</v>
      </c>
      <c r="T49" s="41">
        <f t="shared" si="8"/>
        <v>322.40000000000003</v>
      </c>
      <c r="U49" s="41">
        <f t="shared" si="8"/>
        <v>401128</v>
      </c>
      <c r="V49" s="41">
        <f t="shared" si="8"/>
        <v>549.9000000000001</v>
      </c>
      <c r="W49" s="41">
        <f t="shared" si="8"/>
        <v>684179</v>
      </c>
      <c r="X49" s="41">
        <f t="shared" si="8"/>
        <v>712.1</v>
      </c>
      <c r="Y49" s="41">
        <f t="shared" si="8"/>
        <v>885988</v>
      </c>
      <c r="Z49" s="41">
        <f t="shared" si="8"/>
        <v>3999.1000000000004</v>
      </c>
      <c r="AA49" s="41">
        <f t="shared" si="8"/>
        <v>0</v>
      </c>
      <c r="AB49" s="41">
        <f t="shared" si="8"/>
        <v>0</v>
      </c>
      <c r="AC49" s="41">
        <f t="shared" si="8"/>
        <v>0</v>
      </c>
      <c r="AD49" s="41">
        <f t="shared" si="8"/>
        <v>0</v>
      </c>
      <c r="AE49" s="41">
        <f t="shared" si="8"/>
        <v>0</v>
      </c>
      <c r="AF49" s="41">
        <f t="shared" si="8"/>
        <v>0</v>
      </c>
      <c r="AG49" s="41">
        <f t="shared" si="8"/>
        <v>0</v>
      </c>
      <c r="AH49" s="41">
        <f t="shared" si="8"/>
        <v>0</v>
      </c>
      <c r="AI49" s="41">
        <f t="shared" si="8"/>
        <v>0</v>
      </c>
      <c r="AJ49" s="41">
        <f t="shared" si="8"/>
        <v>0</v>
      </c>
      <c r="AK49" s="41">
        <f t="shared" si="8"/>
        <v>0</v>
      </c>
      <c r="AL49" s="41">
        <f t="shared" si="8"/>
        <v>0</v>
      </c>
      <c r="AM49" s="41">
        <f t="shared" si="8"/>
        <v>0</v>
      </c>
      <c r="AN49" s="41">
        <f t="shared" si="8"/>
        <v>0</v>
      </c>
      <c r="AO49" s="41">
        <f t="shared" si="8"/>
        <v>0</v>
      </c>
      <c r="AP49" s="41">
        <f t="shared" si="8"/>
        <v>0</v>
      </c>
      <c r="AQ49" s="41">
        <f t="shared" si="8"/>
        <v>0</v>
      </c>
      <c r="AR49" s="41">
        <f t="shared" si="8"/>
        <v>0</v>
      </c>
      <c r="AS49" s="41">
        <f t="shared" si="8"/>
        <v>0</v>
      </c>
      <c r="AT49" s="41">
        <f t="shared" si="8"/>
        <v>0</v>
      </c>
      <c r="AU49" s="41">
        <f t="shared" si="8"/>
        <v>0</v>
      </c>
      <c r="AV49" s="41">
        <f t="shared" si="8"/>
        <v>4975641</v>
      </c>
    </row>
    <row r="50" spans="1:48" s="11" customFormat="1" ht="53.25" customHeight="1" hidden="1">
      <c r="A50" s="38" t="s">
        <v>51</v>
      </c>
      <c r="B50" s="38">
        <f>B29+B49</f>
        <v>2417</v>
      </c>
      <c r="C50" s="38">
        <f>C29+C49</f>
        <v>3222488</v>
      </c>
      <c r="D50" s="38">
        <f aca="true" t="shared" si="9" ref="D50:AV50">D29+D49</f>
        <v>2231.1000000000004</v>
      </c>
      <c r="E50" s="38">
        <f t="shared" si="9"/>
        <v>2980687</v>
      </c>
      <c r="F50" s="38">
        <f t="shared" si="9"/>
        <v>1574.5</v>
      </c>
      <c r="G50" s="38">
        <f t="shared" si="9"/>
        <v>2098119</v>
      </c>
      <c r="H50" s="38">
        <f t="shared" si="9"/>
        <v>927.4000000000001</v>
      </c>
      <c r="I50" s="38">
        <f t="shared" si="9"/>
        <v>1240583</v>
      </c>
      <c r="J50" s="38">
        <f t="shared" si="9"/>
        <v>82.10000000000001</v>
      </c>
      <c r="K50" s="38">
        <f t="shared" si="9"/>
        <v>109666</v>
      </c>
      <c r="L50" s="38">
        <f t="shared" si="9"/>
        <v>56.10000000000001</v>
      </c>
      <c r="M50" s="38">
        <f t="shared" si="9"/>
        <v>74580</v>
      </c>
      <c r="N50" s="38">
        <f t="shared" si="9"/>
        <v>45</v>
      </c>
      <c r="O50" s="38">
        <f t="shared" si="9"/>
        <v>59964</v>
      </c>
      <c r="P50" s="38">
        <f t="shared" si="9"/>
        <v>41.1</v>
      </c>
      <c r="Q50" s="38">
        <f t="shared" si="9"/>
        <v>54716</v>
      </c>
      <c r="R50" s="38">
        <f t="shared" si="9"/>
        <v>80.6</v>
      </c>
      <c r="S50" s="38">
        <f t="shared" si="9"/>
        <v>107291</v>
      </c>
      <c r="T50" s="38">
        <f t="shared" si="9"/>
        <v>821.4000000000001</v>
      </c>
      <c r="U50" s="38">
        <f t="shared" si="9"/>
        <v>1088585</v>
      </c>
      <c r="V50" s="38">
        <f t="shared" si="9"/>
        <v>1582.2</v>
      </c>
      <c r="W50" s="38">
        <f t="shared" si="9"/>
        <v>2106348</v>
      </c>
      <c r="X50" s="38">
        <f t="shared" si="9"/>
        <v>2027.8000000000002</v>
      </c>
      <c r="Y50" s="38">
        <f t="shared" si="9"/>
        <v>2698586</v>
      </c>
      <c r="Z50" s="38">
        <f t="shared" si="9"/>
        <v>11886.300000000001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  <c r="AH50" s="38">
        <f t="shared" si="9"/>
        <v>0</v>
      </c>
      <c r="AI50" s="38">
        <f t="shared" si="9"/>
        <v>0</v>
      </c>
      <c r="AJ50" s="38">
        <f t="shared" si="9"/>
        <v>0</v>
      </c>
      <c r="AK50" s="38">
        <f t="shared" si="9"/>
        <v>0</v>
      </c>
      <c r="AL50" s="38">
        <f t="shared" si="9"/>
        <v>0</v>
      </c>
      <c r="AM50" s="38">
        <f t="shared" si="9"/>
        <v>0</v>
      </c>
      <c r="AN50" s="38">
        <f t="shared" si="9"/>
        <v>0</v>
      </c>
      <c r="AO50" s="38">
        <f t="shared" si="9"/>
        <v>0</v>
      </c>
      <c r="AP50" s="38">
        <f t="shared" si="9"/>
        <v>0</v>
      </c>
      <c r="AQ50" s="38">
        <f t="shared" si="9"/>
        <v>0</v>
      </c>
      <c r="AR50" s="38">
        <f t="shared" si="9"/>
        <v>0</v>
      </c>
      <c r="AS50" s="38">
        <f t="shared" si="9"/>
        <v>0</v>
      </c>
      <c r="AT50" s="38">
        <f t="shared" si="9"/>
        <v>0</v>
      </c>
      <c r="AU50" s="38">
        <f t="shared" si="9"/>
        <v>0</v>
      </c>
      <c r="AV50" s="38">
        <f t="shared" si="9"/>
        <v>15841613</v>
      </c>
    </row>
    <row r="51" spans="1:47" s="11" customFormat="1" ht="33" customHeight="1" hidden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11" customFormat="1" ht="126" customHeight="1" hidden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11" customFormat="1" ht="0.75" customHeight="1" hidden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11" customFormat="1" ht="2.25" customHeight="1" hidden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30" s="9" customFormat="1" ht="12.75" customHeight="1" hidden="1">
      <c r="A55" s="59"/>
      <c r="B55" s="79"/>
      <c r="C55" s="79"/>
      <c r="D55" s="79"/>
      <c r="E55" s="79"/>
      <c r="F55" s="79"/>
      <c r="G55" s="7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80"/>
      <c r="AA55" s="75"/>
      <c r="AB55" s="75"/>
      <c r="AC55" s="75"/>
      <c r="AD55" s="75"/>
    </row>
    <row r="56" spans="1:30" s="9" customFormat="1" ht="12.75" customHeight="1" hidden="1">
      <c r="A56" s="59"/>
      <c r="B56" s="79"/>
      <c r="C56" s="79"/>
      <c r="D56" s="79"/>
      <c r="E56" s="79"/>
      <c r="F56" s="79"/>
      <c r="G56" s="7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80"/>
      <c r="AA56" s="75"/>
      <c r="AB56" s="75"/>
      <c r="AC56" s="75"/>
      <c r="AD56" s="75"/>
    </row>
    <row r="57" spans="1:30" s="9" customFormat="1" ht="12.75" customHeight="1" hidden="1">
      <c r="A57" s="59"/>
      <c r="B57" s="79"/>
      <c r="C57" s="79"/>
      <c r="D57" s="79"/>
      <c r="E57" s="79"/>
      <c r="F57" s="79"/>
      <c r="G57" s="7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80"/>
      <c r="AA57" s="75"/>
      <c r="AB57" s="75"/>
      <c r="AC57" s="75"/>
      <c r="AD57" s="75"/>
    </row>
    <row r="58" spans="1:30" s="9" customFormat="1" ht="12.75" customHeight="1" hidden="1">
      <c r="A58" s="59"/>
      <c r="B58" s="79"/>
      <c r="C58" s="79"/>
      <c r="D58" s="79"/>
      <c r="E58" s="79"/>
      <c r="F58" s="79"/>
      <c r="G58" s="7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80"/>
      <c r="AA58" s="75"/>
      <c r="AB58" s="75"/>
      <c r="AC58" s="75"/>
      <c r="AD58" s="75"/>
    </row>
    <row r="59" spans="1:30" s="9" customFormat="1" ht="12.75" customHeight="1" hidden="1">
      <c r="A59" s="59"/>
      <c r="B59" s="79"/>
      <c r="C59" s="79"/>
      <c r="D59" s="79"/>
      <c r="E59" s="79"/>
      <c r="F59" s="79"/>
      <c r="G59" s="7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80"/>
      <c r="AA59" s="75"/>
      <c r="AB59" s="75"/>
      <c r="AC59" s="75"/>
      <c r="AD59" s="75"/>
    </row>
    <row r="60" spans="1:30" s="9" customFormat="1" ht="12.75" customHeight="1" hidden="1">
      <c r="A60" s="59"/>
      <c r="B60" s="79"/>
      <c r="C60" s="79"/>
      <c r="D60" s="79"/>
      <c r="E60" s="79"/>
      <c r="F60" s="79"/>
      <c r="G60" s="7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80"/>
      <c r="AA60" s="75"/>
      <c r="AB60" s="75"/>
      <c r="AC60" s="75"/>
      <c r="AD60" s="75"/>
    </row>
    <row r="61" spans="1:30" s="9" customFormat="1" ht="12.75" customHeight="1" hidden="1">
      <c r="A61" s="59"/>
      <c r="B61" s="79"/>
      <c r="C61" s="79"/>
      <c r="D61" s="79"/>
      <c r="E61" s="79"/>
      <c r="F61" s="79"/>
      <c r="G61" s="7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80"/>
      <c r="AA61" s="75"/>
      <c r="AB61" s="75"/>
      <c r="AC61" s="75"/>
      <c r="AD61" s="75"/>
    </row>
    <row r="62" spans="1:30" s="9" customFormat="1" ht="12.75" customHeight="1" hidden="1">
      <c r="A62" s="59"/>
      <c r="B62" s="79"/>
      <c r="C62" s="79"/>
      <c r="D62" s="79"/>
      <c r="E62" s="79"/>
      <c r="F62" s="79"/>
      <c r="G62" s="7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80"/>
      <c r="AA62" s="75"/>
      <c r="AB62" s="75"/>
      <c r="AC62" s="75"/>
      <c r="AD62" s="75"/>
    </row>
    <row r="63" spans="1:30" s="9" customFormat="1" ht="3.75" customHeight="1" hidden="1">
      <c r="A63" s="59"/>
      <c r="B63" s="79"/>
      <c r="C63" s="79"/>
      <c r="D63" s="79"/>
      <c r="E63" s="79"/>
      <c r="F63" s="79"/>
      <c r="G63" s="7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80"/>
      <c r="AA63" s="75"/>
      <c r="AB63" s="75"/>
      <c r="AC63" s="75"/>
      <c r="AD63" s="75"/>
    </row>
    <row r="64" spans="1:30" s="9" customFormat="1" ht="12.75" customHeight="1" hidden="1">
      <c r="A64" s="59"/>
      <c r="B64" s="79"/>
      <c r="C64" s="79"/>
      <c r="D64" s="79"/>
      <c r="E64" s="79"/>
      <c r="F64" s="79"/>
      <c r="G64" s="7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80"/>
      <c r="AA64" s="75"/>
      <c r="AB64" s="75"/>
      <c r="AC64" s="75"/>
      <c r="AD64" s="75"/>
    </row>
    <row r="65" spans="1:30" s="9" customFormat="1" ht="12.75" customHeight="1" hidden="1">
      <c r="A65" s="59"/>
      <c r="B65" s="79"/>
      <c r="C65" s="79"/>
      <c r="D65" s="79"/>
      <c r="E65" s="79"/>
      <c r="F65" s="79"/>
      <c r="G65" s="7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80"/>
      <c r="AA65" s="75"/>
      <c r="AB65" s="75"/>
      <c r="AC65" s="75"/>
      <c r="AD65" s="75"/>
    </row>
    <row r="66" spans="1:30" s="9" customFormat="1" ht="12.75" customHeight="1" hidden="1">
      <c r="A66" s="59"/>
      <c r="B66" s="79"/>
      <c r="C66" s="79"/>
      <c r="D66" s="79"/>
      <c r="E66" s="79"/>
      <c r="F66" s="79"/>
      <c r="G66" s="7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80"/>
      <c r="AA66" s="75"/>
      <c r="AB66" s="75"/>
      <c r="AC66" s="75"/>
      <c r="AD66" s="75"/>
    </row>
    <row r="67" spans="1:30" s="9" customFormat="1" ht="12.75" customHeight="1" hidden="1">
      <c r="A67" s="59"/>
      <c r="B67" s="79"/>
      <c r="C67" s="79"/>
      <c r="D67" s="79"/>
      <c r="E67" s="79"/>
      <c r="F67" s="79"/>
      <c r="G67" s="7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80"/>
      <c r="AA67" s="75"/>
      <c r="AB67" s="75"/>
      <c r="AC67" s="75"/>
      <c r="AD67" s="75"/>
    </row>
    <row r="68" spans="1:30" s="9" customFormat="1" ht="12.75" customHeight="1" hidden="1">
      <c r="A68" s="59"/>
      <c r="B68" s="79"/>
      <c r="C68" s="79"/>
      <c r="D68" s="79"/>
      <c r="E68" s="79"/>
      <c r="F68" s="79"/>
      <c r="G68" s="7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80"/>
      <c r="AA68" s="75"/>
      <c r="AB68" s="75"/>
      <c r="AC68" s="75"/>
      <c r="AD68" s="75"/>
    </row>
    <row r="69" spans="1:30" s="9" customFormat="1" ht="12.75" customHeight="1" hidden="1">
      <c r="A69" s="59"/>
      <c r="B69" s="79"/>
      <c r="C69" s="79"/>
      <c r="D69" s="79"/>
      <c r="E69" s="79"/>
      <c r="F69" s="79"/>
      <c r="G69" s="7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80"/>
      <c r="AA69" s="75"/>
      <c r="AB69" s="75"/>
      <c r="AC69" s="75"/>
      <c r="AD69" s="75"/>
    </row>
    <row r="70" spans="1:30" s="9" customFormat="1" ht="12.75" customHeight="1" hidden="1">
      <c r="A70" s="59"/>
      <c r="B70" s="79"/>
      <c r="C70" s="79"/>
      <c r="D70" s="79"/>
      <c r="E70" s="79"/>
      <c r="F70" s="79"/>
      <c r="G70" s="7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80"/>
      <c r="AA70" s="75"/>
      <c r="AB70" s="75"/>
      <c r="AC70" s="75"/>
      <c r="AD70" s="75"/>
    </row>
    <row r="71" spans="1:30" s="9" customFormat="1" ht="12.75" customHeight="1" hidden="1">
      <c r="A71" s="59"/>
      <c r="B71" s="79"/>
      <c r="C71" s="79"/>
      <c r="D71" s="79"/>
      <c r="E71" s="79"/>
      <c r="F71" s="79"/>
      <c r="G71" s="7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80"/>
      <c r="AA71" s="75"/>
      <c r="AB71" s="75"/>
      <c r="AC71" s="75"/>
      <c r="AD71" s="75"/>
    </row>
    <row r="72" spans="1:30" s="12" customFormat="1" ht="12.75" customHeight="1" hidden="1">
      <c r="A72" s="82"/>
      <c r="B72" s="83"/>
      <c r="C72" s="83"/>
      <c r="D72" s="83"/>
      <c r="E72" s="83"/>
      <c r="F72" s="83"/>
      <c r="G72" s="83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4"/>
      <c r="AA72" s="85"/>
      <c r="AB72" s="85"/>
      <c r="AC72" s="85"/>
      <c r="AD72" s="85"/>
    </row>
    <row r="73" spans="1:30" s="12" customFormat="1" ht="12.75" customHeight="1" hidden="1">
      <c r="A73" s="82"/>
      <c r="B73" s="83"/>
      <c r="C73" s="83"/>
      <c r="D73" s="83"/>
      <c r="E73" s="83"/>
      <c r="F73" s="83"/>
      <c r="G73" s="83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4"/>
      <c r="AA73" s="85"/>
      <c r="AB73" s="85"/>
      <c r="AC73" s="85"/>
      <c r="AD73" s="85"/>
    </row>
    <row r="74" spans="1:30" s="12" customFormat="1" ht="12.75" customHeight="1" hidden="1">
      <c r="A74" s="82"/>
      <c r="B74" s="83"/>
      <c r="C74" s="83"/>
      <c r="D74" s="83"/>
      <c r="E74" s="83"/>
      <c r="F74" s="83"/>
      <c r="G74" s="83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4"/>
      <c r="AA74" s="85"/>
      <c r="AB74" s="85"/>
      <c r="AC74" s="85"/>
      <c r="AD74" s="85"/>
    </row>
    <row r="75" spans="1:30" s="9" customFormat="1" ht="27.75" customHeight="1" hidden="1">
      <c r="A75" s="59"/>
      <c r="B75" s="79"/>
      <c r="C75" s="79"/>
      <c r="D75" s="79"/>
      <c r="E75" s="79"/>
      <c r="F75" s="79"/>
      <c r="G75" s="7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80"/>
      <c r="AA75" s="75"/>
      <c r="AB75" s="75"/>
      <c r="AC75" s="75"/>
      <c r="AD75" s="75"/>
    </row>
    <row r="76" spans="1:30" s="9" customFormat="1" ht="0.75" customHeight="1" hidden="1">
      <c r="A76" s="59"/>
      <c r="B76" s="79"/>
      <c r="C76" s="79"/>
      <c r="D76" s="79"/>
      <c r="E76" s="79"/>
      <c r="F76" s="79"/>
      <c r="G76" s="7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80"/>
      <c r="AA76" s="75"/>
      <c r="AB76" s="75"/>
      <c r="AC76" s="75"/>
      <c r="AD76" s="75"/>
    </row>
    <row r="77" spans="1:30" s="9" customFormat="1" ht="2.25" customHeight="1" hidden="1">
      <c r="A77" s="59"/>
      <c r="B77" s="79"/>
      <c r="C77" s="79"/>
      <c r="D77" s="79"/>
      <c r="E77" s="79"/>
      <c r="F77" s="79"/>
      <c r="G77" s="7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80"/>
      <c r="AA77" s="75"/>
      <c r="AB77" s="75"/>
      <c r="AC77" s="75"/>
      <c r="AD77" s="75"/>
    </row>
    <row r="78" spans="1:30" s="9" customFormat="1" ht="54.75" customHeight="1" hidden="1">
      <c r="A78" s="59"/>
      <c r="B78" s="79"/>
      <c r="C78" s="79"/>
      <c r="D78" s="79"/>
      <c r="E78" s="79"/>
      <c r="F78" s="79"/>
      <c r="G78" s="7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80"/>
      <c r="AA78" s="75"/>
      <c r="AB78" s="75"/>
      <c r="AC78" s="75"/>
      <c r="AD78" s="75"/>
    </row>
    <row r="79" spans="1:30" s="9" customFormat="1" ht="27.75" customHeight="1" hidden="1">
      <c r="A79" s="59"/>
      <c r="B79" s="79"/>
      <c r="C79" s="79"/>
      <c r="D79" s="79"/>
      <c r="E79" s="79"/>
      <c r="F79" s="79"/>
      <c r="G79" s="7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80"/>
      <c r="AA79" s="75"/>
      <c r="AB79" s="75"/>
      <c r="AC79" s="75"/>
      <c r="AD79" s="75"/>
    </row>
    <row r="80" spans="1:30" s="9" customFormat="1" ht="27.75" customHeight="1" hidden="1">
      <c r="A80" s="59"/>
      <c r="B80" s="79"/>
      <c r="C80" s="79"/>
      <c r="D80" s="79"/>
      <c r="E80" s="79"/>
      <c r="F80" s="79"/>
      <c r="G80" s="7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80"/>
      <c r="AA80" s="75"/>
      <c r="AB80" s="75"/>
      <c r="AC80" s="75"/>
      <c r="AD80" s="75"/>
    </row>
    <row r="81" spans="1:30" s="9" customFormat="1" ht="36.75" customHeight="1" hidden="1">
      <c r="A81" s="59"/>
      <c r="B81" s="79"/>
      <c r="C81" s="79"/>
      <c r="D81" s="79"/>
      <c r="E81" s="79"/>
      <c r="F81" s="79"/>
      <c r="G81" s="7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80"/>
      <c r="AA81" s="75"/>
      <c r="AB81" s="75"/>
      <c r="AC81" s="75"/>
      <c r="AD81" s="75"/>
    </row>
    <row r="82" spans="1:30" s="9" customFormat="1" ht="22.5" customHeight="1" hidden="1">
      <c r="A82" s="170" t="s">
        <v>27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75"/>
      <c r="AB82" s="75"/>
      <c r="AC82" s="75"/>
      <c r="AD82" s="75"/>
    </row>
    <row r="83" spans="1:30" s="9" customFormat="1" ht="17.25" customHeight="1" hidden="1">
      <c r="A83" s="170" t="s">
        <v>130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75"/>
      <c r="AB83" s="75"/>
      <c r="AC83" s="75"/>
      <c r="AD83" s="75"/>
    </row>
    <row r="84" spans="1:30" s="9" customFormat="1" ht="15.75" customHeight="1" hidden="1">
      <c r="A84" s="51"/>
      <c r="B84" s="171" t="s">
        <v>37</v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91"/>
      <c r="X84" s="51"/>
      <c r="Y84" s="51"/>
      <c r="Z84" s="51"/>
      <c r="AA84" s="75"/>
      <c r="AB84" s="75"/>
      <c r="AC84" s="75"/>
      <c r="AD84" s="75"/>
    </row>
    <row r="85" spans="1:30" s="7" customFormat="1" ht="14.25" customHeight="1" hidden="1">
      <c r="A85" s="38" t="s">
        <v>25</v>
      </c>
      <c r="B85" s="38" t="s">
        <v>0</v>
      </c>
      <c r="C85" s="107">
        <v>1377.6716</v>
      </c>
      <c r="D85" s="38" t="s">
        <v>1</v>
      </c>
      <c r="E85" s="107">
        <v>1377.6716</v>
      </c>
      <c r="F85" s="38" t="s">
        <v>2</v>
      </c>
      <c r="G85" s="107">
        <v>1377.6716</v>
      </c>
      <c r="H85" s="38" t="s">
        <v>3</v>
      </c>
      <c r="I85" s="107">
        <v>1377.6716</v>
      </c>
      <c r="J85" s="38" t="s">
        <v>4</v>
      </c>
      <c r="K85" s="107">
        <v>1377.6716</v>
      </c>
      <c r="L85" s="38" t="s">
        <v>26</v>
      </c>
      <c r="M85" s="107">
        <v>1377.6716</v>
      </c>
      <c r="N85" s="38" t="s">
        <v>5</v>
      </c>
      <c r="O85" s="107">
        <v>1377.6716</v>
      </c>
      <c r="P85" s="38" t="s">
        <v>6</v>
      </c>
      <c r="Q85" s="107">
        <v>1377.6716</v>
      </c>
      <c r="R85" s="38" t="s">
        <v>7</v>
      </c>
      <c r="S85" s="107">
        <v>1377.6716</v>
      </c>
      <c r="T85" s="38" t="s">
        <v>8</v>
      </c>
      <c r="U85" s="107">
        <v>1377.6716</v>
      </c>
      <c r="V85" s="38" t="s">
        <v>9</v>
      </c>
      <c r="W85" s="107">
        <v>1377.6716</v>
      </c>
      <c r="X85" s="38" t="s">
        <v>10</v>
      </c>
      <c r="Y85" s="107">
        <v>1377.6716</v>
      </c>
      <c r="Z85" s="42" t="s">
        <v>24</v>
      </c>
      <c r="AA85" s="52"/>
      <c r="AB85" s="52"/>
      <c r="AC85" s="52"/>
      <c r="AD85" s="52"/>
    </row>
    <row r="86" spans="1:48" s="11" customFormat="1" ht="16.5" customHeight="1" hidden="1">
      <c r="A86" s="40" t="s">
        <v>38</v>
      </c>
      <c r="B86" s="40">
        <v>178.6</v>
      </c>
      <c r="C86" s="40">
        <v>246052</v>
      </c>
      <c r="D86" s="40">
        <v>187.20000000000002</v>
      </c>
      <c r="E86" s="40">
        <v>257900</v>
      </c>
      <c r="F86" s="40">
        <v>115.8</v>
      </c>
      <c r="G86" s="40">
        <v>159534</v>
      </c>
      <c r="H86" s="40">
        <v>73.3</v>
      </c>
      <c r="I86" s="40">
        <v>100983</v>
      </c>
      <c r="J86" s="40">
        <v>13</v>
      </c>
      <c r="K86" s="40">
        <v>17910</v>
      </c>
      <c r="L86" s="40">
        <v>2.3</v>
      </c>
      <c r="M86" s="40">
        <v>3169</v>
      </c>
      <c r="N86" s="40">
        <v>1.2</v>
      </c>
      <c r="O86" s="40">
        <v>1653</v>
      </c>
      <c r="P86" s="40">
        <v>0</v>
      </c>
      <c r="Q86" s="40">
        <v>0</v>
      </c>
      <c r="R86" s="40">
        <v>1.8</v>
      </c>
      <c r="S86" s="40">
        <v>2480</v>
      </c>
      <c r="T86" s="40">
        <v>39.3</v>
      </c>
      <c r="U86" s="40">
        <v>54142</v>
      </c>
      <c r="V86" s="40">
        <v>85.9</v>
      </c>
      <c r="W86" s="40">
        <v>118342</v>
      </c>
      <c r="X86" s="40">
        <v>126.7</v>
      </c>
      <c r="Y86" s="40">
        <v>174552</v>
      </c>
      <c r="Z86" s="41">
        <f aca="true" t="shared" si="10" ref="Z86:Z109">B86+D86+F86+H86+J86+L86+N86+P86+R86+T86+V86+X86</f>
        <v>825.0999999999999</v>
      </c>
      <c r="AA86" s="45"/>
      <c r="AB86" s="45"/>
      <c r="AC86" s="45"/>
      <c r="AD86" s="45"/>
      <c r="AV86" s="11">
        <f aca="true" t="shared" si="11" ref="AV86:AV109">C86+E86+G86+I86+K86+M86+O86+Q86+S86+U86+W86+Y86</f>
        <v>1136717</v>
      </c>
    </row>
    <row r="87" spans="1:48" s="11" customFormat="1" ht="15" customHeight="1" hidden="1">
      <c r="A87" s="40" t="s">
        <v>39</v>
      </c>
      <c r="B87" s="41">
        <v>178.7</v>
      </c>
      <c r="C87" s="40">
        <v>246190</v>
      </c>
      <c r="D87" s="41">
        <v>153.2</v>
      </c>
      <c r="E87" s="40">
        <v>211059</v>
      </c>
      <c r="F87" s="41">
        <v>99.7</v>
      </c>
      <c r="G87" s="40">
        <v>137354</v>
      </c>
      <c r="H87" s="41">
        <v>61.6</v>
      </c>
      <c r="I87" s="40">
        <v>84865</v>
      </c>
      <c r="J87" s="41">
        <v>0</v>
      </c>
      <c r="K87" s="40">
        <v>0</v>
      </c>
      <c r="L87" s="41">
        <v>0</v>
      </c>
      <c r="M87" s="40">
        <v>0</v>
      </c>
      <c r="N87" s="41">
        <v>0</v>
      </c>
      <c r="O87" s="40">
        <v>0</v>
      </c>
      <c r="P87" s="41">
        <v>0</v>
      </c>
      <c r="Q87" s="40">
        <v>0</v>
      </c>
      <c r="R87" s="41">
        <v>0</v>
      </c>
      <c r="S87" s="40">
        <v>0</v>
      </c>
      <c r="T87" s="41">
        <v>55.1</v>
      </c>
      <c r="U87" s="40">
        <v>75910</v>
      </c>
      <c r="V87" s="41">
        <v>92.2</v>
      </c>
      <c r="W87" s="40">
        <v>127021</v>
      </c>
      <c r="X87" s="86">
        <v>152.8</v>
      </c>
      <c r="Y87" s="40">
        <v>210508</v>
      </c>
      <c r="Z87" s="41">
        <f t="shared" si="10"/>
        <v>793.3</v>
      </c>
      <c r="AA87" s="45"/>
      <c r="AB87" s="45"/>
      <c r="AC87" s="45"/>
      <c r="AD87" s="45"/>
      <c r="AV87" s="11">
        <f t="shared" si="11"/>
        <v>1092907</v>
      </c>
    </row>
    <row r="88" spans="1:48" s="11" customFormat="1" ht="18" customHeight="1" hidden="1">
      <c r="A88" s="40" t="s">
        <v>40</v>
      </c>
      <c r="B88" s="40">
        <v>75.3</v>
      </c>
      <c r="C88" s="40">
        <v>103739</v>
      </c>
      <c r="D88" s="40">
        <v>72.7</v>
      </c>
      <c r="E88" s="40">
        <v>100157</v>
      </c>
      <c r="F88" s="40">
        <v>56.9</v>
      </c>
      <c r="G88" s="40">
        <v>78390</v>
      </c>
      <c r="H88" s="40">
        <v>26.1</v>
      </c>
      <c r="I88" s="40">
        <v>35957</v>
      </c>
      <c r="J88" s="40">
        <v>3.9</v>
      </c>
      <c r="K88" s="40">
        <v>5373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23.7</v>
      </c>
      <c r="U88" s="40">
        <v>32651</v>
      </c>
      <c r="V88" s="40">
        <v>49.4</v>
      </c>
      <c r="W88" s="40">
        <v>68057</v>
      </c>
      <c r="X88" s="40">
        <v>63.5</v>
      </c>
      <c r="Y88" s="40">
        <v>87481</v>
      </c>
      <c r="Z88" s="41">
        <f t="shared" si="10"/>
        <v>371.5</v>
      </c>
      <c r="AA88" s="46"/>
      <c r="AB88" s="45"/>
      <c r="AC88" s="45"/>
      <c r="AD88" s="45"/>
      <c r="AV88" s="11">
        <f t="shared" si="11"/>
        <v>511805</v>
      </c>
    </row>
    <row r="89" spans="1:48" s="13" customFormat="1" ht="18" customHeight="1" hidden="1">
      <c r="A89" s="41" t="s">
        <v>11</v>
      </c>
      <c r="B89" s="40">
        <v>88.6</v>
      </c>
      <c r="C89" s="40">
        <v>122062</v>
      </c>
      <c r="D89" s="40">
        <v>80.6</v>
      </c>
      <c r="E89" s="40">
        <v>111040</v>
      </c>
      <c r="F89" s="40">
        <v>77.9</v>
      </c>
      <c r="G89" s="40">
        <v>107321</v>
      </c>
      <c r="H89" s="40">
        <v>74.5</v>
      </c>
      <c r="I89" s="40">
        <v>102637</v>
      </c>
      <c r="J89" s="40">
        <v>9.6</v>
      </c>
      <c r="K89" s="40">
        <v>13226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60</v>
      </c>
      <c r="U89" s="40">
        <v>82660</v>
      </c>
      <c r="V89" s="40">
        <v>73.6</v>
      </c>
      <c r="W89" s="40">
        <v>101397</v>
      </c>
      <c r="X89" s="40">
        <v>100.1</v>
      </c>
      <c r="Y89" s="40">
        <v>137904</v>
      </c>
      <c r="Z89" s="41">
        <f t="shared" si="10"/>
        <v>564.9000000000001</v>
      </c>
      <c r="AA89" s="46"/>
      <c r="AB89" s="45"/>
      <c r="AC89" s="46"/>
      <c r="AD89" s="46"/>
      <c r="AV89" s="11">
        <f t="shared" si="11"/>
        <v>778247</v>
      </c>
    </row>
    <row r="90" spans="1:48" s="13" customFormat="1" ht="17.25" customHeight="1" hidden="1">
      <c r="A90" s="41" t="s">
        <v>12</v>
      </c>
      <c r="B90" s="40">
        <v>56</v>
      </c>
      <c r="C90" s="40">
        <v>77150</v>
      </c>
      <c r="D90" s="40">
        <v>55.300000000000004</v>
      </c>
      <c r="E90" s="40">
        <v>76185</v>
      </c>
      <c r="F90" s="40">
        <v>31.8</v>
      </c>
      <c r="G90" s="40">
        <v>43810</v>
      </c>
      <c r="H90" s="40">
        <v>14</v>
      </c>
      <c r="I90" s="40">
        <v>19287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20</v>
      </c>
      <c r="U90" s="40">
        <v>27553</v>
      </c>
      <c r="V90" s="40">
        <v>28.9</v>
      </c>
      <c r="W90" s="40">
        <v>39815</v>
      </c>
      <c r="X90" s="40">
        <v>34</v>
      </c>
      <c r="Y90" s="40">
        <v>46841</v>
      </c>
      <c r="Z90" s="41">
        <f t="shared" si="10"/>
        <v>240.00000000000003</v>
      </c>
      <c r="AA90" s="46"/>
      <c r="AB90" s="45"/>
      <c r="AC90" s="46"/>
      <c r="AD90" s="46"/>
      <c r="AV90" s="11">
        <f t="shared" si="11"/>
        <v>330641</v>
      </c>
    </row>
    <row r="91" spans="1:48" s="13" customFormat="1" ht="15" customHeight="1" hidden="1">
      <c r="A91" s="41" t="s">
        <v>13</v>
      </c>
      <c r="B91" s="40">
        <v>194.8</v>
      </c>
      <c r="C91" s="40">
        <v>268370</v>
      </c>
      <c r="D91" s="40">
        <v>148.7</v>
      </c>
      <c r="E91" s="40">
        <v>204860</v>
      </c>
      <c r="F91" s="40">
        <v>58.9</v>
      </c>
      <c r="G91" s="40">
        <v>81145</v>
      </c>
      <c r="H91" s="40">
        <v>21.3</v>
      </c>
      <c r="I91" s="40">
        <v>29344</v>
      </c>
      <c r="J91" s="40">
        <v>6.5</v>
      </c>
      <c r="K91" s="40">
        <v>8955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38.6</v>
      </c>
      <c r="U91" s="40">
        <v>53178</v>
      </c>
      <c r="V91" s="40">
        <v>105.3</v>
      </c>
      <c r="W91" s="40">
        <v>145069</v>
      </c>
      <c r="X91" s="40">
        <v>131</v>
      </c>
      <c r="Y91" s="40">
        <v>180475</v>
      </c>
      <c r="Z91" s="41">
        <f t="shared" si="10"/>
        <v>705.1</v>
      </c>
      <c r="AA91" s="46"/>
      <c r="AB91" s="45"/>
      <c r="AC91" s="46"/>
      <c r="AD91" s="46"/>
      <c r="AV91" s="11">
        <f t="shared" si="11"/>
        <v>971396</v>
      </c>
    </row>
    <row r="92" spans="1:48" s="13" customFormat="1" ht="15.75" customHeight="1" hidden="1">
      <c r="A92" s="41" t="s">
        <v>14</v>
      </c>
      <c r="B92" s="40">
        <v>32</v>
      </c>
      <c r="C92" s="40">
        <v>44085</v>
      </c>
      <c r="D92" s="40">
        <v>34</v>
      </c>
      <c r="E92" s="40">
        <v>46841</v>
      </c>
      <c r="F92" s="40">
        <v>22</v>
      </c>
      <c r="G92" s="40">
        <v>30309</v>
      </c>
      <c r="H92" s="40">
        <v>14</v>
      </c>
      <c r="I92" s="40">
        <v>19287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13</v>
      </c>
      <c r="U92" s="40">
        <v>17910</v>
      </c>
      <c r="V92" s="40">
        <v>24</v>
      </c>
      <c r="W92" s="40">
        <v>33064</v>
      </c>
      <c r="X92" s="40">
        <v>27</v>
      </c>
      <c r="Y92" s="40">
        <v>37197</v>
      </c>
      <c r="Z92" s="41">
        <f t="shared" si="10"/>
        <v>166</v>
      </c>
      <c r="AA92" s="46"/>
      <c r="AB92" s="45"/>
      <c r="AC92" s="46"/>
      <c r="AD92" s="46"/>
      <c r="AV92" s="11">
        <f t="shared" si="11"/>
        <v>228693</v>
      </c>
    </row>
    <row r="93" spans="1:48" s="13" customFormat="1" ht="14.25" customHeight="1" hidden="1">
      <c r="A93" s="41" t="s">
        <v>122</v>
      </c>
      <c r="B93" s="40">
        <v>130</v>
      </c>
      <c r="C93" s="40">
        <v>179097</v>
      </c>
      <c r="D93" s="40">
        <v>139.2</v>
      </c>
      <c r="E93" s="40">
        <v>191772</v>
      </c>
      <c r="F93" s="40">
        <v>89</v>
      </c>
      <c r="G93" s="40">
        <v>122613</v>
      </c>
      <c r="H93" s="40">
        <v>44</v>
      </c>
      <c r="I93" s="40">
        <v>60618</v>
      </c>
      <c r="J93" s="40">
        <v>27.2</v>
      </c>
      <c r="K93" s="40">
        <v>37473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56.5</v>
      </c>
      <c r="U93" s="40">
        <v>77838</v>
      </c>
      <c r="V93" s="40">
        <v>90</v>
      </c>
      <c r="W93" s="40">
        <v>123990</v>
      </c>
      <c r="X93" s="40">
        <v>115</v>
      </c>
      <c r="Y93" s="40">
        <v>158432</v>
      </c>
      <c r="Z93" s="41">
        <f t="shared" si="10"/>
        <v>690.9</v>
      </c>
      <c r="AA93" s="46"/>
      <c r="AB93" s="45"/>
      <c r="AC93" s="46"/>
      <c r="AD93" s="46"/>
      <c r="AV93" s="11">
        <f t="shared" si="11"/>
        <v>951833</v>
      </c>
    </row>
    <row r="94" spans="1:48" s="13" customFormat="1" ht="12.75" customHeight="1" hidden="1">
      <c r="A94" s="41" t="s">
        <v>123</v>
      </c>
      <c r="B94" s="40">
        <v>113.10000000000001</v>
      </c>
      <c r="C94" s="40">
        <v>155815</v>
      </c>
      <c r="D94" s="40">
        <v>104.2</v>
      </c>
      <c r="E94" s="40">
        <v>143553</v>
      </c>
      <c r="F94" s="40">
        <v>75.4</v>
      </c>
      <c r="G94" s="40">
        <v>103876</v>
      </c>
      <c r="H94" s="40">
        <v>34.1</v>
      </c>
      <c r="I94" s="40">
        <v>46979</v>
      </c>
      <c r="J94" s="40">
        <v>5.1</v>
      </c>
      <c r="K94" s="40">
        <v>7026</v>
      </c>
      <c r="L94" s="40">
        <v>2.2</v>
      </c>
      <c r="M94" s="40">
        <v>3031</v>
      </c>
      <c r="N94" s="40">
        <v>0</v>
      </c>
      <c r="O94" s="40">
        <v>0</v>
      </c>
      <c r="P94" s="40">
        <v>0.5</v>
      </c>
      <c r="Q94" s="40">
        <v>689</v>
      </c>
      <c r="R94" s="40">
        <v>1.6</v>
      </c>
      <c r="S94" s="40">
        <v>2204</v>
      </c>
      <c r="T94" s="40">
        <v>36.3</v>
      </c>
      <c r="U94" s="40">
        <v>50009</v>
      </c>
      <c r="V94" s="40">
        <v>73.8</v>
      </c>
      <c r="W94" s="40">
        <v>101672</v>
      </c>
      <c r="X94" s="40">
        <v>102.6</v>
      </c>
      <c r="Y94" s="40">
        <v>141350</v>
      </c>
      <c r="Z94" s="41">
        <f t="shared" si="10"/>
        <v>548.9000000000001</v>
      </c>
      <c r="AA94" s="47"/>
      <c r="AB94" s="45"/>
      <c r="AC94" s="46"/>
      <c r="AD94" s="46"/>
      <c r="AV94" s="11">
        <f t="shared" si="11"/>
        <v>756204</v>
      </c>
    </row>
    <row r="95" spans="1:48" s="13" customFormat="1" ht="14.25" customHeight="1" hidden="1">
      <c r="A95" s="41" t="s">
        <v>124</v>
      </c>
      <c r="B95" s="40">
        <v>377</v>
      </c>
      <c r="C95" s="40">
        <v>519382</v>
      </c>
      <c r="D95" s="40">
        <v>370</v>
      </c>
      <c r="E95" s="40">
        <v>509738</v>
      </c>
      <c r="F95" s="40">
        <v>207.6</v>
      </c>
      <c r="G95" s="40">
        <v>286005</v>
      </c>
      <c r="H95" s="40">
        <v>102</v>
      </c>
      <c r="I95" s="40">
        <v>140523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114</v>
      </c>
      <c r="U95" s="40">
        <v>157055</v>
      </c>
      <c r="V95" s="40">
        <v>270</v>
      </c>
      <c r="W95" s="40">
        <v>371971</v>
      </c>
      <c r="X95" s="40">
        <v>307.9</v>
      </c>
      <c r="Y95" s="40">
        <v>424185</v>
      </c>
      <c r="Z95" s="41">
        <f t="shared" si="10"/>
        <v>1748.5</v>
      </c>
      <c r="AA95" s="47"/>
      <c r="AB95" s="45"/>
      <c r="AC95" s="46"/>
      <c r="AD95" s="46"/>
      <c r="AV95" s="11">
        <f t="shared" si="11"/>
        <v>2408859</v>
      </c>
    </row>
    <row r="96" spans="1:48" s="13" customFormat="1" ht="15" customHeight="1" hidden="1">
      <c r="A96" s="41" t="s">
        <v>93</v>
      </c>
      <c r="B96" s="41">
        <v>188.7</v>
      </c>
      <c r="C96" s="40">
        <v>259967</v>
      </c>
      <c r="D96" s="41">
        <v>182.29999999999998</v>
      </c>
      <c r="E96" s="40">
        <v>251150</v>
      </c>
      <c r="F96" s="41">
        <v>137</v>
      </c>
      <c r="G96" s="40">
        <v>188741</v>
      </c>
      <c r="H96" s="41">
        <v>72.5</v>
      </c>
      <c r="I96" s="40">
        <v>99881</v>
      </c>
      <c r="J96" s="41">
        <v>9.6</v>
      </c>
      <c r="K96" s="40">
        <v>13226</v>
      </c>
      <c r="L96" s="41">
        <v>2.4</v>
      </c>
      <c r="M96" s="40">
        <v>3306</v>
      </c>
      <c r="N96" s="41">
        <v>0.6</v>
      </c>
      <c r="O96" s="40">
        <v>827</v>
      </c>
      <c r="P96" s="41">
        <v>0</v>
      </c>
      <c r="Q96" s="40">
        <v>0</v>
      </c>
      <c r="R96" s="41">
        <v>2.4</v>
      </c>
      <c r="S96" s="40">
        <v>3306</v>
      </c>
      <c r="T96" s="40">
        <v>84.9</v>
      </c>
      <c r="U96" s="40">
        <v>116964</v>
      </c>
      <c r="V96" s="40">
        <v>133.1</v>
      </c>
      <c r="W96" s="40">
        <v>183368</v>
      </c>
      <c r="X96" s="40">
        <v>165</v>
      </c>
      <c r="Y96" s="40">
        <v>227316</v>
      </c>
      <c r="Z96" s="41">
        <f t="shared" si="10"/>
        <v>978.5</v>
      </c>
      <c r="AA96" s="47"/>
      <c r="AB96" s="45"/>
      <c r="AC96" s="46"/>
      <c r="AD96" s="46"/>
      <c r="AV96" s="11">
        <f t="shared" si="11"/>
        <v>1348052</v>
      </c>
    </row>
    <row r="97" spans="1:48" s="13" customFormat="1" ht="13.5" customHeight="1" hidden="1">
      <c r="A97" s="41" t="s">
        <v>15</v>
      </c>
      <c r="B97" s="40">
        <v>46</v>
      </c>
      <c r="C97" s="40">
        <v>63373</v>
      </c>
      <c r="D97" s="40">
        <v>41.8</v>
      </c>
      <c r="E97" s="40">
        <v>57587</v>
      </c>
      <c r="F97" s="40">
        <v>27.9</v>
      </c>
      <c r="G97" s="40">
        <v>38437</v>
      </c>
      <c r="H97" s="40">
        <v>14.2</v>
      </c>
      <c r="I97" s="40">
        <v>19563</v>
      </c>
      <c r="J97" s="40">
        <v>0.5</v>
      </c>
      <c r="K97" s="40">
        <v>689</v>
      </c>
      <c r="L97" s="40">
        <v>0.4</v>
      </c>
      <c r="M97" s="40">
        <v>551</v>
      </c>
      <c r="N97" s="40">
        <v>0</v>
      </c>
      <c r="O97" s="40">
        <v>0</v>
      </c>
      <c r="P97" s="40">
        <v>0</v>
      </c>
      <c r="Q97" s="40">
        <v>0</v>
      </c>
      <c r="R97" s="40">
        <v>0.5</v>
      </c>
      <c r="S97" s="40">
        <v>689</v>
      </c>
      <c r="T97" s="40">
        <v>14.2</v>
      </c>
      <c r="U97" s="40">
        <v>19563</v>
      </c>
      <c r="V97" s="40">
        <v>29</v>
      </c>
      <c r="W97" s="40">
        <v>39952</v>
      </c>
      <c r="X97" s="40">
        <v>32.5</v>
      </c>
      <c r="Y97" s="40">
        <v>44774</v>
      </c>
      <c r="Z97" s="41">
        <f t="shared" si="10"/>
        <v>206.99999999999997</v>
      </c>
      <c r="AA97" s="47"/>
      <c r="AB97" s="45"/>
      <c r="AC97" s="46"/>
      <c r="AD97" s="46"/>
      <c r="AV97" s="11">
        <f t="shared" si="11"/>
        <v>285178</v>
      </c>
    </row>
    <row r="98" spans="1:48" s="13" customFormat="1" ht="16.5" customHeight="1" hidden="1">
      <c r="A98" s="41" t="s">
        <v>17</v>
      </c>
      <c r="B98" s="40">
        <v>102.5</v>
      </c>
      <c r="C98" s="40">
        <v>141211</v>
      </c>
      <c r="D98" s="40">
        <v>82.8</v>
      </c>
      <c r="E98" s="40">
        <v>114071</v>
      </c>
      <c r="F98" s="40">
        <v>55.9</v>
      </c>
      <c r="G98" s="40">
        <v>77012</v>
      </c>
      <c r="H98" s="40">
        <v>31.6</v>
      </c>
      <c r="I98" s="40">
        <v>43534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33.6</v>
      </c>
      <c r="U98" s="40">
        <v>46290</v>
      </c>
      <c r="V98" s="40">
        <v>60.3</v>
      </c>
      <c r="W98" s="40">
        <v>83074</v>
      </c>
      <c r="X98" s="40">
        <v>72.5</v>
      </c>
      <c r="Y98" s="40">
        <v>99881</v>
      </c>
      <c r="Z98" s="41">
        <f t="shared" si="10"/>
        <v>439.20000000000005</v>
      </c>
      <c r="AA98" s="47"/>
      <c r="AB98" s="45"/>
      <c r="AC98" s="46"/>
      <c r="AD98" s="46"/>
      <c r="AV98" s="11">
        <f t="shared" si="11"/>
        <v>605073</v>
      </c>
    </row>
    <row r="99" spans="1:48" s="13" customFormat="1" ht="12.75" hidden="1">
      <c r="A99" s="41" t="s">
        <v>19</v>
      </c>
      <c r="B99" s="40">
        <v>139</v>
      </c>
      <c r="C99" s="40">
        <v>191496</v>
      </c>
      <c r="D99" s="40">
        <v>134.8</v>
      </c>
      <c r="E99" s="40">
        <v>185710</v>
      </c>
      <c r="F99" s="40">
        <v>105.5</v>
      </c>
      <c r="G99" s="40">
        <v>145344</v>
      </c>
      <c r="H99" s="40">
        <v>49</v>
      </c>
      <c r="I99" s="40">
        <v>67506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41.5</v>
      </c>
      <c r="U99" s="40">
        <v>57173</v>
      </c>
      <c r="V99" s="40">
        <v>82.2</v>
      </c>
      <c r="W99" s="40">
        <v>113245</v>
      </c>
      <c r="X99" s="40">
        <v>105</v>
      </c>
      <c r="Y99" s="40">
        <v>144656</v>
      </c>
      <c r="Z99" s="41">
        <f t="shared" si="10"/>
        <v>657</v>
      </c>
      <c r="AA99" s="47"/>
      <c r="AB99" s="45"/>
      <c r="AC99" s="46"/>
      <c r="AD99" s="46"/>
      <c r="AV99" s="11">
        <f t="shared" si="11"/>
        <v>905130</v>
      </c>
    </row>
    <row r="100" spans="1:48" s="13" customFormat="1" ht="12.75" hidden="1">
      <c r="A100" s="41" t="s">
        <v>125</v>
      </c>
      <c r="B100" s="110">
        <v>123.8</v>
      </c>
      <c r="C100" s="110">
        <v>170556</v>
      </c>
      <c r="D100" s="110">
        <v>126.8</v>
      </c>
      <c r="E100" s="110">
        <v>174689</v>
      </c>
      <c r="F100" s="110">
        <v>82.6</v>
      </c>
      <c r="G100" s="110">
        <v>113796</v>
      </c>
      <c r="H100" s="110">
        <v>34.8</v>
      </c>
      <c r="I100" s="110">
        <v>47943</v>
      </c>
      <c r="J100" s="110">
        <v>2.2</v>
      </c>
      <c r="K100" s="110">
        <v>3031</v>
      </c>
      <c r="L100" s="110">
        <v>0.8</v>
      </c>
      <c r="M100" s="110">
        <v>1102</v>
      </c>
      <c r="N100" s="110">
        <v>0.4</v>
      </c>
      <c r="O100" s="110">
        <v>551</v>
      </c>
      <c r="P100" s="110">
        <v>1.4</v>
      </c>
      <c r="Q100" s="110">
        <v>1929</v>
      </c>
      <c r="R100" s="110">
        <v>1.7</v>
      </c>
      <c r="S100" s="110">
        <v>2342</v>
      </c>
      <c r="T100" s="110">
        <v>22.1</v>
      </c>
      <c r="U100" s="110">
        <v>30447</v>
      </c>
      <c r="V100" s="110">
        <v>92.2</v>
      </c>
      <c r="W100" s="110">
        <v>127021</v>
      </c>
      <c r="X100" s="110">
        <v>100.2</v>
      </c>
      <c r="Y100" s="110">
        <v>138042</v>
      </c>
      <c r="Z100" s="110">
        <f t="shared" si="10"/>
        <v>589</v>
      </c>
      <c r="AA100" s="111"/>
      <c r="AB100" s="111"/>
      <c r="AC100" s="111"/>
      <c r="AD100" s="111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">
        <f t="shared" si="11"/>
        <v>811449</v>
      </c>
    </row>
    <row r="101" spans="1:48" s="13" customFormat="1" ht="15.75" customHeight="1" hidden="1">
      <c r="A101" s="41" t="s">
        <v>86</v>
      </c>
      <c r="B101" s="40">
        <v>72</v>
      </c>
      <c r="C101" s="40">
        <v>99192</v>
      </c>
      <c r="D101" s="40">
        <v>75.7</v>
      </c>
      <c r="E101" s="40">
        <v>104290</v>
      </c>
      <c r="F101" s="40">
        <v>42.8</v>
      </c>
      <c r="G101" s="40">
        <v>58964</v>
      </c>
      <c r="H101" s="40">
        <v>15</v>
      </c>
      <c r="I101" s="40">
        <v>20665</v>
      </c>
      <c r="J101" s="40">
        <v>2.6</v>
      </c>
      <c r="K101" s="40">
        <v>3582</v>
      </c>
      <c r="L101" s="40">
        <v>1.8</v>
      </c>
      <c r="M101" s="40">
        <v>2480</v>
      </c>
      <c r="N101" s="40">
        <v>0</v>
      </c>
      <c r="O101" s="40">
        <v>0</v>
      </c>
      <c r="P101" s="40">
        <v>0</v>
      </c>
      <c r="Q101" s="40">
        <v>0</v>
      </c>
      <c r="R101" s="40">
        <v>1.1</v>
      </c>
      <c r="S101" s="40">
        <v>1515</v>
      </c>
      <c r="T101" s="40">
        <v>24.5</v>
      </c>
      <c r="U101" s="40">
        <v>33753</v>
      </c>
      <c r="V101" s="40">
        <v>40.7</v>
      </c>
      <c r="W101" s="40">
        <v>56071</v>
      </c>
      <c r="X101" s="40">
        <v>50.9</v>
      </c>
      <c r="Y101" s="40">
        <v>70124</v>
      </c>
      <c r="Z101" s="41">
        <f t="shared" si="10"/>
        <v>327.09999999999997</v>
      </c>
      <c r="AA101" s="47"/>
      <c r="AB101" s="45"/>
      <c r="AC101" s="46"/>
      <c r="AD101" s="46"/>
      <c r="AV101" s="11">
        <f t="shared" si="11"/>
        <v>450636</v>
      </c>
    </row>
    <row r="102" spans="1:48" s="13" customFormat="1" ht="15" customHeight="1" hidden="1">
      <c r="A102" s="41" t="s">
        <v>20</v>
      </c>
      <c r="B102" s="41">
        <v>96.59999999999998</v>
      </c>
      <c r="C102" s="40">
        <v>133083</v>
      </c>
      <c r="D102" s="41">
        <v>85.1</v>
      </c>
      <c r="E102" s="40">
        <v>117240</v>
      </c>
      <c r="F102" s="41">
        <v>61.9</v>
      </c>
      <c r="G102" s="40">
        <v>85278</v>
      </c>
      <c r="H102" s="41">
        <v>35.50000000000001</v>
      </c>
      <c r="I102" s="40">
        <v>48907</v>
      </c>
      <c r="J102" s="41">
        <v>4.1</v>
      </c>
      <c r="K102" s="40">
        <v>5648</v>
      </c>
      <c r="L102" s="41">
        <v>1.7</v>
      </c>
      <c r="M102" s="40">
        <v>2342</v>
      </c>
      <c r="N102" s="41">
        <v>1.2</v>
      </c>
      <c r="O102" s="40">
        <v>1653</v>
      </c>
      <c r="P102" s="41">
        <v>0</v>
      </c>
      <c r="Q102" s="40">
        <v>0</v>
      </c>
      <c r="R102" s="41">
        <v>2.2</v>
      </c>
      <c r="S102" s="40">
        <v>3031</v>
      </c>
      <c r="T102" s="41">
        <v>40.2</v>
      </c>
      <c r="U102" s="40">
        <v>55382</v>
      </c>
      <c r="V102" s="41">
        <v>68</v>
      </c>
      <c r="W102" s="40">
        <v>93682</v>
      </c>
      <c r="X102" s="41">
        <v>83.6</v>
      </c>
      <c r="Y102" s="40">
        <v>115174</v>
      </c>
      <c r="Z102" s="41">
        <f t="shared" si="10"/>
        <v>480.1</v>
      </c>
      <c r="AA102" s="47"/>
      <c r="AB102" s="45"/>
      <c r="AC102" s="46"/>
      <c r="AD102" s="46"/>
      <c r="AV102" s="11">
        <f t="shared" si="11"/>
        <v>661420</v>
      </c>
    </row>
    <row r="103" spans="1:48" s="13" customFormat="1" ht="15" customHeight="1" hidden="1">
      <c r="A103" s="41" t="s">
        <v>21</v>
      </c>
      <c r="B103" s="40">
        <v>80</v>
      </c>
      <c r="C103" s="40">
        <v>110214</v>
      </c>
      <c r="D103" s="40">
        <v>74.9</v>
      </c>
      <c r="E103" s="40">
        <v>103188</v>
      </c>
      <c r="F103" s="40">
        <v>54.5</v>
      </c>
      <c r="G103" s="40">
        <v>75083</v>
      </c>
      <c r="H103" s="40">
        <v>22.8</v>
      </c>
      <c r="I103" s="40">
        <v>31411</v>
      </c>
      <c r="J103" s="40">
        <v>2.4</v>
      </c>
      <c r="K103" s="40">
        <v>3306</v>
      </c>
      <c r="L103" s="40">
        <v>1.1</v>
      </c>
      <c r="M103" s="40">
        <v>1515</v>
      </c>
      <c r="N103" s="40">
        <v>0</v>
      </c>
      <c r="O103" s="40">
        <v>0</v>
      </c>
      <c r="P103" s="40">
        <v>0</v>
      </c>
      <c r="Q103" s="40">
        <v>0</v>
      </c>
      <c r="R103" s="40">
        <v>0.8</v>
      </c>
      <c r="S103" s="40">
        <v>1102</v>
      </c>
      <c r="T103" s="40">
        <v>32.9</v>
      </c>
      <c r="U103" s="40">
        <v>45325</v>
      </c>
      <c r="V103" s="40">
        <v>42.4</v>
      </c>
      <c r="W103" s="40">
        <v>58413</v>
      </c>
      <c r="X103" s="40">
        <v>63.6</v>
      </c>
      <c r="Y103" s="40">
        <v>87621</v>
      </c>
      <c r="Z103" s="41">
        <f t="shared" si="10"/>
        <v>375.40000000000003</v>
      </c>
      <c r="AA103" s="47"/>
      <c r="AB103" s="45"/>
      <c r="AC103" s="46"/>
      <c r="AD103" s="46"/>
      <c r="AV103" s="11">
        <f t="shared" si="11"/>
        <v>517178</v>
      </c>
    </row>
    <row r="104" spans="1:48" s="13" customFormat="1" ht="12.75" hidden="1">
      <c r="A104" s="41" t="s">
        <v>127</v>
      </c>
      <c r="B104" s="40">
        <v>159.8</v>
      </c>
      <c r="C104" s="40">
        <v>220152</v>
      </c>
      <c r="D104" s="40">
        <v>135.3</v>
      </c>
      <c r="E104" s="40">
        <v>186399</v>
      </c>
      <c r="F104" s="40">
        <v>94.4</v>
      </c>
      <c r="G104" s="40">
        <v>130052</v>
      </c>
      <c r="H104" s="40">
        <v>49.4</v>
      </c>
      <c r="I104" s="40">
        <v>68057</v>
      </c>
      <c r="J104" s="40">
        <v>3.5</v>
      </c>
      <c r="K104" s="40">
        <v>4822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49.2</v>
      </c>
      <c r="U104" s="40">
        <v>67781</v>
      </c>
      <c r="V104" s="40">
        <v>97.10000000000001</v>
      </c>
      <c r="W104" s="40">
        <v>133772</v>
      </c>
      <c r="X104" s="40">
        <v>113.7</v>
      </c>
      <c r="Y104" s="40">
        <v>156642</v>
      </c>
      <c r="Z104" s="41">
        <f t="shared" si="10"/>
        <v>702.4</v>
      </c>
      <c r="AA104" s="48"/>
      <c r="AB104" s="48"/>
      <c r="AC104" s="48"/>
      <c r="AD104" s="48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11">
        <f t="shared" si="11"/>
        <v>967677</v>
      </c>
    </row>
    <row r="105" spans="1:48" s="13" customFormat="1" ht="12.75" customHeight="1" hidden="1">
      <c r="A105" s="41" t="s">
        <v>41</v>
      </c>
      <c r="B105" s="40">
        <v>119.1</v>
      </c>
      <c r="C105" s="40">
        <v>164081</v>
      </c>
      <c r="D105" s="40">
        <v>93.5</v>
      </c>
      <c r="E105" s="40">
        <v>128812</v>
      </c>
      <c r="F105" s="40">
        <v>82.6</v>
      </c>
      <c r="G105" s="40">
        <v>113796</v>
      </c>
      <c r="H105" s="40">
        <v>42.7</v>
      </c>
      <c r="I105" s="40">
        <v>58827</v>
      </c>
      <c r="J105" s="40">
        <v>0.4</v>
      </c>
      <c r="K105" s="40">
        <v>551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54.2</v>
      </c>
      <c r="U105" s="40">
        <v>74670</v>
      </c>
      <c r="V105" s="40">
        <v>77.7</v>
      </c>
      <c r="W105" s="40">
        <v>107045</v>
      </c>
      <c r="X105" s="40">
        <v>99</v>
      </c>
      <c r="Y105" s="40">
        <v>136389</v>
      </c>
      <c r="Z105" s="41">
        <f t="shared" si="10"/>
        <v>569.1999999999999</v>
      </c>
      <c r="AA105" s="47"/>
      <c r="AB105" s="45"/>
      <c r="AC105" s="46"/>
      <c r="AD105" s="46"/>
      <c r="AV105" s="11">
        <f t="shared" si="11"/>
        <v>784171</v>
      </c>
    </row>
    <row r="106" spans="1:48" s="13" customFormat="1" ht="24" customHeight="1" hidden="1">
      <c r="A106" s="41" t="s">
        <v>134</v>
      </c>
      <c r="B106" s="40">
        <v>111.89999999999999</v>
      </c>
      <c r="C106" s="40">
        <v>154161</v>
      </c>
      <c r="D106" s="40">
        <v>119.1</v>
      </c>
      <c r="E106" s="40">
        <v>164081</v>
      </c>
      <c r="F106" s="40">
        <v>97.10000000000001</v>
      </c>
      <c r="G106" s="40">
        <v>133772</v>
      </c>
      <c r="H106" s="40">
        <v>35.9</v>
      </c>
      <c r="I106" s="40">
        <v>49458</v>
      </c>
      <c r="J106" s="40">
        <v>4.6</v>
      </c>
      <c r="K106" s="40">
        <v>6337</v>
      </c>
      <c r="L106" s="40">
        <v>0.1</v>
      </c>
      <c r="M106" s="40">
        <v>138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53.2</v>
      </c>
      <c r="U106" s="40">
        <v>73292</v>
      </c>
      <c r="V106" s="40">
        <v>100</v>
      </c>
      <c r="W106" s="40">
        <v>137767</v>
      </c>
      <c r="X106" s="40">
        <v>115</v>
      </c>
      <c r="Y106" s="40">
        <v>158433</v>
      </c>
      <c r="Z106" s="41">
        <f t="shared" si="10"/>
        <v>636.9000000000001</v>
      </c>
      <c r="AA106" s="47"/>
      <c r="AB106" s="45"/>
      <c r="AC106" s="46"/>
      <c r="AD106" s="46"/>
      <c r="AV106" s="11">
        <f t="shared" si="11"/>
        <v>877439</v>
      </c>
    </row>
    <row r="107" spans="1:48" s="13" customFormat="1" ht="12.75" hidden="1">
      <c r="A107" s="41" t="s">
        <v>30</v>
      </c>
      <c r="B107" s="40">
        <v>66.7</v>
      </c>
      <c r="C107" s="40">
        <v>91891</v>
      </c>
      <c r="D107" s="40">
        <v>53.3</v>
      </c>
      <c r="E107" s="40">
        <v>73430</v>
      </c>
      <c r="F107" s="40">
        <v>40.9</v>
      </c>
      <c r="G107" s="40">
        <v>56347</v>
      </c>
      <c r="H107" s="40">
        <v>24.5</v>
      </c>
      <c r="I107" s="40">
        <v>33753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25.4</v>
      </c>
      <c r="U107" s="40">
        <v>34993</v>
      </c>
      <c r="V107" s="40">
        <v>49.8</v>
      </c>
      <c r="W107" s="40">
        <v>68608</v>
      </c>
      <c r="X107" s="40">
        <v>56.9</v>
      </c>
      <c r="Y107" s="40">
        <v>78389</v>
      </c>
      <c r="Z107" s="41">
        <f t="shared" si="10"/>
        <v>317.5</v>
      </c>
      <c r="AA107" s="47"/>
      <c r="AB107" s="45"/>
      <c r="AC107" s="46"/>
      <c r="AD107" s="46"/>
      <c r="AV107" s="11">
        <f t="shared" si="11"/>
        <v>437411</v>
      </c>
    </row>
    <row r="108" spans="1:48" s="13" customFormat="1" ht="12" customHeight="1" hidden="1">
      <c r="A108" s="41" t="s">
        <v>110</v>
      </c>
      <c r="B108" s="40">
        <v>58.5</v>
      </c>
      <c r="C108" s="40">
        <v>80594</v>
      </c>
      <c r="D108" s="40">
        <v>46.7</v>
      </c>
      <c r="E108" s="40">
        <v>64337</v>
      </c>
      <c r="F108" s="40">
        <v>35.9</v>
      </c>
      <c r="G108" s="40">
        <v>49458</v>
      </c>
      <c r="H108" s="40">
        <v>20.7</v>
      </c>
      <c r="I108" s="40">
        <v>28518</v>
      </c>
      <c r="J108" s="40"/>
      <c r="K108" s="40">
        <v>0</v>
      </c>
      <c r="L108" s="40"/>
      <c r="M108" s="40">
        <v>0</v>
      </c>
      <c r="N108" s="40"/>
      <c r="O108" s="40">
        <v>0</v>
      </c>
      <c r="P108" s="40"/>
      <c r="Q108" s="40">
        <v>0</v>
      </c>
      <c r="R108" s="40">
        <v>0</v>
      </c>
      <c r="S108" s="40">
        <v>0</v>
      </c>
      <c r="T108" s="40">
        <v>22.5</v>
      </c>
      <c r="U108" s="40">
        <v>30998</v>
      </c>
      <c r="V108" s="87">
        <v>43.7</v>
      </c>
      <c r="W108" s="40">
        <v>60204</v>
      </c>
      <c r="X108" s="40">
        <v>49.9</v>
      </c>
      <c r="Y108" s="40">
        <v>68746</v>
      </c>
      <c r="Z108" s="41">
        <f t="shared" si="10"/>
        <v>277.9</v>
      </c>
      <c r="AA108" s="47"/>
      <c r="AB108" s="45"/>
      <c r="AC108" s="46"/>
      <c r="AD108" s="46"/>
      <c r="AV108" s="11">
        <f t="shared" si="11"/>
        <v>382855</v>
      </c>
    </row>
    <row r="109" spans="1:48" s="13" customFormat="1" ht="12.75" customHeight="1" hidden="1">
      <c r="A109" s="41" t="s">
        <v>109</v>
      </c>
      <c r="B109" s="40">
        <v>8.2</v>
      </c>
      <c r="C109" s="40">
        <v>11297</v>
      </c>
      <c r="D109" s="40">
        <v>6.6</v>
      </c>
      <c r="E109" s="40">
        <v>9093</v>
      </c>
      <c r="F109" s="40">
        <v>5</v>
      </c>
      <c r="G109" s="40">
        <v>6888</v>
      </c>
      <c r="H109" s="40">
        <v>3.8</v>
      </c>
      <c r="I109" s="40">
        <v>5235</v>
      </c>
      <c r="J109" s="40"/>
      <c r="K109" s="40">
        <v>0</v>
      </c>
      <c r="L109" s="40"/>
      <c r="M109" s="40">
        <v>0</v>
      </c>
      <c r="N109" s="40"/>
      <c r="O109" s="40">
        <v>0</v>
      </c>
      <c r="P109" s="40"/>
      <c r="Q109" s="40"/>
      <c r="R109" s="40">
        <v>0</v>
      </c>
      <c r="S109" s="40">
        <v>0</v>
      </c>
      <c r="T109" s="40">
        <v>2.9</v>
      </c>
      <c r="U109" s="40">
        <v>3995</v>
      </c>
      <c r="V109" s="87">
        <v>6.1</v>
      </c>
      <c r="W109" s="40">
        <v>8404</v>
      </c>
      <c r="X109" s="40">
        <v>7</v>
      </c>
      <c r="Y109" s="40">
        <v>9644</v>
      </c>
      <c r="Z109" s="41">
        <f t="shared" si="10"/>
        <v>39.599999999999994</v>
      </c>
      <c r="AA109" s="47"/>
      <c r="AB109" s="45"/>
      <c r="AC109" s="46"/>
      <c r="AD109" s="46"/>
      <c r="AV109" s="11">
        <f t="shared" si="11"/>
        <v>54556</v>
      </c>
    </row>
    <row r="110" spans="1:48" s="13" customFormat="1" ht="12.75" customHeight="1" hidden="1">
      <c r="A110" s="44" t="s">
        <v>89</v>
      </c>
      <c r="B110" s="44">
        <f>B86+B87+B88+B89+B90+B91+B92+B93+B94+B95+B96+B97+B98+B99+B100+B101+B102+B103+B104+B105+B106+B107</f>
        <v>2730.2</v>
      </c>
      <c r="C110" s="44">
        <f aca="true" t="shared" si="12" ref="C110:AV110">C86+C87+C88+C89+C90+C91+C92+C93+C94+C95+C96+C97+C98+C99+C100+C101+C102+C103+C104+C105+C106+C107</f>
        <v>3761319</v>
      </c>
      <c r="D110" s="44">
        <f t="shared" si="12"/>
        <v>2550.5</v>
      </c>
      <c r="E110" s="44">
        <f t="shared" si="12"/>
        <v>3513752</v>
      </c>
      <c r="F110" s="44">
        <f t="shared" si="12"/>
        <v>1718.1</v>
      </c>
      <c r="G110" s="44">
        <f t="shared" si="12"/>
        <v>2366979</v>
      </c>
      <c r="H110" s="44">
        <f t="shared" si="12"/>
        <v>892.8000000000001</v>
      </c>
      <c r="I110" s="44">
        <f t="shared" si="12"/>
        <v>1229985</v>
      </c>
      <c r="J110" s="44">
        <f t="shared" si="12"/>
        <v>95.19999999999999</v>
      </c>
      <c r="K110" s="44">
        <f t="shared" si="12"/>
        <v>131155</v>
      </c>
      <c r="L110" s="44">
        <f t="shared" si="12"/>
        <v>12.8</v>
      </c>
      <c r="M110" s="44">
        <f t="shared" si="12"/>
        <v>17634</v>
      </c>
      <c r="N110" s="44">
        <f t="shared" si="12"/>
        <v>3.3999999999999995</v>
      </c>
      <c r="O110" s="44">
        <f t="shared" si="12"/>
        <v>4684</v>
      </c>
      <c r="P110" s="44">
        <f t="shared" si="12"/>
        <v>1.9</v>
      </c>
      <c r="Q110" s="44">
        <f t="shared" si="12"/>
        <v>2618</v>
      </c>
      <c r="R110" s="44">
        <f t="shared" si="12"/>
        <v>12.100000000000001</v>
      </c>
      <c r="S110" s="44">
        <f t="shared" si="12"/>
        <v>16669</v>
      </c>
      <c r="T110" s="44">
        <f t="shared" si="12"/>
        <v>932.4000000000003</v>
      </c>
      <c r="U110" s="44">
        <f t="shared" si="12"/>
        <v>1284539</v>
      </c>
      <c r="V110" s="44">
        <f t="shared" si="12"/>
        <v>1765.6</v>
      </c>
      <c r="W110" s="44">
        <f t="shared" si="12"/>
        <v>2432416</v>
      </c>
      <c r="X110" s="44">
        <f t="shared" si="12"/>
        <v>2218.5</v>
      </c>
      <c r="Y110" s="44">
        <f t="shared" si="12"/>
        <v>3056366</v>
      </c>
      <c r="Z110" s="44">
        <f t="shared" si="12"/>
        <v>12933.500000000002</v>
      </c>
      <c r="AA110" s="44">
        <f t="shared" si="12"/>
        <v>0</v>
      </c>
      <c r="AB110" s="44">
        <f t="shared" si="12"/>
        <v>0</v>
      </c>
      <c r="AC110" s="44">
        <f t="shared" si="12"/>
        <v>0</v>
      </c>
      <c r="AD110" s="44">
        <f t="shared" si="12"/>
        <v>0</v>
      </c>
      <c r="AE110" s="44">
        <f t="shared" si="12"/>
        <v>0</v>
      </c>
      <c r="AF110" s="44">
        <f t="shared" si="12"/>
        <v>0</v>
      </c>
      <c r="AG110" s="44">
        <f t="shared" si="12"/>
        <v>0</v>
      </c>
      <c r="AH110" s="44">
        <f t="shared" si="12"/>
        <v>0</v>
      </c>
      <c r="AI110" s="44">
        <f t="shared" si="12"/>
        <v>0</v>
      </c>
      <c r="AJ110" s="44">
        <f t="shared" si="12"/>
        <v>0</v>
      </c>
      <c r="AK110" s="44">
        <f t="shared" si="12"/>
        <v>0</v>
      </c>
      <c r="AL110" s="44">
        <f t="shared" si="12"/>
        <v>0</v>
      </c>
      <c r="AM110" s="44">
        <f t="shared" si="12"/>
        <v>0</v>
      </c>
      <c r="AN110" s="44">
        <f t="shared" si="12"/>
        <v>0</v>
      </c>
      <c r="AO110" s="44">
        <f t="shared" si="12"/>
        <v>0</v>
      </c>
      <c r="AP110" s="44">
        <f t="shared" si="12"/>
        <v>0</v>
      </c>
      <c r="AQ110" s="44">
        <f t="shared" si="12"/>
        <v>0</v>
      </c>
      <c r="AR110" s="44">
        <f t="shared" si="12"/>
        <v>0</v>
      </c>
      <c r="AS110" s="44">
        <f t="shared" si="12"/>
        <v>0</v>
      </c>
      <c r="AT110" s="44">
        <f t="shared" si="12"/>
        <v>0</v>
      </c>
      <c r="AU110" s="44">
        <f t="shared" si="12"/>
        <v>0</v>
      </c>
      <c r="AV110" s="44">
        <f t="shared" si="12"/>
        <v>17818116</v>
      </c>
    </row>
    <row r="111" spans="1:30" s="13" customFormat="1" ht="59.25" customHeight="1" hidden="1">
      <c r="A111" s="43"/>
      <c r="B111" s="43">
        <v>0</v>
      </c>
      <c r="C111" s="43"/>
      <c r="D111" s="43"/>
      <c r="E111" s="40">
        <f>D111*1377.6716</f>
        <v>0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>
        <v>0</v>
      </c>
      <c r="W111" s="43"/>
      <c r="X111" s="43">
        <v>0</v>
      </c>
      <c r="Y111" s="43"/>
      <c r="Z111" s="40">
        <f>B111+D111+F111+H111+J111+L111+N111+P111+R111+T111+V111+X111</f>
        <v>0</v>
      </c>
      <c r="AA111" s="46"/>
      <c r="AB111" s="46"/>
      <c r="AC111" s="46"/>
      <c r="AD111" s="46"/>
    </row>
    <row r="112" spans="1:30" s="13" customFormat="1" ht="26.25" customHeight="1" hidden="1">
      <c r="A112" s="43"/>
      <c r="B112" s="43">
        <v>0</v>
      </c>
      <c r="C112" s="43"/>
      <c r="D112" s="43"/>
      <c r="E112" s="40">
        <f>D112*1377.6716</f>
        <v>0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>
        <v>0</v>
      </c>
      <c r="Y112" s="43"/>
      <c r="Z112" s="40">
        <f>B112+D112+F112+H112+J112+L112+N112+P112+R112+T112+V112+X112</f>
        <v>0</v>
      </c>
      <c r="AA112" s="46"/>
      <c r="AB112" s="46"/>
      <c r="AC112" s="46"/>
      <c r="AD112" s="46"/>
    </row>
    <row r="113" spans="1:30" s="13" customFormat="1" ht="26.25" customHeight="1" hidden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64"/>
      <c r="AA113" s="46"/>
      <c r="AB113" s="46"/>
      <c r="AC113" s="46"/>
      <c r="AD113" s="46"/>
    </row>
    <row r="114" spans="1:30" s="13" customFormat="1" ht="26.25" customHeight="1" hidden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64"/>
      <c r="AA114" s="46"/>
      <c r="AB114" s="46"/>
      <c r="AC114" s="46"/>
      <c r="AD114" s="46"/>
    </row>
    <row r="115" spans="1:30" s="13" customFormat="1" ht="21.75" customHeight="1" hidden="1">
      <c r="A115" s="43"/>
      <c r="B115" s="50"/>
      <c r="C115" s="50"/>
      <c r="D115" s="50"/>
      <c r="E115" s="50"/>
      <c r="F115" s="50"/>
      <c r="G115" s="50"/>
      <c r="H115" s="177" t="s">
        <v>121</v>
      </c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</row>
    <row r="116" spans="1:30" s="11" customFormat="1" ht="17.25" hidden="1">
      <c r="A116" s="170" t="s">
        <v>131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45"/>
      <c r="AB116" s="45"/>
      <c r="AC116" s="45"/>
      <c r="AD116" s="45"/>
    </row>
    <row r="117" spans="1:30" s="11" customFormat="1" ht="18.75" customHeight="1" hidden="1">
      <c r="A117" s="51"/>
      <c r="B117" s="171" t="s">
        <v>115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45"/>
      <c r="AB117" s="45"/>
      <c r="AC117" s="45"/>
      <c r="AD117" s="45"/>
    </row>
    <row r="118" spans="1:30" s="7" customFormat="1" ht="16.5" customHeight="1" hidden="1">
      <c r="A118" s="38" t="s">
        <v>25</v>
      </c>
      <c r="B118" s="38" t="s">
        <v>0</v>
      </c>
      <c r="C118" s="107">
        <v>1244.1899</v>
      </c>
      <c r="D118" s="38" t="s">
        <v>1</v>
      </c>
      <c r="E118" s="107">
        <v>1244.1899</v>
      </c>
      <c r="F118" s="38" t="s">
        <v>2</v>
      </c>
      <c r="G118" s="107">
        <v>1244.1899</v>
      </c>
      <c r="H118" s="38" t="s">
        <v>3</v>
      </c>
      <c r="I118" s="107">
        <v>1244.1899</v>
      </c>
      <c r="J118" s="38" t="s">
        <v>4</v>
      </c>
      <c r="K118" s="107">
        <v>1244.1899</v>
      </c>
      <c r="L118" s="38" t="s">
        <v>26</v>
      </c>
      <c r="M118" s="107">
        <v>1244.1899</v>
      </c>
      <c r="N118" s="38" t="s">
        <v>5</v>
      </c>
      <c r="O118" s="107">
        <v>1244.1899</v>
      </c>
      <c r="P118" s="38" t="s">
        <v>6</v>
      </c>
      <c r="Q118" s="107">
        <v>1244.1899</v>
      </c>
      <c r="R118" s="38" t="s">
        <v>7</v>
      </c>
      <c r="S118" s="107">
        <v>1244.1899</v>
      </c>
      <c r="T118" s="38" t="s">
        <v>8</v>
      </c>
      <c r="U118" s="107">
        <v>1244.1899</v>
      </c>
      <c r="V118" s="38" t="s">
        <v>9</v>
      </c>
      <c r="W118" s="107">
        <v>1244.1899</v>
      </c>
      <c r="X118" s="38" t="s">
        <v>10</v>
      </c>
      <c r="Y118" s="107">
        <v>1244.1899</v>
      </c>
      <c r="Z118" s="42" t="s">
        <v>24</v>
      </c>
      <c r="AA118" s="52"/>
      <c r="AB118" s="52"/>
      <c r="AC118" s="52"/>
      <c r="AD118" s="52"/>
    </row>
    <row r="119" spans="1:48" s="14" customFormat="1" ht="12" customHeight="1" hidden="1">
      <c r="A119" s="41" t="s">
        <v>42</v>
      </c>
      <c r="B119" s="41">
        <v>345.8</v>
      </c>
      <c r="C119" s="41">
        <v>430241</v>
      </c>
      <c r="D119" s="41">
        <v>279.7</v>
      </c>
      <c r="E119" s="41">
        <v>348000</v>
      </c>
      <c r="F119" s="41">
        <v>238.5</v>
      </c>
      <c r="G119" s="41">
        <v>296739</v>
      </c>
      <c r="H119" s="41">
        <v>101.9</v>
      </c>
      <c r="I119" s="41">
        <v>126783</v>
      </c>
      <c r="J119" s="41">
        <v>14.9</v>
      </c>
      <c r="K119" s="41">
        <v>18538</v>
      </c>
      <c r="L119" s="41">
        <v>11.4</v>
      </c>
      <c r="M119" s="41">
        <v>14184</v>
      </c>
      <c r="N119" s="41">
        <v>4.9</v>
      </c>
      <c r="O119" s="41">
        <v>6097</v>
      </c>
      <c r="P119" s="41">
        <v>0</v>
      </c>
      <c r="Q119" s="41">
        <v>0</v>
      </c>
      <c r="R119" s="41">
        <v>27.4</v>
      </c>
      <c r="S119" s="41">
        <v>34091</v>
      </c>
      <c r="T119" s="41">
        <v>126</v>
      </c>
      <c r="U119" s="41">
        <v>156768</v>
      </c>
      <c r="V119" s="41">
        <v>200.1</v>
      </c>
      <c r="W119" s="41">
        <v>248962</v>
      </c>
      <c r="X119" s="41">
        <v>219.2</v>
      </c>
      <c r="Y119" s="41">
        <v>272726</v>
      </c>
      <c r="Z119" s="55">
        <f aca="true" t="shared" si="13" ref="Z119:Z140">B119+D119+F119+H119+J119+L119+N119+P119+R119+T119+V119+X119</f>
        <v>1569.8</v>
      </c>
      <c r="AA119" s="53"/>
      <c r="AB119" s="53"/>
      <c r="AC119" s="53"/>
      <c r="AD119" s="53"/>
      <c r="AV119" s="14">
        <f aca="true" t="shared" si="14" ref="AV119:AV140">C119+E119+G119+I119+K119+M119+O119+Q119+S119+U119+W119+Y119</f>
        <v>1953129</v>
      </c>
    </row>
    <row r="120" spans="1:48" s="14" customFormat="1" ht="12.75" customHeight="1" hidden="1">
      <c r="A120" s="41" t="s">
        <v>46</v>
      </c>
      <c r="B120" s="40">
        <v>41.3</v>
      </c>
      <c r="C120" s="41">
        <v>51385</v>
      </c>
      <c r="D120" s="40">
        <v>33.5</v>
      </c>
      <c r="E120" s="41">
        <v>41680</v>
      </c>
      <c r="F120" s="40">
        <v>27.3</v>
      </c>
      <c r="G120" s="41">
        <v>33966</v>
      </c>
      <c r="H120" s="40">
        <v>7.6</v>
      </c>
      <c r="I120" s="41">
        <v>9456</v>
      </c>
      <c r="J120" s="40">
        <v>2</v>
      </c>
      <c r="K120" s="41">
        <v>2488</v>
      </c>
      <c r="L120" s="40">
        <v>1.8</v>
      </c>
      <c r="M120" s="41">
        <v>2240</v>
      </c>
      <c r="N120" s="40">
        <v>0.8</v>
      </c>
      <c r="O120" s="41">
        <v>995</v>
      </c>
      <c r="P120" s="40">
        <v>2.6</v>
      </c>
      <c r="Q120" s="41">
        <v>3235</v>
      </c>
      <c r="R120" s="40">
        <v>4</v>
      </c>
      <c r="S120" s="41">
        <v>4977</v>
      </c>
      <c r="T120" s="40">
        <v>10.5</v>
      </c>
      <c r="U120" s="41">
        <v>13064</v>
      </c>
      <c r="V120" s="40">
        <v>23</v>
      </c>
      <c r="W120" s="41">
        <v>28616</v>
      </c>
      <c r="X120" s="40">
        <v>28.8</v>
      </c>
      <c r="Y120" s="41">
        <v>35834</v>
      </c>
      <c r="Z120" s="55">
        <f t="shared" si="13"/>
        <v>183.2</v>
      </c>
      <c r="AA120" s="53"/>
      <c r="AB120" s="53"/>
      <c r="AC120" s="53"/>
      <c r="AD120" s="53"/>
      <c r="AV120" s="14">
        <f t="shared" si="14"/>
        <v>227936</v>
      </c>
    </row>
    <row r="121" spans="1:48" s="14" customFormat="1" ht="15" customHeight="1" hidden="1">
      <c r="A121" s="41" t="s">
        <v>119</v>
      </c>
      <c r="B121" s="40">
        <v>55.8</v>
      </c>
      <c r="C121" s="41">
        <v>69426</v>
      </c>
      <c r="D121" s="40">
        <v>58.3</v>
      </c>
      <c r="E121" s="41">
        <v>72536</v>
      </c>
      <c r="F121" s="40">
        <v>44.9</v>
      </c>
      <c r="G121" s="41">
        <v>55864</v>
      </c>
      <c r="H121" s="40">
        <v>9.4</v>
      </c>
      <c r="I121" s="41">
        <v>11695</v>
      </c>
      <c r="J121" s="40">
        <v>0</v>
      </c>
      <c r="K121" s="41">
        <v>0</v>
      </c>
      <c r="L121" s="40">
        <v>0</v>
      </c>
      <c r="M121" s="41">
        <v>0</v>
      </c>
      <c r="N121" s="40">
        <v>0</v>
      </c>
      <c r="O121" s="41">
        <v>0</v>
      </c>
      <c r="P121" s="40">
        <v>0</v>
      </c>
      <c r="Q121" s="41">
        <v>0</v>
      </c>
      <c r="R121" s="40">
        <v>0</v>
      </c>
      <c r="S121" s="41">
        <v>0</v>
      </c>
      <c r="T121" s="40">
        <v>16.2</v>
      </c>
      <c r="U121" s="41">
        <v>20156</v>
      </c>
      <c r="V121" s="40">
        <v>37.5</v>
      </c>
      <c r="W121" s="41">
        <v>46657</v>
      </c>
      <c r="X121" s="40">
        <v>56.6</v>
      </c>
      <c r="Y121" s="41">
        <v>70422</v>
      </c>
      <c r="Z121" s="55">
        <f t="shared" si="13"/>
        <v>278.7</v>
      </c>
      <c r="AA121" s="53"/>
      <c r="AB121" s="53"/>
      <c r="AC121" s="53"/>
      <c r="AD121" s="53"/>
      <c r="AV121" s="14">
        <f t="shared" si="14"/>
        <v>346756</v>
      </c>
    </row>
    <row r="122" spans="1:48" s="14" customFormat="1" ht="12.75" customHeight="1" hidden="1">
      <c r="A122" s="41" t="s">
        <v>120</v>
      </c>
      <c r="B122" s="40">
        <v>161.79999999999998</v>
      </c>
      <c r="C122" s="41">
        <v>201310</v>
      </c>
      <c r="D122" s="40">
        <v>148.9</v>
      </c>
      <c r="E122" s="41">
        <v>185260</v>
      </c>
      <c r="F122" s="40">
        <v>125.1</v>
      </c>
      <c r="G122" s="41">
        <v>155648</v>
      </c>
      <c r="H122" s="40">
        <v>43</v>
      </c>
      <c r="I122" s="41">
        <v>53500</v>
      </c>
      <c r="J122" s="40">
        <v>3.9</v>
      </c>
      <c r="K122" s="41">
        <v>4852</v>
      </c>
      <c r="L122" s="40">
        <v>1.4</v>
      </c>
      <c r="M122" s="41">
        <v>1742</v>
      </c>
      <c r="N122" s="40">
        <v>0.5</v>
      </c>
      <c r="O122" s="41">
        <v>622</v>
      </c>
      <c r="P122" s="40">
        <v>0.3</v>
      </c>
      <c r="Q122" s="41">
        <v>373</v>
      </c>
      <c r="R122" s="40">
        <v>3.1999999999999997</v>
      </c>
      <c r="S122" s="41">
        <v>3981</v>
      </c>
      <c r="T122" s="40">
        <v>56</v>
      </c>
      <c r="U122" s="41">
        <v>69675</v>
      </c>
      <c r="V122" s="40">
        <v>141</v>
      </c>
      <c r="W122" s="41">
        <v>175431</v>
      </c>
      <c r="X122" s="40">
        <v>172.5</v>
      </c>
      <c r="Y122" s="41">
        <v>214623</v>
      </c>
      <c r="Z122" s="55">
        <f t="shared" si="13"/>
        <v>857.5999999999999</v>
      </c>
      <c r="AA122" s="54"/>
      <c r="AB122" s="53"/>
      <c r="AC122" s="53"/>
      <c r="AD122" s="53"/>
      <c r="AV122" s="14">
        <f t="shared" si="14"/>
        <v>1067017</v>
      </c>
    </row>
    <row r="123" spans="1:48" s="14" customFormat="1" ht="15" customHeight="1" hidden="1">
      <c r="A123" s="41" t="s">
        <v>16</v>
      </c>
      <c r="B123" s="40">
        <v>164.29999999999998</v>
      </c>
      <c r="C123" s="41">
        <v>204420</v>
      </c>
      <c r="D123" s="40">
        <v>145.6</v>
      </c>
      <c r="E123" s="41">
        <v>181154</v>
      </c>
      <c r="F123" s="40">
        <v>105.5</v>
      </c>
      <c r="G123" s="41">
        <v>131262</v>
      </c>
      <c r="H123" s="40">
        <v>46.9</v>
      </c>
      <c r="I123" s="41">
        <v>58353</v>
      </c>
      <c r="J123" s="40">
        <v>4.5</v>
      </c>
      <c r="K123" s="41">
        <v>5599</v>
      </c>
      <c r="L123" s="40">
        <v>2.5</v>
      </c>
      <c r="M123" s="41">
        <v>3110</v>
      </c>
      <c r="N123" s="40">
        <v>0</v>
      </c>
      <c r="O123" s="41">
        <v>0</v>
      </c>
      <c r="P123" s="40">
        <v>0</v>
      </c>
      <c r="Q123" s="41">
        <v>0</v>
      </c>
      <c r="R123" s="40">
        <v>4.2</v>
      </c>
      <c r="S123" s="41">
        <v>5226</v>
      </c>
      <c r="T123" s="40">
        <v>67.3</v>
      </c>
      <c r="U123" s="41">
        <v>83734</v>
      </c>
      <c r="V123" s="40">
        <v>138.3</v>
      </c>
      <c r="W123" s="41">
        <v>172071</v>
      </c>
      <c r="X123" s="40">
        <v>142.2</v>
      </c>
      <c r="Y123" s="41">
        <v>176924</v>
      </c>
      <c r="Z123" s="55">
        <f t="shared" si="13"/>
        <v>821.3</v>
      </c>
      <c r="AA123" s="54"/>
      <c r="AB123" s="53"/>
      <c r="AC123" s="53"/>
      <c r="AD123" s="53"/>
      <c r="AV123" s="14">
        <f t="shared" si="14"/>
        <v>1021853</v>
      </c>
    </row>
    <row r="124" spans="1:48" s="14" customFormat="1" ht="13.5" customHeight="1" hidden="1">
      <c r="A124" s="41" t="s">
        <v>18</v>
      </c>
      <c r="B124" s="40">
        <v>268.2</v>
      </c>
      <c r="C124" s="41">
        <v>333692</v>
      </c>
      <c r="D124" s="40">
        <v>213.3</v>
      </c>
      <c r="E124" s="41">
        <v>265386</v>
      </c>
      <c r="F124" s="40">
        <v>159.1</v>
      </c>
      <c r="G124" s="41">
        <v>197951</v>
      </c>
      <c r="H124" s="40">
        <v>54.2</v>
      </c>
      <c r="I124" s="41">
        <v>67435</v>
      </c>
      <c r="J124" s="40">
        <v>2.6</v>
      </c>
      <c r="K124" s="41">
        <v>3235</v>
      </c>
      <c r="L124" s="40">
        <v>3.4</v>
      </c>
      <c r="M124" s="41">
        <v>4230</v>
      </c>
      <c r="N124" s="40">
        <v>2.4</v>
      </c>
      <c r="O124" s="41">
        <v>2986</v>
      </c>
      <c r="P124" s="40">
        <v>0</v>
      </c>
      <c r="Q124" s="41">
        <v>0</v>
      </c>
      <c r="R124" s="40">
        <v>5.2</v>
      </c>
      <c r="S124" s="41">
        <v>6470</v>
      </c>
      <c r="T124" s="40">
        <v>70.2</v>
      </c>
      <c r="U124" s="41">
        <v>87342</v>
      </c>
      <c r="V124" s="40">
        <v>169.2</v>
      </c>
      <c r="W124" s="41">
        <v>210517</v>
      </c>
      <c r="X124" s="40">
        <v>246.9</v>
      </c>
      <c r="Y124" s="41">
        <v>307190</v>
      </c>
      <c r="Z124" s="55">
        <f t="shared" si="13"/>
        <v>1194.7000000000003</v>
      </c>
      <c r="AA124" s="54"/>
      <c r="AB124" s="53"/>
      <c r="AC124" s="53"/>
      <c r="AD124" s="53"/>
      <c r="AV124" s="14">
        <f t="shared" si="14"/>
        <v>1486434</v>
      </c>
    </row>
    <row r="125" spans="1:48" s="14" customFormat="1" ht="12" customHeight="1" hidden="1">
      <c r="A125" s="41" t="s">
        <v>22</v>
      </c>
      <c r="B125" s="40">
        <v>72.4</v>
      </c>
      <c r="C125" s="41">
        <v>90079</v>
      </c>
      <c r="D125" s="40">
        <v>63.8</v>
      </c>
      <c r="E125" s="41">
        <v>79379</v>
      </c>
      <c r="F125" s="40">
        <v>46.6</v>
      </c>
      <c r="G125" s="41">
        <v>57979</v>
      </c>
      <c r="H125" s="40">
        <v>12.1</v>
      </c>
      <c r="I125" s="41">
        <v>15055</v>
      </c>
      <c r="J125" s="40">
        <v>3.6</v>
      </c>
      <c r="K125" s="41">
        <v>4479</v>
      </c>
      <c r="L125" s="40">
        <v>2.1</v>
      </c>
      <c r="M125" s="41">
        <v>2613</v>
      </c>
      <c r="N125" s="40">
        <v>0</v>
      </c>
      <c r="O125" s="41">
        <v>0</v>
      </c>
      <c r="P125" s="40">
        <v>0.1</v>
      </c>
      <c r="Q125" s="41">
        <v>124</v>
      </c>
      <c r="R125" s="40">
        <v>4.1</v>
      </c>
      <c r="S125" s="41">
        <v>5101</v>
      </c>
      <c r="T125" s="40">
        <v>36.6</v>
      </c>
      <c r="U125" s="41">
        <v>45537</v>
      </c>
      <c r="V125" s="40">
        <v>47.8</v>
      </c>
      <c r="W125" s="41">
        <v>59472</v>
      </c>
      <c r="X125" s="40">
        <v>62</v>
      </c>
      <c r="Y125" s="41">
        <v>77141</v>
      </c>
      <c r="Z125" s="55">
        <f t="shared" si="13"/>
        <v>351.19999999999993</v>
      </c>
      <c r="AA125" s="54"/>
      <c r="AB125" s="53"/>
      <c r="AC125" s="53"/>
      <c r="AD125" s="53"/>
      <c r="AV125" s="14">
        <f t="shared" si="14"/>
        <v>436959</v>
      </c>
    </row>
    <row r="126" spans="1:48" s="14" customFormat="1" ht="12.75" customHeight="1" hidden="1">
      <c r="A126" s="55" t="s">
        <v>87</v>
      </c>
      <c r="B126" s="40">
        <v>102.6</v>
      </c>
      <c r="C126" s="41">
        <v>127654</v>
      </c>
      <c r="D126" s="40">
        <v>93.7</v>
      </c>
      <c r="E126" s="41">
        <v>116581</v>
      </c>
      <c r="F126" s="40">
        <v>66.8</v>
      </c>
      <c r="G126" s="41">
        <v>83112</v>
      </c>
      <c r="H126" s="40">
        <v>26.8</v>
      </c>
      <c r="I126" s="41">
        <v>33344</v>
      </c>
      <c r="J126" s="40">
        <v>2.1</v>
      </c>
      <c r="K126" s="41">
        <v>2613</v>
      </c>
      <c r="L126" s="40">
        <v>0.9</v>
      </c>
      <c r="M126" s="41">
        <v>1120</v>
      </c>
      <c r="N126" s="40">
        <v>0.6</v>
      </c>
      <c r="O126" s="41">
        <v>747</v>
      </c>
      <c r="P126" s="40">
        <v>0.4</v>
      </c>
      <c r="Q126" s="41">
        <v>498</v>
      </c>
      <c r="R126" s="40">
        <v>2.2</v>
      </c>
      <c r="S126" s="41">
        <v>2737</v>
      </c>
      <c r="T126" s="40">
        <v>31.4</v>
      </c>
      <c r="U126" s="41">
        <v>39068</v>
      </c>
      <c r="V126" s="40">
        <v>76.7</v>
      </c>
      <c r="W126" s="41">
        <v>95429</v>
      </c>
      <c r="X126" s="40">
        <v>88.1</v>
      </c>
      <c r="Y126" s="41">
        <v>109612</v>
      </c>
      <c r="Z126" s="55">
        <f t="shared" si="13"/>
        <v>492.29999999999995</v>
      </c>
      <c r="AA126" s="54"/>
      <c r="AB126" s="53"/>
      <c r="AC126" s="53"/>
      <c r="AD126" s="53"/>
      <c r="AV126" s="14">
        <f t="shared" si="14"/>
        <v>612515</v>
      </c>
    </row>
    <row r="127" spans="1:48" s="14" customFormat="1" ht="10.5" customHeight="1" hidden="1">
      <c r="A127" s="41" t="s">
        <v>110</v>
      </c>
      <c r="B127" s="56">
        <v>83.2</v>
      </c>
      <c r="C127" s="41">
        <v>103517</v>
      </c>
      <c r="D127" s="56">
        <v>75.9</v>
      </c>
      <c r="E127" s="41">
        <v>94434</v>
      </c>
      <c r="F127" s="56">
        <v>54.2</v>
      </c>
      <c r="G127" s="41">
        <v>67435</v>
      </c>
      <c r="H127" s="56">
        <v>21.8</v>
      </c>
      <c r="I127" s="41">
        <v>27123</v>
      </c>
      <c r="J127" s="56">
        <v>1.7</v>
      </c>
      <c r="K127" s="41">
        <v>2115</v>
      </c>
      <c r="L127" s="56">
        <v>0.9</v>
      </c>
      <c r="M127" s="41">
        <v>1120</v>
      </c>
      <c r="N127" s="56">
        <v>0.6</v>
      </c>
      <c r="O127" s="41">
        <v>747</v>
      </c>
      <c r="P127" s="56">
        <v>0.4</v>
      </c>
      <c r="Q127" s="41">
        <v>498</v>
      </c>
      <c r="R127" s="56">
        <v>1.8</v>
      </c>
      <c r="S127" s="41">
        <v>2240</v>
      </c>
      <c r="T127" s="56">
        <v>25.5</v>
      </c>
      <c r="U127" s="41">
        <v>31727</v>
      </c>
      <c r="V127" s="56">
        <v>61.2</v>
      </c>
      <c r="W127" s="41">
        <v>76144</v>
      </c>
      <c r="X127" s="56">
        <v>71.7</v>
      </c>
      <c r="Y127" s="41">
        <v>89207</v>
      </c>
      <c r="Z127" s="55">
        <f t="shared" si="13"/>
        <v>398.9</v>
      </c>
      <c r="AA127" s="54"/>
      <c r="AB127" s="53"/>
      <c r="AC127" s="53"/>
      <c r="AD127" s="53"/>
      <c r="AV127" s="14">
        <f t="shared" si="14"/>
        <v>496307</v>
      </c>
    </row>
    <row r="128" spans="1:48" s="14" customFormat="1" ht="12" customHeight="1" hidden="1">
      <c r="A128" s="41" t="s">
        <v>109</v>
      </c>
      <c r="B128" s="56">
        <v>19.4</v>
      </c>
      <c r="C128" s="41">
        <v>24137</v>
      </c>
      <c r="D128" s="56">
        <v>17.8</v>
      </c>
      <c r="E128" s="41">
        <v>22147</v>
      </c>
      <c r="F128" s="56">
        <v>12.6</v>
      </c>
      <c r="G128" s="41">
        <v>15677</v>
      </c>
      <c r="H128" s="56">
        <v>5</v>
      </c>
      <c r="I128" s="41">
        <v>6221</v>
      </c>
      <c r="J128" s="56">
        <v>0.4</v>
      </c>
      <c r="K128" s="41">
        <v>498</v>
      </c>
      <c r="L128" s="56"/>
      <c r="M128" s="41">
        <v>0</v>
      </c>
      <c r="N128" s="56"/>
      <c r="O128" s="41">
        <v>0</v>
      </c>
      <c r="P128" s="56"/>
      <c r="Q128" s="41">
        <v>0</v>
      </c>
      <c r="R128" s="56">
        <v>0.4</v>
      </c>
      <c r="S128" s="41">
        <v>498</v>
      </c>
      <c r="T128" s="56">
        <v>5.9</v>
      </c>
      <c r="U128" s="41">
        <v>7341</v>
      </c>
      <c r="V128" s="56">
        <v>15.5</v>
      </c>
      <c r="W128" s="41">
        <v>19285</v>
      </c>
      <c r="X128" s="56">
        <v>16.4</v>
      </c>
      <c r="Y128" s="41">
        <v>20403</v>
      </c>
      <c r="Z128" s="55">
        <f t="shared" si="13"/>
        <v>93.4</v>
      </c>
      <c r="AA128" s="54"/>
      <c r="AB128" s="53"/>
      <c r="AC128" s="53"/>
      <c r="AD128" s="53"/>
      <c r="AV128" s="14">
        <f t="shared" si="14"/>
        <v>116207</v>
      </c>
    </row>
    <row r="129" spans="1:48" s="14" customFormat="1" ht="12" customHeight="1" hidden="1">
      <c r="A129" s="41" t="s">
        <v>135</v>
      </c>
      <c r="B129" s="56">
        <v>60</v>
      </c>
      <c r="C129" s="41">
        <v>74651</v>
      </c>
      <c r="D129" s="56">
        <v>62.9</v>
      </c>
      <c r="E129" s="41">
        <v>78260</v>
      </c>
      <c r="F129" s="56">
        <v>44.6</v>
      </c>
      <c r="G129" s="41">
        <v>55491</v>
      </c>
      <c r="H129" s="56">
        <v>20.2</v>
      </c>
      <c r="I129" s="41">
        <v>25133</v>
      </c>
      <c r="J129" s="56">
        <v>0</v>
      </c>
      <c r="K129" s="41">
        <v>0</v>
      </c>
      <c r="L129" s="56">
        <v>0</v>
      </c>
      <c r="M129" s="41">
        <v>0</v>
      </c>
      <c r="N129" s="56">
        <v>0</v>
      </c>
      <c r="O129" s="41">
        <v>0</v>
      </c>
      <c r="P129" s="56">
        <v>0</v>
      </c>
      <c r="Q129" s="41">
        <v>0</v>
      </c>
      <c r="R129" s="56">
        <v>0</v>
      </c>
      <c r="S129" s="41">
        <v>0</v>
      </c>
      <c r="T129" s="56">
        <v>21.9</v>
      </c>
      <c r="U129" s="41">
        <v>27248</v>
      </c>
      <c r="V129" s="56">
        <v>39.2</v>
      </c>
      <c r="W129" s="41">
        <v>48772</v>
      </c>
      <c r="X129" s="56">
        <v>53.2</v>
      </c>
      <c r="Y129" s="41">
        <v>66190</v>
      </c>
      <c r="Z129" s="55">
        <f t="shared" si="13"/>
        <v>302</v>
      </c>
      <c r="AA129" s="56" t="e">
        <f>AA128-#REF!</f>
        <v>#REF!</v>
      </c>
      <c r="AB129" s="56" t="e">
        <f>AB128-#REF!</f>
        <v>#REF!</v>
      </c>
      <c r="AC129" s="56" t="e">
        <f>AC128-#REF!</f>
        <v>#REF!</v>
      </c>
      <c r="AD129" s="56" t="e">
        <f>AD128-#REF!</f>
        <v>#REF!</v>
      </c>
      <c r="AE129" s="56" t="e">
        <f>AE128-#REF!</f>
        <v>#REF!</v>
      </c>
      <c r="AF129" s="56" t="e">
        <f>AF128-#REF!</f>
        <v>#REF!</v>
      </c>
      <c r="AG129" s="56" t="e">
        <f>AG128-#REF!</f>
        <v>#REF!</v>
      </c>
      <c r="AH129" s="56" t="e">
        <f>AH128-#REF!</f>
        <v>#REF!</v>
      </c>
      <c r="AI129" s="56" t="e">
        <f>AI128-#REF!</f>
        <v>#REF!</v>
      </c>
      <c r="AJ129" s="56" t="e">
        <f>AJ128-#REF!</f>
        <v>#REF!</v>
      </c>
      <c r="AK129" s="56" t="e">
        <f>AK128-#REF!</f>
        <v>#REF!</v>
      </c>
      <c r="AL129" s="56" t="e">
        <f>AL128-#REF!</f>
        <v>#REF!</v>
      </c>
      <c r="AM129" s="56" t="e">
        <f>AM128-#REF!</f>
        <v>#REF!</v>
      </c>
      <c r="AN129" s="56" t="e">
        <f>AN128-#REF!</f>
        <v>#REF!</v>
      </c>
      <c r="AO129" s="56" t="e">
        <f>AO128-#REF!</f>
        <v>#REF!</v>
      </c>
      <c r="AP129" s="56" t="e">
        <f>AP128-#REF!</f>
        <v>#REF!</v>
      </c>
      <c r="AQ129" s="56" t="e">
        <f>AQ128-#REF!</f>
        <v>#REF!</v>
      </c>
      <c r="AR129" s="56" t="e">
        <f>AR128-#REF!</f>
        <v>#REF!</v>
      </c>
      <c r="AS129" s="56" t="e">
        <f>AS128-#REF!</f>
        <v>#REF!</v>
      </c>
      <c r="AT129" s="56" t="e">
        <f>AT128-#REF!</f>
        <v>#REF!</v>
      </c>
      <c r="AU129" s="56" t="e">
        <f>AU128-#REF!</f>
        <v>#REF!</v>
      </c>
      <c r="AV129" s="14">
        <f t="shared" si="14"/>
        <v>375745</v>
      </c>
    </row>
    <row r="130" spans="1:48" s="14" customFormat="1" ht="12" customHeight="1" hidden="1">
      <c r="A130" s="41" t="s">
        <v>110</v>
      </c>
      <c r="B130" s="56">
        <v>19.8</v>
      </c>
      <c r="C130" s="41">
        <v>24635</v>
      </c>
      <c r="D130" s="56">
        <v>20.8</v>
      </c>
      <c r="E130" s="41">
        <v>25879</v>
      </c>
      <c r="F130" s="56">
        <v>14.7</v>
      </c>
      <c r="G130" s="41">
        <v>18290</v>
      </c>
      <c r="H130" s="56">
        <v>6.7</v>
      </c>
      <c r="I130" s="41">
        <v>8336</v>
      </c>
      <c r="J130" s="56"/>
      <c r="K130" s="41">
        <v>0</v>
      </c>
      <c r="L130" s="56"/>
      <c r="M130" s="41">
        <v>0</v>
      </c>
      <c r="N130" s="56"/>
      <c r="O130" s="41">
        <v>0</v>
      </c>
      <c r="P130" s="56"/>
      <c r="Q130" s="41">
        <v>0</v>
      </c>
      <c r="R130" s="56"/>
      <c r="S130" s="41">
        <v>0</v>
      </c>
      <c r="T130" s="56">
        <v>7.2</v>
      </c>
      <c r="U130" s="41">
        <v>8958</v>
      </c>
      <c r="V130" s="56">
        <v>12.9</v>
      </c>
      <c r="W130" s="41">
        <v>16050</v>
      </c>
      <c r="X130" s="56">
        <v>17.6</v>
      </c>
      <c r="Y130" s="41">
        <v>21898</v>
      </c>
      <c r="Z130" s="55">
        <f t="shared" si="13"/>
        <v>99.70000000000002</v>
      </c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14">
        <f t="shared" si="14"/>
        <v>124046</v>
      </c>
    </row>
    <row r="131" spans="1:48" s="14" customFormat="1" ht="10.5" customHeight="1" hidden="1">
      <c r="A131" s="41" t="s">
        <v>109</v>
      </c>
      <c r="B131" s="56">
        <v>40.2</v>
      </c>
      <c r="C131" s="41">
        <v>50016</v>
      </c>
      <c r="D131" s="56">
        <v>42.1</v>
      </c>
      <c r="E131" s="41">
        <v>52380</v>
      </c>
      <c r="F131" s="56">
        <v>29.9</v>
      </c>
      <c r="G131" s="41">
        <v>37201</v>
      </c>
      <c r="H131" s="56">
        <v>13.5</v>
      </c>
      <c r="I131" s="41">
        <v>16797</v>
      </c>
      <c r="J131" s="56"/>
      <c r="K131" s="41">
        <v>0</v>
      </c>
      <c r="L131" s="56"/>
      <c r="M131" s="41">
        <v>0</v>
      </c>
      <c r="N131" s="56"/>
      <c r="O131" s="41">
        <v>0</v>
      </c>
      <c r="P131" s="56"/>
      <c r="Q131" s="41">
        <v>0</v>
      </c>
      <c r="R131" s="56"/>
      <c r="S131" s="41">
        <v>0</v>
      </c>
      <c r="T131" s="56">
        <v>14.7</v>
      </c>
      <c r="U131" s="41">
        <v>18290</v>
      </c>
      <c r="V131" s="56">
        <v>26.3</v>
      </c>
      <c r="W131" s="41">
        <v>32722</v>
      </c>
      <c r="X131" s="56">
        <v>35.6</v>
      </c>
      <c r="Y131" s="41">
        <v>44294</v>
      </c>
      <c r="Z131" s="55">
        <f t="shared" si="13"/>
        <v>202.3</v>
      </c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14">
        <f t="shared" si="14"/>
        <v>251700</v>
      </c>
    </row>
    <row r="132" spans="1:48" s="14" customFormat="1" ht="13.5" customHeight="1" hidden="1">
      <c r="A132" s="41" t="s">
        <v>31</v>
      </c>
      <c r="B132" s="56">
        <v>88</v>
      </c>
      <c r="C132" s="41">
        <v>109489</v>
      </c>
      <c r="D132" s="56">
        <v>81.6</v>
      </c>
      <c r="E132" s="41">
        <v>101526</v>
      </c>
      <c r="F132" s="56">
        <v>62.9</v>
      </c>
      <c r="G132" s="41">
        <v>78260</v>
      </c>
      <c r="H132" s="56">
        <v>37.4</v>
      </c>
      <c r="I132" s="41">
        <v>46533</v>
      </c>
      <c r="J132" s="56">
        <v>6</v>
      </c>
      <c r="K132" s="41">
        <v>7465</v>
      </c>
      <c r="L132" s="56">
        <v>3</v>
      </c>
      <c r="M132" s="41">
        <v>3733</v>
      </c>
      <c r="N132" s="56">
        <v>4.2</v>
      </c>
      <c r="O132" s="41">
        <v>5226</v>
      </c>
      <c r="P132" s="56">
        <v>1.4</v>
      </c>
      <c r="Q132" s="41">
        <v>1742</v>
      </c>
      <c r="R132" s="56">
        <v>4</v>
      </c>
      <c r="S132" s="41">
        <v>4977</v>
      </c>
      <c r="T132" s="56">
        <v>51.1</v>
      </c>
      <c r="U132" s="41">
        <v>63578</v>
      </c>
      <c r="V132" s="56">
        <v>75.4</v>
      </c>
      <c r="W132" s="41">
        <v>93812</v>
      </c>
      <c r="X132" s="56">
        <v>92.6</v>
      </c>
      <c r="Y132" s="41">
        <v>115210</v>
      </c>
      <c r="Z132" s="55">
        <f t="shared" si="13"/>
        <v>507.6</v>
      </c>
      <c r="AA132" s="54"/>
      <c r="AB132" s="53"/>
      <c r="AC132" s="53"/>
      <c r="AD132" s="53"/>
      <c r="AV132" s="14">
        <f t="shared" si="14"/>
        <v>631551</v>
      </c>
    </row>
    <row r="133" spans="1:48" s="14" customFormat="1" ht="12" customHeight="1" hidden="1">
      <c r="A133" s="41" t="s">
        <v>110</v>
      </c>
      <c r="B133" s="56">
        <v>39.8</v>
      </c>
      <c r="C133" s="41">
        <v>49519</v>
      </c>
      <c r="D133" s="56">
        <v>36.9</v>
      </c>
      <c r="E133" s="41">
        <v>45911</v>
      </c>
      <c r="F133" s="56">
        <v>28.4</v>
      </c>
      <c r="G133" s="41">
        <v>35335</v>
      </c>
      <c r="H133" s="56">
        <v>16.9</v>
      </c>
      <c r="I133" s="41">
        <v>21027</v>
      </c>
      <c r="J133" s="56">
        <v>2.7</v>
      </c>
      <c r="K133" s="41">
        <v>3359</v>
      </c>
      <c r="L133" s="56">
        <v>1.4</v>
      </c>
      <c r="M133" s="41">
        <v>1742</v>
      </c>
      <c r="N133" s="56">
        <v>1.9</v>
      </c>
      <c r="O133" s="41">
        <v>2364</v>
      </c>
      <c r="P133" s="56">
        <v>0.6</v>
      </c>
      <c r="Q133" s="41">
        <v>747</v>
      </c>
      <c r="R133" s="56">
        <v>1.8</v>
      </c>
      <c r="S133" s="41">
        <v>2240</v>
      </c>
      <c r="T133" s="56">
        <v>23.1</v>
      </c>
      <c r="U133" s="41">
        <v>28741</v>
      </c>
      <c r="V133" s="56">
        <v>34.1</v>
      </c>
      <c r="W133" s="41">
        <v>42427</v>
      </c>
      <c r="X133" s="56">
        <v>41.9</v>
      </c>
      <c r="Y133" s="41">
        <v>52130</v>
      </c>
      <c r="Z133" s="55">
        <f t="shared" si="13"/>
        <v>229.5</v>
      </c>
      <c r="AA133" s="54"/>
      <c r="AB133" s="53"/>
      <c r="AC133" s="53"/>
      <c r="AD133" s="53"/>
      <c r="AV133" s="14">
        <f t="shared" si="14"/>
        <v>285542</v>
      </c>
    </row>
    <row r="134" spans="1:48" s="14" customFormat="1" ht="10.5" customHeight="1" hidden="1">
      <c r="A134" s="41" t="s">
        <v>109</v>
      </c>
      <c r="B134" s="56">
        <v>48.2</v>
      </c>
      <c r="C134" s="41">
        <v>59970</v>
      </c>
      <c r="D134" s="56">
        <v>44.7</v>
      </c>
      <c r="E134" s="41">
        <v>55615</v>
      </c>
      <c r="F134" s="56">
        <v>34.5</v>
      </c>
      <c r="G134" s="41">
        <v>42925</v>
      </c>
      <c r="H134" s="56">
        <v>20.5</v>
      </c>
      <c r="I134" s="41">
        <v>25506</v>
      </c>
      <c r="J134" s="56">
        <v>3.3</v>
      </c>
      <c r="K134" s="41">
        <v>4106</v>
      </c>
      <c r="L134" s="56">
        <v>1.6</v>
      </c>
      <c r="M134" s="41">
        <v>1991</v>
      </c>
      <c r="N134" s="56">
        <v>2.3</v>
      </c>
      <c r="O134" s="41">
        <v>2862</v>
      </c>
      <c r="P134" s="56">
        <v>0.8</v>
      </c>
      <c r="Q134" s="41">
        <v>995</v>
      </c>
      <c r="R134" s="56">
        <v>2.2</v>
      </c>
      <c r="S134" s="41">
        <v>2737</v>
      </c>
      <c r="T134" s="56">
        <v>28</v>
      </c>
      <c r="U134" s="41">
        <v>34837</v>
      </c>
      <c r="V134" s="56">
        <v>41.3</v>
      </c>
      <c r="W134" s="41">
        <v>51385</v>
      </c>
      <c r="X134" s="56">
        <v>50.7</v>
      </c>
      <c r="Y134" s="41">
        <v>63080</v>
      </c>
      <c r="Z134" s="55">
        <f t="shared" si="13"/>
        <v>278.1</v>
      </c>
      <c r="AA134" s="54"/>
      <c r="AB134" s="53"/>
      <c r="AC134" s="53"/>
      <c r="AD134" s="53"/>
      <c r="AV134" s="14">
        <f t="shared" si="14"/>
        <v>346009</v>
      </c>
    </row>
    <row r="135" spans="1:48" s="14" customFormat="1" ht="12.75" customHeight="1" hidden="1">
      <c r="A135" s="41" t="s">
        <v>32</v>
      </c>
      <c r="B135" s="40">
        <v>133.7</v>
      </c>
      <c r="C135" s="41">
        <v>166348</v>
      </c>
      <c r="D135" s="40">
        <v>112.5</v>
      </c>
      <c r="E135" s="41">
        <v>139971</v>
      </c>
      <c r="F135" s="40">
        <v>66</v>
      </c>
      <c r="G135" s="41">
        <v>82117</v>
      </c>
      <c r="H135" s="40">
        <v>46.8</v>
      </c>
      <c r="I135" s="41">
        <v>58228</v>
      </c>
      <c r="J135" s="40">
        <v>10.8</v>
      </c>
      <c r="K135" s="41">
        <v>13437</v>
      </c>
      <c r="L135" s="40">
        <v>3.1</v>
      </c>
      <c r="M135" s="41">
        <v>3857</v>
      </c>
      <c r="N135" s="40">
        <v>1.4</v>
      </c>
      <c r="O135" s="41">
        <v>1742</v>
      </c>
      <c r="P135" s="40">
        <v>0.9</v>
      </c>
      <c r="Q135" s="41">
        <v>1120</v>
      </c>
      <c r="R135" s="40">
        <v>4.7</v>
      </c>
      <c r="S135" s="41">
        <v>5848</v>
      </c>
      <c r="T135" s="40">
        <v>84.5</v>
      </c>
      <c r="U135" s="41">
        <v>105134</v>
      </c>
      <c r="V135" s="40">
        <v>102.8</v>
      </c>
      <c r="W135" s="41">
        <v>127903</v>
      </c>
      <c r="X135" s="40">
        <v>104.8</v>
      </c>
      <c r="Y135" s="41">
        <v>130391</v>
      </c>
      <c r="Z135" s="55">
        <f t="shared" si="13"/>
        <v>671.9999999999999</v>
      </c>
      <c r="AA135" s="54"/>
      <c r="AB135" s="53"/>
      <c r="AC135" s="53"/>
      <c r="AD135" s="53"/>
      <c r="AV135" s="14">
        <f t="shared" si="14"/>
        <v>836096</v>
      </c>
    </row>
    <row r="136" spans="1:48" s="14" customFormat="1" ht="11.25" customHeight="1" hidden="1">
      <c r="A136" s="41" t="s">
        <v>110</v>
      </c>
      <c r="B136" s="40">
        <v>83.3</v>
      </c>
      <c r="C136" s="41">
        <v>103641</v>
      </c>
      <c r="D136" s="40">
        <v>70.1</v>
      </c>
      <c r="E136" s="41">
        <v>87218</v>
      </c>
      <c r="F136" s="40">
        <v>41.1</v>
      </c>
      <c r="G136" s="41">
        <v>51136</v>
      </c>
      <c r="H136" s="40">
        <v>29.2</v>
      </c>
      <c r="I136" s="41">
        <v>36330</v>
      </c>
      <c r="J136" s="40">
        <v>6.7</v>
      </c>
      <c r="K136" s="41">
        <v>8336</v>
      </c>
      <c r="L136" s="40">
        <v>1.9</v>
      </c>
      <c r="M136" s="41">
        <v>2364</v>
      </c>
      <c r="N136" s="40">
        <v>0.9</v>
      </c>
      <c r="O136" s="41">
        <v>1120</v>
      </c>
      <c r="P136" s="40">
        <v>0.6</v>
      </c>
      <c r="Q136" s="41">
        <v>747</v>
      </c>
      <c r="R136" s="40">
        <v>2.9</v>
      </c>
      <c r="S136" s="41">
        <v>3608</v>
      </c>
      <c r="T136" s="40">
        <v>52.6</v>
      </c>
      <c r="U136" s="41">
        <v>65444</v>
      </c>
      <c r="V136" s="40">
        <v>64</v>
      </c>
      <c r="W136" s="41">
        <v>79628</v>
      </c>
      <c r="X136" s="40">
        <v>65.3</v>
      </c>
      <c r="Y136" s="41">
        <v>81246</v>
      </c>
      <c r="Z136" s="55">
        <f t="shared" si="13"/>
        <v>418.59999999999997</v>
      </c>
      <c r="AA136" s="54"/>
      <c r="AB136" s="53"/>
      <c r="AC136" s="53"/>
      <c r="AD136" s="53"/>
      <c r="AV136" s="14">
        <f t="shared" si="14"/>
        <v>520818</v>
      </c>
    </row>
    <row r="137" spans="1:48" s="14" customFormat="1" ht="12.75" customHeight="1" hidden="1">
      <c r="A137" s="41" t="s">
        <v>109</v>
      </c>
      <c r="B137" s="40">
        <v>50.4</v>
      </c>
      <c r="C137" s="41">
        <v>62707</v>
      </c>
      <c r="D137" s="40">
        <v>42.4</v>
      </c>
      <c r="E137" s="41">
        <v>52754</v>
      </c>
      <c r="F137" s="40">
        <v>24.9</v>
      </c>
      <c r="G137" s="41">
        <v>30980</v>
      </c>
      <c r="H137" s="40">
        <v>17.6</v>
      </c>
      <c r="I137" s="41">
        <v>21898</v>
      </c>
      <c r="J137" s="40">
        <v>4.1</v>
      </c>
      <c r="K137" s="41">
        <v>5101</v>
      </c>
      <c r="L137" s="40">
        <v>1.2</v>
      </c>
      <c r="M137" s="41">
        <v>1493</v>
      </c>
      <c r="N137" s="40">
        <v>0.5</v>
      </c>
      <c r="O137" s="41">
        <v>622</v>
      </c>
      <c r="P137" s="40">
        <v>0.3</v>
      </c>
      <c r="Q137" s="41">
        <v>373</v>
      </c>
      <c r="R137" s="40">
        <v>1.8</v>
      </c>
      <c r="S137" s="41">
        <v>2240</v>
      </c>
      <c r="T137" s="40">
        <v>31.9</v>
      </c>
      <c r="U137" s="41">
        <v>39690</v>
      </c>
      <c r="V137" s="40">
        <v>38.8</v>
      </c>
      <c r="W137" s="41">
        <v>48275</v>
      </c>
      <c r="X137" s="40">
        <v>39.5</v>
      </c>
      <c r="Y137" s="41">
        <v>49145</v>
      </c>
      <c r="Z137" s="55">
        <f t="shared" si="13"/>
        <v>253.39999999999998</v>
      </c>
      <c r="AA137" s="54"/>
      <c r="AB137" s="53"/>
      <c r="AC137" s="53"/>
      <c r="AD137" s="53"/>
      <c r="AV137" s="14">
        <f t="shared" si="14"/>
        <v>315278</v>
      </c>
    </row>
    <row r="138" spans="1:48" s="14" customFormat="1" ht="29.25" customHeight="1" hidden="1">
      <c r="A138" s="113" t="s">
        <v>88</v>
      </c>
      <c r="B138" s="110">
        <v>52.4</v>
      </c>
      <c r="C138" s="110">
        <v>65196</v>
      </c>
      <c r="D138" s="110">
        <v>53</v>
      </c>
      <c r="E138" s="110">
        <v>65942</v>
      </c>
      <c r="F138" s="110">
        <v>39.3</v>
      </c>
      <c r="G138" s="110">
        <v>48897</v>
      </c>
      <c r="H138" s="110">
        <v>24.2</v>
      </c>
      <c r="I138" s="110">
        <v>30109</v>
      </c>
      <c r="J138" s="110">
        <v>3.5</v>
      </c>
      <c r="K138" s="110">
        <v>4355</v>
      </c>
      <c r="L138" s="110">
        <v>1.8</v>
      </c>
      <c r="M138" s="41">
        <v>2240</v>
      </c>
      <c r="N138" s="110">
        <v>3.4</v>
      </c>
      <c r="O138" s="41">
        <v>4230</v>
      </c>
      <c r="P138" s="110">
        <v>0.7</v>
      </c>
      <c r="Q138" s="41">
        <v>871</v>
      </c>
      <c r="R138" s="110">
        <v>4.1</v>
      </c>
      <c r="S138" s="41">
        <v>5101</v>
      </c>
      <c r="T138" s="110">
        <v>26.7</v>
      </c>
      <c r="U138" s="41">
        <v>33220</v>
      </c>
      <c r="V138" s="110">
        <v>40.5</v>
      </c>
      <c r="W138" s="41">
        <v>50390</v>
      </c>
      <c r="X138" s="110">
        <v>58.5</v>
      </c>
      <c r="Y138" s="41">
        <v>72784</v>
      </c>
      <c r="Z138" s="113">
        <f t="shared" si="13"/>
        <v>308.09999999999997</v>
      </c>
      <c r="AA138" s="114"/>
      <c r="AB138" s="114"/>
      <c r="AC138" s="114"/>
      <c r="AD138" s="114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14">
        <f t="shared" si="14"/>
        <v>383335</v>
      </c>
    </row>
    <row r="139" spans="1:48" s="99" customFormat="1" ht="12.75" customHeight="1" hidden="1">
      <c r="A139" s="41" t="s">
        <v>110</v>
      </c>
      <c r="B139" s="41">
        <v>27</v>
      </c>
      <c r="C139" s="41">
        <v>33593</v>
      </c>
      <c r="D139" s="41">
        <v>27.3</v>
      </c>
      <c r="E139" s="41">
        <v>33966</v>
      </c>
      <c r="F139" s="41">
        <v>20.3</v>
      </c>
      <c r="G139" s="41">
        <v>25257</v>
      </c>
      <c r="H139" s="41">
        <v>12.5</v>
      </c>
      <c r="I139" s="41">
        <v>15552</v>
      </c>
      <c r="J139" s="41">
        <v>1.8</v>
      </c>
      <c r="K139" s="41">
        <v>2240</v>
      </c>
      <c r="L139" s="41">
        <v>0.9</v>
      </c>
      <c r="M139" s="41">
        <v>1120</v>
      </c>
      <c r="N139" s="41">
        <v>1.8</v>
      </c>
      <c r="O139" s="41">
        <v>2240</v>
      </c>
      <c r="P139" s="41">
        <v>0.4</v>
      </c>
      <c r="Q139" s="41">
        <v>498</v>
      </c>
      <c r="R139" s="41">
        <v>2.1</v>
      </c>
      <c r="S139" s="41">
        <v>2613</v>
      </c>
      <c r="T139" s="41">
        <v>13.8</v>
      </c>
      <c r="U139" s="41">
        <v>17170</v>
      </c>
      <c r="V139" s="41">
        <v>20.9</v>
      </c>
      <c r="W139" s="41">
        <v>26004</v>
      </c>
      <c r="X139" s="41">
        <v>30.1</v>
      </c>
      <c r="Y139" s="41">
        <v>37449</v>
      </c>
      <c r="Z139" s="55">
        <f t="shared" si="13"/>
        <v>158.89999999999998</v>
      </c>
      <c r="AA139" s="53"/>
      <c r="AB139" s="53"/>
      <c r="AC139" s="53"/>
      <c r="AD139" s="53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>
        <f t="shared" si="14"/>
        <v>197702</v>
      </c>
    </row>
    <row r="140" spans="1:48" s="99" customFormat="1" ht="12.75" customHeight="1" hidden="1">
      <c r="A140" s="41" t="s">
        <v>109</v>
      </c>
      <c r="B140" s="41">
        <v>25.4</v>
      </c>
      <c r="C140" s="41">
        <v>31602</v>
      </c>
      <c r="D140" s="41">
        <v>25.7</v>
      </c>
      <c r="E140" s="41">
        <v>31976</v>
      </c>
      <c r="F140" s="41">
        <v>19</v>
      </c>
      <c r="G140" s="41">
        <v>23640</v>
      </c>
      <c r="H140" s="41">
        <v>11.7</v>
      </c>
      <c r="I140" s="41">
        <v>14557</v>
      </c>
      <c r="J140" s="41">
        <v>1.7</v>
      </c>
      <c r="K140" s="41">
        <v>2115</v>
      </c>
      <c r="L140" s="41">
        <v>0.9</v>
      </c>
      <c r="M140" s="41">
        <v>1120</v>
      </c>
      <c r="N140" s="41">
        <v>1.6</v>
      </c>
      <c r="O140" s="41">
        <v>1991</v>
      </c>
      <c r="P140" s="41">
        <v>0.3</v>
      </c>
      <c r="Q140" s="41">
        <v>373</v>
      </c>
      <c r="R140" s="41">
        <v>2</v>
      </c>
      <c r="S140" s="41">
        <v>2488</v>
      </c>
      <c r="T140" s="41">
        <v>12.9</v>
      </c>
      <c r="U140" s="41">
        <v>16050</v>
      </c>
      <c r="V140" s="41">
        <v>19.6</v>
      </c>
      <c r="W140" s="41">
        <v>24386</v>
      </c>
      <c r="X140" s="41">
        <v>28.4</v>
      </c>
      <c r="Y140" s="41">
        <v>35335</v>
      </c>
      <c r="Z140" s="55">
        <f t="shared" si="13"/>
        <v>149.20000000000002</v>
      </c>
      <c r="AA140" s="53"/>
      <c r="AB140" s="53"/>
      <c r="AC140" s="53"/>
      <c r="AD140" s="53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>
        <f t="shared" si="14"/>
        <v>185633</v>
      </c>
    </row>
    <row r="141" spans="1:48" s="7" customFormat="1" ht="13.5" customHeight="1" hidden="1">
      <c r="A141" s="115" t="s">
        <v>89</v>
      </c>
      <c r="B141" s="110">
        <f>B119+B120+B121+B122+B123+B124+B125+B126+B129+B132+B135+B138</f>
        <v>1546.3000000000002</v>
      </c>
      <c r="C141" s="110">
        <f aca="true" t="shared" si="15" ref="C141:AV141">C119+C120+C121+C122+C123+C124+C125+C126+C129+C132+C135+C138</f>
        <v>1923891</v>
      </c>
      <c r="D141" s="110">
        <f t="shared" si="15"/>
        <v>1346.8</v>
      </c>
      <c r="E141" s="110">
        <f t="shared" si="15"/>
        <v>1675675</v>
      </c>
      <c r="F141" s="110">
        <f t="shared" si="15"/>
        <v>1026.6</v>
      </c>
      <c r="G141" s="110">
        <f t="shared" si="15"/>
        <v>1277286</v>
      </c>
      <c r="H141" s="110">
        <f t="shared" si="15"/>
        <v>430.5</v>
      </c>
      <c r="I141" s="110">
        <f t="shared" si="15"/>
        <v>535624</v>
      </c>
      <c r="J141" s="110">
        <f t="shared" si="15"/>
        <v>53.900000000000006</v>
      </c>
      <c r="K141" s="110">
        <f t="shared" si="15"/>
        <v>67061</v>
      </c>
      <c r="L141" s="110">
        <f t="shared" si="15"/>
        <v>31.400000000000002</v>
      </c>
      <c r="M141" s="110">
        <f t="shared" si="15"/>
        <v>39069</v>
      </c>
      <c r="N141" s="110">
        <f t="shared" si="15"/>
        <v>18.2</v>
      </c>
      <c r="O141" s="110">
        <f t="shared" si="15"/>
        <v>22645</v>
      </c>
      <c r="P141" s="110">
        <f t="shared" si="15"/>
        <v>6.4</v>
      </c>
      <c r="Q141" s="110">
        <f t="shared" si="15"/>
        <v>7963</v>
      </c>
      <c r="R141" s="110">
        <f t="shared" si="15"/>
        <v>63.100000000000016</v>
      </c>
      <c r="S141" s="110">
        <f t="shared" si="15"/>
        <v>78509</v>
      </c>
      <c r="T141" s="110">
        <f t="shared" si="15"/>
        <v>598.4000000000001</v>
      </c>
      <c r="U141" s="110">
        <f t="shared" si="15"/>
        <v>744524</v>
      </c>
      <c r="V141" s="110">
        <f t="shared" si="15"/>
        <v>1091.5000000000002</v>
      </c>
      <c r="W141" s="110">
        <f t="shared" si="15"/>
        <v>1358032</v>
      </c>
      <c r="X141" s="110">
        <f t="shared" si="15"/>
        <v>1325.3999999999999</v>
      </c>
      <c r="Y141" s="110">
        <f t="shared" si="15"/>
        <v>1649047</v>
      </c>
      <c r="Z141" s="110">
        <f t="shared" si="15"/>
        <v>7538.500000000002</v>
      </c>
      <c r="AA141" s="110" t="e">
        <f t="shared" si="15"/>
        <v>#REF!</v>
      </c>
      <c r="AB141" s="110" t="e">
        <f t="shared" si="15"/>
        <v>#REF!</v>
      </c>
      <c r="AC141" s="110" t="e">
        <f t="shared" si="15"/>
        <v>#REF!</v>
      </c>
      <c r="AD141" s="110" t="e">
        <f t="shared" si="15"/>
        <v>#REF!</v>
      </c>
      <c r="AE141" s="110" t="e">
        <f t="shared" si="15"/>
        <v>#REF!</v>
      </c>
      <c r="AF141" s="110" t="e">
        <f t="shared" si="15"/>
        <v>#REF!</v>
      </c>
      <c r="AG141" s="110" t="e">
        <f t="shared" si="15"/>
        <v>#REF!</v>
      </c>
      <c r="AH141" s="110" t="e">
        <f t="shared" si="15"/>
        <v>#REF!</v>
      </c>
      <c r="AI141" s="110" t="e">
        <f t="shared" si="15"/>
        <v>#REF!</v>
      </c>
      <c r="AJ141" s="110" t="e">
        <f t="shared" si="15"/>
        <v>#REF!</v>
      </c>
      <c r="AK141" s="110" t="e">
        <f t="shared" si="15"/>
        <v>#REF!</v>
      </c>
      <c r="AL141" s="110" t="e">
        <f t="shared" si="15"/>
        <v>#REF!</v>
      </c>
      <c r="AM141" s="110" t="e">
        <f t="shared" si="15"/>
        <v>#REF!</v>
      </c>
      <c r="AN141" s="110" t="e">
        <f t="shared" si="15"/>
        <v>#REF!</v>
      </c>
      <c r="AO141" s="110" t="e">
        <f t="shared" si="15"/>
        <v>#REF!</v>
      </c>
      <c r="AP141" s="110" t="e">
        <f t="shared" si="15"/>
        <v>#REF!</v>
      </c>
      <c r="AQ141" s="110" t="e">
        <f t="shared" si="15"/>
        <v>#REF!</v>
      </c>
      <c r="AR141" s="110" t="e">
        <f t="shared" si="15"/>
        <v>#REF!</v>
      </c>
      <c r="AS141" s="110" t="e">
        <f t="shared" si="15"/>
        <v>#REF!</v>
      </c>
      <c r="AT141" s="110" t="e">
        <f t="shared" si="15"/>
        <v>#REF!</v>
      </c>
      <c r="AU141" s="110" t="e">
        <f t="shared" si="15"/>
        <v>#REF!</v>
      </c>
      <c r="AV141" s="110">
        <f t="shared" si="15"/>
        <v>9379326</v>
      </c>
    </row>
    <row r="142" spans="1:48" s="7" customFormat="1" ht="15" customHeight="1" hidden="1">
      <c r="A142" s="73" t="s">
        <v>24</v>
      </c>
      <c r="B142" s="41">
        <f>B110+B141</f>
        <v>4276.5</v>
      </c>
      <c r="C142" s="41">
        <f aca="true" t="shared" si="16" ref="C142:AV142">C110+C141</f>
        <v>5685210</v>
      </c>
      <c r="D142" s="41">
        <f t="shared" si="16"/>
        <v>3897.3</v>
      </c>
      <c r="E142" s="41">
        <f t="shared" si="16"/>
        <v>5189427</v>
      </c>
      <c r="F142" s="41">
        <f t="shared" si="16"/>
        <v>2744.7</v>
      </c>
      <c r="G142" s="41">
        <f t="shared" si="16"/>
        <v>3644265</v>
      </c>
      <c r="H142" s="41">
        <f t="shared" si="16"/>
        <v>1323.3000000000002</v>
      </c>
      <c r="I142" s="41">
        <f t="shared" si="16"/>
        <v>1765609</v>
      </c>
      <c r="J142" s="41">
        <f t="shared" si="16"/>
        <v>149.1</v>
      </c>
      <c r="K142" s="41">
        <f t="shared" si="16"/>
        <v>198216</v>
      </c>
      <c r="L142" s="41">
        <f t="shared" si="16"/>
        <v>44.2</v>
      </c>
      <c r="M142" s="41">
        <f t="shared" si="16"/>
        <v>56703</v>
      </c>
      <c r="N142" s="41">
        <f t="shared" si="16"/>
        <v>21.599999999999998</v>
      </c>
      <c r="O142" s="41">
        <f t="shared" si="16"/>
        <v>27329</v>
      </c>
      <c r="P142" s="41">
        <f t="shared" si="16"/>
        <v>8.3</v>
      </c>
      <c r="Q142" s="41">
        <f t="shared" si="16"/>
        <v>10581</v>
      </c>
      <c r="R142" s="41">
        <f t="shared" si="16"/>
        <v>75.20000000000002</v>
      </c>
      <c r="S142" s="41">
        <f t="shared" si="16"/>
        <v>95178</v>
      </c>
      <c r="T142" s="41">
        <f t="shared" si="16"/>
        <v>1530.8000000000004</v>
      </c>
      <c r="U142" s="41">
        <f t="shared" si="16"/>
        <v>2029063</v>
      </c>
      <c r="V142" s="41">
        <f t="shared" si="16"/>
        <v>2857.1000000000004</v>
      </c>
      <c r="W142" s="41">
        <f t="shared" si="16"/>
        <v>3790448</v>
      </c>
      <c r="X142" s="41">
        <f t="shared" si="16"/>
        <v>3543.8999999999996</v>
      </c>
      <c r="Y142" s="41">
        <f t="shared" si="16"/>
        <v>4705413</v>
      </c>
      <c r="Z142" s="41">
        <f t="shared" si="16"/>
        <v>20472.000000000004</v>
      </c>
      <c r="AA142" s="41" t="e">
        <f t="shared" si="16"/>
        <v>#REF!</v>
      </c>
      <c r="AB142" s="41" t="e">
        <f t="shared" si="16"/>
        <v>#REF!</v>
      </c>
      <c r="AC142" s="41" t="e">
        <f t="shared" si="16"/>
        <v>#REF!</v>
      </c>
      <c r="AD142" s="41" t="e">
        <f t="shared" si="16"/>
        <v>#REF!</v>
      </c>
      <c r="AE142" s="41" t="e">
        <f t="shared" si="16"/>
        <v>#REF!</v>
      </c>
      <c r="AF142" s="41" t="e">
        <f t="shared" si="16"/>
        <v>#REF!</v>
      </c>
      <c r="AG142" s="41" t="e">
        <f t="shared" si="16"/>
        <v>#REF!</v>
      </c>
      <c r="AH142" s="41" t="e">
        <f t="shared" si="16"/>
        <v>#REF!</v>
      </c>
      <c r="AI142" s="41" t="e">
        <f t="shared" si="16"/>
        <v>#REF!</v>
      </c>
      <c r="AJ142" s="41" t="e">
        <f t="shared" si="16"/>
        <v>#REF!</v>
      </c>
      <c r="AK142" s="41" t="e">
        <f t="shared" si="16"/>
        <v>#REF!</v>
      </c>
      <c r="AL142" s="41" t="e">
        <f t="shared" si="16"/>
        <v>#REF!</v>
      </c>
      <c r="AM142" s="41" t="e">
        <f t="shared" si="16"/>
        <v>#REF!</v>
      </c>
      <c r="AN142" s="41" t="e">
        <f t="shared" si="16"/>
        <v>#REF!</v>
      </c>
      <c r="AO142" s="41" t="e">
        <f t="shared" si="16"/>
        <v>#REF!</v>
      </c>
      <c r="AP142" s="41" t="e">
        <f t="shared" si="16"/>
        <v>#REF!</v>
      </c>
      <c r="AQ142" s="41" t="e">
        <f t="shared" si="16"/>
        <v>#REF!</v>
      </c>
      <c r="AR142" s="41" t="e">
        <f t="shared" si="16"/>
        <v>#REF!</v>
      </c>
      <c r="AS142" s="41" t="e">
        <f t="shared" si="16"/>
        <v>#REF!</v>
      </c>
      <c r="AT142" s="41" t="e">
        <f t="shared" si="16"/>
        <v>#REF!</v>
      </c>
      <c r="AU142" s="41" t="e">
        <f t="shared" si="16"/>
        <v>#REF!</v>
      </c>
      <c r="AV142" s="41">
        <f t="shared" si="16"/>
        <v>27197442</v>
      </c>
    </row>
    <row r="143" spans="1:30" s="26" customFormat="1" ht="12.75" customHeight="1" hidden="1">
      <c r="A143" s="43"/>
      <c r="B143" s="59"/>
      <c r="C143" s="59"/>
      <c r="D143" s="59"/>
      <c r="E143" s="59"/>
      <c r="F143" s="59"/>
      <c r="G143" s="59"/>
      <c r="H143" s="59"/>
      <c r="I143" s="59">
        <v>0</v>
      </c>
      <c r="J143" s="59"/>
      <c r="K143" s="59">
        <v>0</v>
      </c>
      <c r="L143" s="59"/>
      <c r="M143" s="59"/>
      <c r="N143" s="59"/>
      <c r="O143" s="41">
        <f aca="true" t="shared" si="17" ref="O143:O155">N143*1244.1899</f>
        <v>0</v>
      </c>
      <c r="P143" s="59"/>
      <c r="Q143" s="59"/>
      <c r="R143" s="59"/>
      <c r="S143" s="41">
        <f aca="true" t="shared" si="18" ref="S143:S155">R143*1244.1899</f>
        <v>0</v>
      </c>
      <c r="T143" s="59"/>
      <c r="U143" s="59"/>
      <c r="V143" s="59"/>
      <c r="W143" s="59"/>
      <c r="X143" s="59"/>
      <c r="Y143" s="41">
        <v>0</v>
      </c>
      <c r="Z143" s="60"/>
      <c r="AA143" s="57"/>
      <c r="AB143" s="58"/>
      <c r="AC143" s="58"/>
      <c r="AD143" s="58"/>
    </row>
    <row r="144" spans="1:30" s="26" customFormat="1" ht="12.75" customHeight="1" hidden="1">
      <c r="A144" s="43"/>
      <c r="B144" s="59"/>
      <c r="C144" s="59"/>
      <c r="D144" s="59"/>
      <c r="E144" s="59"/>
      <c r="F144" s="59"/>
      <c r="G144" s="59"/>
      <c r="H144" s="59"/>
      <c r="I144" s="59">
        <v>0</v>
      </c>
      <c r="J144" s="59"/>
      <c r="K144" s="59">
        <v>0</v>
      </c>
      <c r="L144" s="59"/>
      <c r="M144" s="59"/>
      <c r="N144" s="59"/>
      <c r="O144" s="41">
        <f t="shared" si="17"/>
        <v>0</v>
      </c>
      <c r="P144" s="59"/>
      <c r="Q144" s="59"/>
      <c r="R144" s="59"/>
      <c r="S144" s="41">
        <f t="shared" si="18"/>
        <v>0</v>
      </c>
      <c r="T144" s="59"/>
      <c r="U144" s="59"/>
      <c r="V144" s="59"/>
      <c r="W144" s="59"/>
      <c r="X144" s="59"/>
      <c r="Y144" s="41">
        <v>0</v>
      </c>
      <c r="Z144" s="60"/>
      <c r="AA144" s="57"/>
      <c r="AB144" s="58"/>
      <c r="AC144" s="58"/>
      <c r="AD144" s="58"/>
    </row>
    <row r="145" spans="1:30" s="26" customFormat="1" ht="12.75" customHeight="1" hidden="1">
      <c r="A145" s="43"/>
      <c r="B145" s="59"/>
      <c r="C145" s="59"/>
      <c r="D145" s="59"/>
      <c r="E145" s="59"/>
      <c r="F145" s="59"/>
      <c r="G145" s="59"/>
      <c r="H145" s="59"/>
      <c r="I145" s="59">
        <v>0</v>
      </c>
      <c r="J145" s="59"/>
      <c r="K145" s="59">
        <v>0</v>
      </c>
      <c r="L145" s="59"/>
      <c r="M145" s="59"/>
      <c r="N145" s="59"/>
      <c r="O145" s="41">
        <f t="shared" si="17"/>
        <v>0</v>
      </c>
      <c r="P145" s="59"/>
      <c r="Q145" s="59"/>
      <c r="R145" s="59"/>
      <c r="S145" s="41">
        <f t="shared" si="18"/>
        <v>0</v>
      </c>
      <c r="T145" s="59"/>
      <c r="U145" s="59"/>
      <c r="V145" s="59"/>
      <c r="W145" s="59"/>
      <c r="X145" s="59"/>
      <c r="Y145" s="41">
        <v>0</v>
      </c>
      <c r="Z145" s="60"/>
      <c r="AA145" s="57"/>
      <c r="AB145" s="58"/>
      <c r="AC145" s="58"/>
      <c r="AD145" s="58"/>
    </row>
    <row r="146" spans="1:30" s="26" customFormat="1" ht="12.75" customHeight="1" hidden="1">
      <c r="A146" s="43"/>
      <c r="B146" s="59"/>
      <c r="C146" s="59"/>
      <c r="D146" s="59"/>
      <c r="E146" s="59"/>
      <c r="F146" s="59"/>
      <c r="G146" s="59"/>
      <c r="H146" s="59"/>
      <c r="I146" s="59">
        <v>0</v>
      </c>
      <c r="J146" s="59"/>
      <c r="K146" s="59">
        <v>0</v>
      </c>
      <c r="L146" s="59"/>
      <c r="M146" s="59"/>
      <c r="N146" s="59"/>
      <c r="O146" s="41">
        <f t="shared" si="17"/>
        <v>0</v>
      </c>
      <c r="P146" s="59"/>
      <c r="Q146" s="59"/>
      <c r="R146" s="59"/>
      <c r="S146" s="41">
        <f t="shared" si="18"/>
        <v>0</v>
      </c>
      <c r="T146" s="59"/>
      <c r="U146" s="59"/>
      <c r="V146" s="59"/>
      <c r="W146" s="59"/>
      <c r="X146" s="59"/>
      <c r="Y146" s="41">
        <v>0</v>
      </c>
      <c r="Z146" s="60"/>
      <c r="AA146" s="57"/>
      <c r="AB146" s="58"/>
      <c r="AC146" s="58"/>
      <c r="AD146" s="58"/>
    </row>
    <row r="147" spans="1:30" s="11" customFormat="1" ht="12.75" customHeight="1" hidden="1">
      <c r="A147" s="59"/>
      <c r="B147" s="59"/>
      <c r="C147" s="59"/>
      <c r="D147" s="59"/>
      <c r="E147" s="59"/>
      <c r="F147" s="59"/>
      <c r="G147" s="59"/>
      <c r="H147" s="59"/>
      <c r="I147" s="59">
        <v>0</v>
      </c>
      <c r="J147" s="59"/>
      <c r="K147" s="59">
        <v>0</v>
      </c>
      <c r="L147" s="59"/>
      <c r="M147" s="59"/>
      <c r="N147" s="59"/>
      <c r="O147" s="41">
        <f t="shared" si="17"/>
        <v>0</v>
      </c>
      <c r="P147" s="59"/>
      <c r="Q147" s="59"/>
      <c r="R147" s="59"/>
      <c r="S147" s="41">
        <f t="shared" si="18"/>
        <v>0</v>
      </c>
      <c r="T147" s="59"/>
      <c r="U147" s="59"/>
      <c r="V147" s="59"/>
      <c r="W147" s="59"/>
      <c r="X147" s="59"/>
      <c r="Y147" s="41">
        <v>0</v>
      </c>
      <c r="Z147" s="59"/>
      <c r="AA147" s="45"/>
      <c r="AB147" s="45"/>
      <c r="AC147" s="45"/>
      <c r="AD147" s="45"/>
    </row>
    <row r="148" spans="1:30" s="11" customFormat="1" ht="12.75" customHeight="1" hidden="1">
      <c r="A148" s="59"/>
      <c r="B148" s="59"/>
      <c r="C148" s="59"/>
      <c r="D148" s="59"/>
      <c r="E148" s="59"/>
      <c r="F148" s="59"/>
      <c r="G148" s="59"/>
      <c r="H148" s="59"/>
      <c r="I148" s="59">
        <v>0</v>
      </c>
      <c r="J148" s="59"/>
      <c r="K148" s="59">
        <v>0</v>
      </c>
      <c r="L148" s="59"/>
      <c r="M148" s="59"/>
      <c r="N148" s="59"/>
      <c r="O148" s="41">
        <f t="shared" si="17"/>
        <v>0</v>
      </c>
      <c r="P148" s="59"/>
      <c r="Q148" s="59"/>
      <c r="R148" s="59"/>
      <c r="S148" s="41">
        <f t="shared" si="18"/>
        <v>0</v>
      </c>
      <c r="T148" s="59"/>
      <c r="U148" s="59"/>
      <c r="V148" s="59"/>
      <c r="W148" s="59"/>
      <c r="X148" s="59"/>
      <c r="Y148" s="41">
        <v>0</v>
      </c>
      <c r="Z148" s="59"/>
      <c r="AA148" s="45"/>
      <c r="AB148" s="45"/>
      <c r="AC148" s="45"/>
      <c r="AD148" s="45"/>
    </row>
    <row r="149" spans="1:30" s="11" customFormat="1" ht="12.75" customHeight="1" hidden="1">
      <c r="A149" s="59"/>
      <c r="B149" s="59"/>
      <c r="C149" s="59"/>
      <c r="D149" s="59"/>
      <c r="E149" s="59"/>
      <c r="F149" s="59"/>
      <c r="G149" s="59"/>
      <c r="H149" s="59"/>
      <c r="I149" s="59">
        <v>0</v>
      </c>
      <c r="J149" s="59"/>
      <c r="K149" s="59">
        <v>0</v>
      </c>
      <c r="L149" s="59"/>
      <c r="M149" s="59"/>
      <c r="N149" s="59"/>
      <c r="O149" s="41">
        <f t="shared" si="17"/>
        <v>0</v>
      </c>
      <c r="P149" s="59"/>
      <c r="Q149" s="59"/>
      <c r="R149" s="59"/>
      <c r="S149" s="41">
        <f t="shared" si="18"/>
        <v>0</v>
      </c>
      <c r="T149" s="59"/>
      <c r="U149" s="59"/>
      <c r="V149" s="59"/>
      <c r="W149" s="59"/>
      <c r="X149" s="59"/>
      <c r="Y149" s="41">
        <v>0</v>
      </c>
      <c r="Z149" s="59"/>
      <c r="AA149" s="45"/>
      <c r="AB149" s="45"/>
      <c r="AC149" s="45"/>
      <c r="AD149" s="45"/>
    </row>
    <row r="150" spans="1:30" s="11" customFormat="1" ht="12.75" customHeight="1" hidden="1">
      <c r="A150" s="59"/>
      <c r="B150" s="59"/>
      <c r="C150" s="59"/>
      <c r="D150" s="59"/>
      <c r="E150" s="59"/>
      <c r="F150" s="59"/>
      <c r="G150" s="59"/>
      <c r="H150" s="59"/>
      <c r="I150" s="59">
        <v>0</v>
      </c>
      <c r="J150" s="59"/>
      <c r="K150" s="59">
        <v>0</v>
      </c>
      <c r="L150" s="59"/>
      <c r="M150" s="59"/>
      <c r="N150" s="59"/>
      <c r="O150" s="41">
        <f t="shared" si="17"/>
        <v>0</v>
      </c>
      <c r="P150" s="59"/>
      <c r="Q150" s="59"/>
      <c r="R150" s="59"/>
      <c r="S150" s="41">
        <f t="shared" si="18"/>
        <v>0</v>
      </c>
      <c r="T150" s="59"/>
      <c r="U150" s="59"/>
      <c r="V150" s="59"/>
      <c r="W150" s="59"/>
      <c r="X150" s="59"/>
      <c r="Y150" s="41">
        <v>0</v>
      </c>
      <c r="Z150" s="59"/>
      <c r="AA150" s="45"/>
      <c r="AB150" s="45"/>
      <c r="AC150" s="45"/>
      <c r="AD150" s="45"/>
    </row>
    <row r="151" spans="1:30" s="11" customFormat="1" ht="12.75" customHeight="1" hidden="1">
      <c r="A151" s="59"/>
      <c r="B151" s="59"/>
      <c r="C151" s="59"/>
      <c r="D151" s="59"/>
      <c r="E151" s="59"/>
      <c r="F151" s="59"/>
      <c r="G151" s="59"/>
      <c r="H151" s="59"/>
      <c r="I151" s="59">
        <v>0</v>
      </c>
      <c r="J151" s="59"/>
      <c r="K151" s="59">
        <v>0</v>
      </c>
      <c r="L151" s="59"/>
      <c r="M151" s="59"/>
      <c r="N151" s="59"/>
      <c r="O151" s="41">
        <f t="shared" si="17"/>
        <v>0</v>
      </c>
      <c r="P151" s="59"/>
      <c r="Q151" s="59"/>
      <c r="R151" s="59"/>
      <c r="S151" s="41">
        <f t="shared" si="18"/>
        <v>0</v>
      </c>
      <c r="T151" s="59"/>
      <c r="U151" s="59"/>
      <c r="V151" s="59"/>
      <c r="W151" s="59"/>
      <c r="X151" s="59"/>
      <c r="Y151" s="41">
        <v>0</v>
      </c>
      <c r="Z151" s="59"/>
      <c r="AA151" s="45"/>
      <c r="AB151" s="45"/>
      <c r="AC151" s="45"/>
      <c r="AD151" s="45"/>
    </row>
    <row r="152" spans="1:30" s="11" customFormat="1" ht="12.75" customHeight="1" hidden="1">
      <c r="A152" s="59"/>
      <c r="B152" s="59"/>
      <c r="C152" s="59"/>
      <c r="D152" s="59"/>
      <c r="E152" s="59"/>
      <c r="F152" s="59"/>
      <c r="G152" s="59"/>
      <c r="H152" s="59"/>
      <c r="I152" s="59">
        <v>0</v>
      </c>
      <c r="J152" s="59"/>
      <c r="K152" s="59">
        <v>0</v>
      </c>
      <c r="L152" s="59"/>
      <c r="M152" s="59"/>
      <c r="N152" s="59"/>
      <c r="O152" s="41">
        <f t="shared" si="17"/>
        <v>0</v>
      </c>
      <c r="P152" s="59"/>
      <c r="Q152" s="59"/>
      <c r="R152" s="59"/>
      <c r="S152" s="41">
        <f t="shared" si="18"/>
        <v>0</v>
      </c>
      <c r="T152" s="59"/>
      <c r="U152" s="59"/>
      <c r="V152" s="59"/>
      <c r="W152" s="59"/>
      <c r="X152" s="59"/>
      <c r="Y152" s="41">
        <v>0</v>
      </c>
      <c r="Z152" s="59"/>
      <c r="AA152" s="45"/>
      <c r="AB152" s="45"/>
      <c r="AC152" s="45"/>
      <c r="AD152" s="45"/>
    </row>
    <row r="153" spans="1:30" s="11" customFormat="1" ht="1.5" customHeight="1" hidden="1">
      <c r="A153" s="59"/>
      <c r="B153" s="59"/>
      <c r="C153" s="59"/>
      <c r="D153" s="59"/>
      <c r="E153" s="59"/>
      <c r="F153" s="59"/>
      <c r="G153" s="59"/>
      <c r="H153" s="59"/>
      <c r="I153" s="59">
        <v>0</v>
      </c>
      <c r="J153" s="59"/>
      <c r="K153" s="59">
        <v>0</v>
      </c>
      <c r="L153" s="59"/>
      <c r="M153" s="59"/>
      <c r="N153" s="59"/>
      <c r="O153" s="41">
        <f t="shared" si="17"/>
        <v>0</v>
      </c>
      <c r="P153" s="59"/>
      <c r="Q153" s="59"/>
      <c r="R153" s="59"/>
      <c r="S153" s="41">
        <f t="shared" si="18"/>
        <v>0</v>
      </c>
      <c r="T153" s="59"/>
      <c r="U153" s="59"/>
      <c r="V153" s="59"/>
      <c r="W153" s="59"/>
      <c r="X153" s="59"/>
      <c r="Y153" s="41">
        <v>0</v>
      </c>
      <c r="Z153" s="59"/>
      <c r="AA153" s="45"/>
      <c r="AB153" s="45"/>
      <c r="AC153" s="45"/>
      <c r="AD153" s="45"/>
    </row>
    <row r="154" spans="1:30" s="11" customFormat="1" ht="56.25" customHeight="1" hidden="1">
      <c r="A154" s="59"/>
      <c r="B154" s="59"/>
      <c r="C154" s="59"/>
      <c r="D154" s="59"/>
      <c r="E154" s="59"/>
      <c r="F154" s="59"/>
      <c r="G154" s="59"/>
      <c r="H154" s="59"/>
      <c r="I154" s="59">
        <v>0</v>
      </c>
      <c r="J154" s="59"/>
      <c r="K154" s="59">
        <v>0</v>
      </c>
      <c r="L154" s="59"/>
      <c r="M154" s="59"/>
      <c r="N154" s="59"/>
      <c r="O154" s="41">
        <f t="shared" si="17"/>
        <v>0</v>
      </c>
      <c r="P154" s="59"/>
      <c r="Q154" s="59"/>
      <c r="R154" s="59"/>
      <c r="S154" s="41">
        <f t="shared" si="18"/>
        <v>0</v>
      </c>
      <c r="T154" s="59"/>
      <c r="U154" s="59"/>
      <c r="V154" s="59"/>
      <c r="W154" s="59"/>
      <c r="X154" s="59"/>
      <c r="Y154" s="41">
        <v>0</v>
      </c>
      <c r="Z154" s="59"/>
      <c r="AA154" s="45"/>
      <c r="AB154" s="45"/>
      <c r="AC154" s="45"/>
      <c r="AD154" s="45"/>
    </row>
    <row r="155" spans="1:30" s="11" customFormat="1" ht="9.75" customHeight="1" hidden="1">
      <c r="A155" s="59"/>
      <c r="B155" s="59"/>
      <c r="C155" s="59"/>
      <c r="D155" s="59"/>
      <c r="E155" s="59"/>
      <c r="F155" s="59"/>
      <c r="G155" s="59"/>
      <c r="H155" s="59"/>
      <c r="I155" s="59">
        <v>0</v>
      </c>
      <c r="J155" s="59"/>
      <c r="K155" s="59">
        <v>0</v>
      </c>
      <c r="L155" s="59"/>
      <c r="M155" s="59"/>
      <c r="N155" s="59"/>
      <c r="O155" s="41">
        <f t="shared" si="17"/>
        <v>0</v>
      </c>
      <c r="P155" s="59"/>
      <c r="Q155" s="59"/>
      <c r="R155" s="59"/>
      <c r="S155" s="41">
        <f t="shared" si="18"/>
        <v>0</v>
      </c>
      <c r="T155" s="59"/>
      <c r="U155" s="59"/>
      <c r="V155" s="59"/>
      <c r="W155" s="59"/>
      <c r="X155" s="59"/>
      <c r="Y155" s="41">
        <v>0</v>
      </c>
      <c r="Z155" s="59"/>
      <c r="AA155" s="45"/>
      <c r="AB155" s="45"/>
      <c r="AC155" s="45"/>
      <c r="AD155" s="45"/>
    </row>
    <row r="156" spans="1:30" s="11" customFormat="1" ht="9.75" customHeight="1" hidden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103"/>
      <c r="P156" s="59"/>
      <c r="Q156" s="59"/>
      <c r="R156" s="59"/>
      <c r="S156" s="103"/>
      <c r="T156" s="59"/>
      <c r="U156" s="59"/>
      <c r="V156" s="59"/>
      <c r="W156" s="59"/>
      <c r="X156" s="59"/>
      <c r="Y156" s="103"/>
      <c r="Z156" s="59"/>
      <c r="AA156" s="45"/>
      <c r="AB156" s="45"/>
      <c r="AC156" s="45"/>
      <c r="AD156" s="45"/>
    </row>
    <row r="157" spans="1:48" s="11" customFormat="1" ht="19.5" customHeight="1" hidden="1">
      <c r="A157" s="59" t="s">
        <v>140</v>
      </c>
      <c r="B157" s="59">
        <f>B108+B127+B130+B133+B136+B139</f>
        <v>311.6</v>
      </c>
      <c r="C157" s="59">
        <f aca="true" t="shared" si="19" ref="C157:AV157">C108+C127+C130+C133+C136+C139</f>
        <v>395499</v>
      </c>
      <c r="D157" s="59">
        <f t="shared" si="19"/>
        <v>277.7</v>
      </c>
      <c r="E157" s="59">
        <f t="shared" si="19"/>
        <v>351745</v>
      </c>
      <c r="F157" s="59">
        <f t="shared" si="19"/>
        <v>194.6</v>
      </c>
      <c r="G157" s="59">
        <f t="shared" si="19"/>
        <v>246911</v>
      </c>
      <c r="H157" s="59">
        <f t="shared" si="19"/>
        <v>107.8</v>
      </c>
      <c r="I157" s="59">
        <f t="shared" si="19"/>
        <v>136886</v>
      </c>
      <c r="J157" s="59">
        <f t="shared" si="19"/>
        <v>12.900000000000002</v>
      </c>
      <c r="K157" s="59">
        <f t="shared" si="19"/>
        <v>16050</v>
      </c>
      <c r="L157" s="59">
        <f t="shared" si="19"/>
        <v>5.1</v>
      </c>
      <c r="M157" s="59">
        <f t="shared" si="19"/>
        <v>6346</v>
      </c>
      <c r="N157" s="59">
        <f t="shared" si="19"/>
        <v>5.2</v>
      </c>
      <c r="O157" s="59">
        <f t="shared" si="19"/>
        <v>6471</v>
      </c>
      <c r="P157" s="59">
        <f t="shared" si="19"/>
        <v>2</v>
      </c>
      <c r="Q157" s="59">
        <f t="shared" si="19"/>
        <v>2490</v>
      </c>
      <c r="R157" s="59">
        <f t="shared" si="19"/>
        <v>8.6</v>
      </c>
      <c r="S157" s="59">
        <f t="shared" si="19"/>
        <v>10701</v>
      </c>
      <c r="T157" s="59">
        <f t="shared" si="19"/>
        <v>144.70000000000002</v>
      </c>
      <c r="U157" s="59">
        <f t="shared" si="19"/>
        <v>183038</v>
      </c>
      <c r="V157" s="59">
        <f t="shared" si="19"/>
        <v>236.8</v>
      </c>
      <c r="W157" s="59">
        <f t="shared" si="19"/>
        <v>300457</v>
      </c>
      <c r="X157" s="59">
        <f t="shared" si="19"/>
        <v>276.5</v>
      </c>
      <c r="Y157" s="59">
        <f t="shared" si="19"/>
        <v>350676</v>
      </c>
      <c r="Z157" s="59">
        <f t="shared" si="19"/>
        <v>1583.5</v>
      </c>
      <c r="AA157" s="59">
        <f t="shared" si="19"/>
        <v>0</v>
      </c>
      <c r="AB157" s="59">
        <f t="shared" si="19"/>
        <v>0</v>
      </c>
      <c r="AC157" s="59">
        <f t="shared" si="19"/>
        <v>0</v>
      </c>
      <c r="AD157" s="59">
        <f t="shared" si="19"/>
        <v>0</v>
      </c>
      <c r="AE157" s="59">
        <f t="shared" si="19"/>
        <v>0</v>
      </c>
      <c r="AF157" s="59">
        <f t="shared" si="19"/>
        <v>0</v>
      </c>
      <c r="AG157" s="59">
        <f t="shared" si="19"/>
        <v>0</v>
      </c>
      <c r="AH157" s="59">
        <f t="shared" si="19"/>
        <v>0</v>
      </c>
      <c r="AI157" s="59">
        <f t="shared" si="19"/>
        <v>0</v>
      </c>
      <c r="AJ157" s="59">
        <f t="shared" si="19"/>
        <v>0</v>
      </c>
      <c r="AK157" s="59">
        <f t="shared" si="19"/>
        <v>0</v>
      </c>
      <c r="AL157" s="59">
        <f t="shared" si="19"/>
        <v>0</v>
      </c>
      <c r="AM157" s="59">
        <f t="shared" si="19"/>
        <v>0</v>
      </c>
      <c r="AN157" s="59">
        <f t="shared" si="19"/>
        <v>0</v>
      </c>
      <c r="AO157" s="59">
        <f t="shared" si="19"/>
        <v>0</v>
      </c>
      <c r="AP157" s="59">
        <f t="shared" si="19"/>
        <v>0</v>
      </c>
      <c r="AQ157" s="59">
        <f t="shared" si="19"/>
        <v>0</v>
      </c>
      <c r="AR157" s="59">
        <f t="shared" si="19"/>
        <v>0</v>
      </c>
      <c r="AS157" s="59">
        <f t="shared" si="19"/>
        <v>0</v>
      </c>
      <c r="AT157" s="59">
        <f t="shared" si="19"/>
        <v>0</v>
      </c>
      <c r="AU157" s="59">
        <f t="shared" si="19"/>
        <v>0</v>
      </c>
      <c r="AV157" s="59">
        <f t="shared" si="19"/>
        <v>2007270</v>
      </c>
    </row>
    <row r="158" spans="1:48" s="11" customFormat="1" ht="9.75" customHeight="1" hidden="1">
      <c r="A158" s="59"/>
      <c r="B158" s="38">
        <f>B142-B157</f>
        <v>3964.9</v>
      </c>
      <c r="C158" s="38">
        <f aca="true" t="shared" si="20" ref="C158:AV158">C142-C157</f>
        <v>5289711</v>
      </c>
      <c r="D158" s="38">
        <f t="shared" si="20"/>
        <v>3619.6000000000004</v>
      </c>
      <c r="E158" s="38">
        <f t="shared" si="20"/>
        <v>4837682</v>
      </c>
      <c r="F158" s="38">
        <f t="shared" si="20"/>
        <v>2550.1</v>
      </c>
      <c r="G158" s="38">
        <f t="shared" si="20"/>
        <v>3397354</v>
      </c>
      <c r="H158" s="38">
        <f t="shared" si="20"/>
        <v>1215.5000000000002</v>
      </c>
      <c r="I158" s="38">
        <f t="shared" si="20"/>
        <v>1628723</v>
      </c>
      <c r="J158" s="38">
        <f t="shared" si="20"/>
        <v>136.2</v>
      </c>
      <c r="K158" s="38">
        <f t="shared" si="20"/>
        <v>182166</v>
      </c>
      <c r="L158" s="38">
        <f t="shared" si="20"/>
        <v>39.1</v>
      </c>
      <c r="M158" s="38">
        <f t="shared" si="20"/>
        <v>50357</v>
      </c>
      <c r="N158" s="38">
        <f t="shared" si="20"/>
        <v>16.4</v>
      </c>
      <c r="O158" s="38">
        <f t="shared" si="20"/>
        <v>20858</v>
      </c>
      <c r="P158" s="38">
        <f t="shared" si="20"/>
        <v>6.300000000000001</v>
      </c>
      <c r="Q158" s="38">
        <f t="shared" si="20"/>
        <v>8091</v>
      </c>
      <c r="R158" s="38">
        <f t="shared" si="20"/>
        <v>66.60000000000002</v>
      </c>
      <c r="S158" s="38">
        <f t="shared" si="20"/>
        <v>84477</v>
      </c>
      <c r="T158" s="38">
        <f t="shared" si="20"/>
        <v>1386.1000000000004</v>
      </c>
      <c r="U158" s="38">
        <f t="shared" si="20"/>
        <v>1846025</v>
      </c>
      <c r="V158" s="38">
        <f t="shared" si="20"/>
        <v>2620.3</v>
      </c>
      <c r="W158" s="38">
        <f t="shared" si="20"/>
        <v>3489991</v>
      </c>
      <c r="X158" s="38">
        <f t="shared" si="20"/>
        <v>3267.3999999999996</v>
      </c>
      <c r="Y158" s="38">
        <f t="shared" si="20"/>
        <v>4354737</v>
      </c>
      <c r="Z158" s="38">
        <f t="shared" si="20"/>
        <v>18888.500000000004</v>
      </c>
      <c r="AA158" s="38" t="e">
        <f t="shared" si="20"/>
        <v>#REF!</v>
      </c>
      <c r="AB158" s="38" t="e">
        <f t="shared" si="20"/>
        <v>#REF!</v>
      </c>
      <c r="AC158" s="38" t="e">
        <f t="shared" si="20"/>
        <v>#REF!</v>
      </c>
      <c r="AD158" s="38" t="e">
        <f t="shared" si="20"/>
        <v>#REF!</v>
      </c>
      <c r="AE158" s="38" t="e">
        <f t="shared" si="20"/>
        <v>#REF!</v>
      </c>
      <c r="AF158" s="38" t="e">
        <f t="shared" si="20"/>
        <v>#REF!</v>
      </c>
      <c r="AG158" s="38" t="e">
        <f t="shared" si="20"/>
        <v>#REF!</v>
      </c>
      <c r="AH158" s="38" t="e">
        <f t="shared" si="20"/>
        <v>#REF!</v>
      </c>
      <c r="AI158" s="38" t="e">
        <f t="shared" si="20"/>
        <v>#REF!</v>
      </c>
      <c r="AJ158" s="38" t="e">
        <f t="shared" si="20"/>
        <v>#REF!</v>
      </c>
      <c r="AK158" s="38" t="e">
        <f t="shared" si="20"/>
        <v>#REF!</v>
      </c>
      <c r="AL158" s="38" t="e">
        <f t="shared" si="20"/>
        <v>#REF!</v>
      </c>
      <c r="AM158" s="38" t="e">
        <f t="shared" si="20"/>
        <v>#REF!</v>
      </c>
      <c r="AN158" s="38" t="e">
        <f t="shared" si="20"/>
        <v>#REF!</v>
      </c>
      <c r="AO158" s="38" t="e">
        <f t="shared" si="20"/>
        <v>#REF!</v>
      </c>
      <c r="AP158" s="38" t="e">
        <f t="shared" si="20"/>
        <v>#REF!</v>
      </c>
      <c r="AQ158" s="38" t="e">
        <f t="shared" si="20"/>
        <v>#REF!</v>
      </c>
      <c r="AR158" s="38" t="e">
        <f t="shared" si="20"/>
        <v>#REF!</v>
      </c>
      <c r="AS158" s="38" t="e">
        <f t="shared" si="20"/>
        <v>#REF!</v>
      </c>
      <c r="AT158" s="38" t="e">
        <f t="shared" si="20"/>
        <v>#REF!</v>
      </c>
      <c r="AU158" s="38" t="e">
        <f t="shared" si="20"/>
        <v>#REF!</v>
      </c>
      <c r="AV158" s="38">
        <f t="shared" si="20"/>
        <v>25190172</v>
      </c>
    </row>
    <row r="159" spans="1:30" s="7" customFormat="1" ht="17.25" customHeight="1" hidden="1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52"/>
      <c r="AB159" s="52"/>
      <c r="AC159" s="52"/>
      <c r="AD159" s="52"/>
    </row>
    <row r="160" spans="1:30" s="7" customFormat="1" ht="16.5" customHeight="1" hidden="1">
      <c r="A160" s="170" t="s">
        <v>132</v>
      </c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52"/>
      <c r="AB160" s="52"/>
      <c r="AC160" s="52"/>
      <c r="AD160" s="52"/>
    </row>
    <row r="161" spans="1:30" s="7" customFormat="1" ht="16.5" customHeight="1" hidden="1">
      <c r="A161" s="51"/>
      <c r="B161" s="171" t="s">
        <v>37</v>
      </c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91"/>
      <c r="X161" s="51"/>
      <c r="Y161" s="51"/>
      <c r="Z161" s="51"/>
      <c r="AA161" s="52"/>
      <c r="AB161" s="52"/>
      <c r="AC161" s="52"/>
      <c r="AD161" s="52"/>
    </row>
    <row r="162" spans="1:30" s="7" customFormat="1" ht="14.25" customHeight="1" hidden="1">
      <c r="A162" s="38" t="s">
        <v>25</v>
      </c>
      <c r="B162" s="38" t="s">
        <v>0</v>
      </c>
      <c r="C162" s="107">
        <v>1377.6716</v>
      </c>
      <c r="D162" s="38" t="s">
        <v>1</v>
      </c>
      <c r="E162" s="107">
        <v>1377.6716</v>
      </c>
      <c r="F162" s="38" t="s">
        <v>2</v>
      </c>
      <c r="G162" s="107">
        <v>1377.6716</v>
      </c>
      <c r="H162" s="38" t="s">
        <v>3</v>
      </c>
      <c r="I162" s="107">
        <v>1377.6716</v>
      </c>
      <c r="J162" s="38" t="s">
        <v>4</v>
      </c>
      <c r="K162" s="107">
        <v>1377.6716</v>
      </c>
      <c r="L162" s="38" t="s">
        <v>26</v>
      </c>
      <c r="M162" s="107">
        <v>1377.6716</v>
      </c>
      <c r="N162" s="38" t="s">
        <v>5</v>
      </c>
      <c r="O162" s="107">
        <v>1377.6716</v>
      </c>
      <c r="P162" s="38" t="s">
        <v>6</v>
      </c>
      <c r="Q162" s="107">
        <v>1377.6716</v>
      </c>
      <c r="R162" s="38" t="s">
        <v>7</v>
      </c>
      <c r="S162" s="107">
        <v>1377.6716</v>
      </c>
      <c r="T162" s="38" t="s">
        <v>8</v>
      </c>
      <c r="U162" s="107">
        <v>1377.6716</v>
      </c>
      <c r="V162" s="38" t="s">
        <v>9</v>
      </c>
      <c r="W162" s="107">
        <v>1377.6716</v>
      </c>
      <c r="X162" s="38" t="s">
        <v>10</v>
      </c>
      <c r="Y162" s="107">
        <v>1377.6716</v>
      </c>
      <c r="Z162" s="42" t="s">
        <v>24</v>
      </c>
      <c r="AA162" s="52"/>
      <c r="AB162" s="52"/>
      <c r="AC162" s="52"/>
      <c r="AD162" s="52"/>
    </row>
    <row r="163" spans="1:48" s="15" customFormat="1" ht="24" customHeight="1" hidden="1">
      <c r="A163" s="41" t="s">
        <v>35</v>
      </c>
      <c r="B163" s="88">
        <v>131.9</v>
      </c>
      <c r="C163" s="88">
        <v>181715</v>
      </c>
      <c r="D163" s="88">
        <v>136.20000000000002</v>
      </c>
      <c r="E163" s="88">
        <v>187639</v>
      </c>
      <c r="F163" s="88">
        <v>83.1</v>
      </c>
      <c r="G163" s="88">
        <v>114485</v>
      </c>
      <c r="H163" s="88">
        <v>35</v>
      </c>
      <c r="I163" s="88">
        <v>48219</v>
      </c>
      <c r="J163" s="88">
        <v>0</v>
      </c>
      <c r="K163" s="88">
        <f>ROUND(J163,0)</f>
        <v>0</v>
      </c>
      <c r="L163" s="88">
        <v>0</v>
      </c>
      <c r="M163" s="88"/>
      <c r="N163" s="88">
        <v>0</v>
      </c>
      <c r="O163" s="88"/>
      <c r="P163" s="88">
        <v>0</v>
      </c>
      <c r="Q163" s="88"/>
      <c r="R163" s="88">
        <v>0</v>
      </c>
      <c r="S163" s="88"/>
      <c r="T163" s="88">
        <v>48.9</v>
      </c>
      <c r="U163" s="88">
        <v>67368</v>
      </c>
      <c r="V163" s="88">
        <v>100.2</v>
      </c>
      <c r="W163" s="88">
        <v>138043</v>
      </c>
      <c r="X163" s="88">
        <v>118.7</v>
      </c>
      <c r="Y163" s="88">
        <v>163528</v>
      </c>
      <c r="Z163" s="81">
        <f>B163+D163+F163+H163+J163+L163+N163+P163+R163+T163+V163+X163</f>
        <v>654.0000000000001</v>
      </c>
      <c r="AA163" s="61"/>
      <c r="AB163" s="61"/>
      <c r="AC163" s="61"/>
      <c r="AD163" s="61"/>
      <c r="AV163" s="15">
        <f aca="true" t="shared" si="21" ref="AV163:AV173">C163+E163+G163+I163+U163+W163+Y163</f>
        <v>900997</v>
      </c>
    </row>
    <row r="164" spans="1:48" s="16" customFormat="1" ht="35.25" customHeight="1" hidden="1">
      <c r="A164" s="40" t="s">
        <v>36</v>
      </c>
      <c r="B164" s="87">
        <v>54.2</v>
      </c>
      <c r="C164" s="88">
        <v>74670</v>
      </c>
      <c r="D164" s="87">
        <v>54.6</v>
      </c>
      <c r="E164" s="88">
        <v>75221</v>
      </c>
      <c r="F164" s="87">
        <v>41.1</v>
      </c>
      <c r="G164" s="88">
        <v>56622</v>
      </c>
      <c r="H164" s="87">
        <v>15.7</v>
      </c>
      <c r="I164" s="88">
        <v>21629</v>
      </c>
      <c r="J164" s="87">
        <v>0</v>
      </c>
      <c r="K164" s="87"/>
      <c r="L164" s="87">
        <v>0</v>
      </c>
      <c r="M164" s="87"/>
      <c r="N164" s="87">
        <v>0</v>
      </c>
      <c r="O164" s="87"/>
      <c r="P164" s="87">
        <v>0</v>
      </c>
      <c r="Q164" s="87"/>
      <c r="R164" s="87">
        <v>0</v>
      </c>
      <c r="S164" s="87"/>
      <c r="T164" s="87">
        <v>13.8</v>
      </c>
      <c r="U164" s="88">
        <v>19012</v>
      </c>
      <c r="V164" s="87">
        <v>21.6</v>
      </c>
      <c r="W164" s="88">
        <v>29758</v>
      </c>
      <c r="X164" s="87">
        <v>39.4</v>
      </c>
      <c r="Y164" s="88">
        <v>54280</v>
      </c>
      <c r="Z164" s="81">
        <f>B164+D164+F164+H164+J164+L164+N164+P164+R164+T164+V164+X164</f>
        <v>240.4</v>
      </c>
      <c r="AA164" s="62"/>
      <c r="AB164" s="62"/>
      <c r="AC164" s="62"/>
      <c r="AD164" s="62"/>
      <c r="AV164" s="15">
        <f t="shared" si="21"/>
        <v>331192</v>
      </c>
    </row>
    <row r="165" spans="1:48" s="16" customFormat="1" ht="25.5" customHeight="1" hidden="1">
      <c r="A165" s="40" t="s">
        <v>95</v>
      </c>
      <c r="B165" s="74"/>
      <c r="C165" s="88">
        <v>0</v>
      </c>
      <c r="D165" s="74"/>
      <c r="E165" s="88">
        <v>0</v>
      </c>
      <c r="F165" s="74"/>
      <c r="G165" s="88">
        <v>0</v>
      </c>
      <c r="H165" s="74"/>
      <c r="I165" s="88">
        <v>0</v>
      </c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88">
        <v>0</v>
      </c>
      <c r="V165" s="74"/>
      <c r="W165" s="88">
        <v>0</v>
      </c>
      <c r="X165" s="74"/>
      <c r="Y165" s="88">
        <v>0</v>
      </c>
      <c r="Z165" s="81"/>
      <c r="AA165" s="63"/>
      <c r="AB165" s="63"/>
      <c r="AC165" s="63"/>
      <c r="AD165" s="63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15">
        <f t="shared" si="21"/>
        <v>0</v>
      </c>
    </row>
    <row r="166" spans="1:48" s="16" customFormat="1" ht="14.25" customHeight="1" hidden="1">
      <c r="A166" s="40" t="s">
        <v>99</v>
      </c>
      <c r="B166" s="87">
        <v>0.6</v>
      </c>
      <c r="C166" s="88">
        <v>827</v>
      </c>
      <c r="D166" s="87">
        <v>0.6</v>
      </c>
      <c r="E166" s="88">
        <v>827</v>
      </c>
      <c r="F166" s="87">
        <v>0.6</v>
      </c>
      <c r="G166" s="88">
        <v>827</v>
      </c>
      <c r="H166" s="87">
        <v>0.3</v>
      </c>
      <c r="I166" s="88">
        <v>413</v>
      </c>
      <c r="J166" s="87">
        <v>0</v>
      </c>
      <c r="K166" s="87"/>
      <c r="L166" s="87">
        <v>0</v>
      </c>
      <c r="M166" s="87"/>
      <c r="N166" s="87">
        <v>0</v>
      </c>
      <c r="O166" s="87"/>
      <c r="P166" s="87">
        <v>0</v>
      </c>
      <c r="Q166" s="87"/>
      <c r="R166" s="87">
        <v>0</v>
      </c>
      <c r="S166" s="87"/>
      <c r="T166" s="87">
        <v>0.3</v>
      </c>
      <c r="U166" s="88">
        <v>413</v>
      </c>
      <c r="V166" s="87">
        <v>0.3</v>
      </c>
      <c r="W166" s="88">
        <v>413</v>
      </c>
      <c r="X166" s="87">
        <v>0.4</v>
      </c>
      <c r="Y166" s="88">
        <v>551</v>
      </c>
      <c r="Z166" s="81">
        <f aca="true" t="shared" si="22" ref="Z166:Z173">B166+D166+F166+H166+J166+L166+N166+P166+R166+T166+V166+X166</f>
        <v>3.099999999999999</v>
      </c>
      <c r="AA166" s="62"/>
      <c r="AB166" s="62"/>
      <c r="AC166" s="62"/>
      <c r="AD166" s="62"/>
      <c r="AV166" s="15">
        <f t="shared" si="21"/>
        <v>4271</v>
      </c>
    </row>
    <row r="167" spans="1:48" s="16" customFormat="1" ht="14.25" customHeight="1" hidden="1">
      <c r="A167" s="40" t="s">
        <v>100</v>
      </c>
      <c r="B167" s="87">
        <v>8.8</v>
      </c>
      <c r="C167" s="88">
        <v>12124</v>
      </c>
      <c r="D167" s="87">
        <v>8.2</v>
      </c>
      <c r="E167" s="88">
        <v>11297</v>
      </c>
      <c r="F167" s="87">
        <v>6.7</v>
      </c>
      <c r="G167" s="88">
        <v>9230</v>
      </c>
      <c r="H167" s="87">
        <v>3.3</v>
      </c>
      <c r="I167" s="88">
        <v>4546</v>
      </c>
      <c r="J167" s="87">
        <v>0</v>
      </c>
      <c r="K167" s="87"/>
      <c r="L167" s="87">
        <v>0</v>
      </c>
      <c r="M167" s="87"/>
      <c r="N167" s="87">
        <v>0</v>
      </c>
      <c r="O167" s="87"/>
      <c r="P167" s="87">
        <v>0</v>
      </c>
      <c r="Q167" s="87"/>
      <c r="R167" s="87">
        <v>0</v>
      </c>
      <c r="S167" s="87"/>
      <c r="T167" s="87">
        <v>4</v>
      </c>
      <c r="U167" s="88">
        <v>5511</v>
      </c>
      <c r="V167" s="87">
        <v>5.2</v>
      </c>
      <c r="W167" s="88">
        <v>7164</v>
      </c>
      <c r="X167" s="87">
        <v>5.8</v>
      </c>
      <c r="Y167" s="88">
        <v>7990</v>
      </c>
      <c r="Z167" s="81">
        <f t="shared" si="22"/>
        <v>42</v>
      </c>
      <c r="AA167" s="62"/>
      <c r="AB167" s="62"/>
      <c r="AC167" s="62"/>
      <c r="AD167" s="62"/>
      <c r="AV167" s="15">
        <f t="shared" si="21"/>
        <v>57862</v>
      </c>
    </row>
    <row r="168" spans="1:48" s="16" customFormat="1" ht="14.25" customHeight="1" hidden="1">
      <c r="A168" s="40" t="s">
        <v>101</v>
      </c>
      <c r="B168" s="87">
        <v>1.5</v>
      </c>
      <c r="C168" s="88">
        <v>2067</v>
      </c>
      <c r="D168" s="87">
        <v>1.3</v>
      </c>
      <c r="E168" s="88">
        <v>1791</v>
      </c>
      <c r="F168" s="87">
        <v>1.2</v>
      </c>
      <c r="G168" s="88">
        <v>1653</v>
      </c>
      <c r="H168" s="87">
        <v>0.7</v>
      </c>
      <c r="I168" s="88">
        <v>964</v>
      </c>
      <c r="J168" s="87">
        <v>0</v>
      </c>
      <c r="K168" s="87"/>
      <c r="L168" s="87">
        <v>0</v>
      </c>
      <c r="M168" s="87"/>
      <c r="N168" s="87">
        <v>0</v>
      </c>
      <c r="O168" s="87"/>
      <c r="P168" s="87">
        <v>0</v>
      </c>
      <c r="Q168" s="87"/>
      <c r="R168" s="87">
        <v>0</v>
      </c>
      <c r="S168" s="87"/>
      <c r="T168" s="87">
        <v>0.7</v>
      </c>
      <c r="U168" s="88">
        <v>964</v>
      </c>
      <c r="V168" s="87">
        <v>1.2</v>
      </c>
      <c r="W168" s="88">
        <v>1653</v>
      </c>
      <c r="X168" s="87">
        <v>1.4</v>
      </c>
      <c r="Y168" s="88">
        <v>1929</v>
      </c>
      <c r="Z168" s="81">
        <f t="shared" si="22"/>
        <v>8</v>
      </c>
      <c r="AA168" s="62"/>
      <c r="AB168" s="62"/>
      <c r="AC168" s="62"/>
      <c r="AD168" s="62"/>
      <c r="AV168" s="15">
        <f t="shared" si="21"/>
        <v>11021</v>
      </c>
    </row>
    <row r="169" spans="1:48" s="16" customFormat="1" ht="12.75" customHeight="1" hidden="1">
      <c r="A169" s="40" t="s">
        <v>102</v>
      </c>
      <c r="B169" s="87">
        <v>2.6</v>
      </c>
      <c r="C169" s="88">
        <v>3582</v>
      </c>
      <c r="D169" s="87">
        <v>2</v>
      </c>
      <c r="E169" s="88">
        <v>2755</v>
      </c>
      <c r="F169" s="87">
        <v>1.9</v>
      </c>
      <c r="G169" s="88">
        <v>2618</v>
      </c>
      <c r="H169" s="87">
        <v>0.8</v>
      </c>
      <c r="I169" s="88">
        <v>1102</v>
      </c>
      <c r="J169" s="87">
        <v>0</v>
      </c>
      <c r="K169" s="87"/>
      <c r="L169" s="87">
        <v>0</v>
      </c>
      <c r="M169" s="87"/>
      <c r="N169" s="87">
        <v>0</v>
      </c>
      <c r="O169" s="87"/>
      <c r="P169" s="87">
        <v>0</v>
      </c>
      <c r="Q169" s="87"/>
      <c r="R169" s="87">
        <v>0</v>
      </c>
      <c r="S169" s="87"/>
      <c r="T169" s="87">
        <v>1</v>
      </c>
      <c r="U169" s="88">
        <v>1378</v>
      </c>
      <c r="V169" s="87">
        <v>1.2</v>
      </c>
      <c r="W169" s="88">
        <v>1653</v>
      </c>
      <c r="X169" s="87">
        <v>1.4</v>
      </c>
      <c r="Y169" s="88">
        <v>1929</v>
      </c>
      <c r="Z169" s="81">
        <f t="shared" si="22"/>
        <v>10.9</v>
      </c>
      <c r="AA169" s="62"/>
      <c r="AB169" s="62"/>
      <c r="AC169" s="62"/>
      <c r="AD169" s="62"/>
      <c r="AV169" s="15">
        <f t="shared" si="21"/>
        <v>15017</v>
      </c>
    </row>
    <row r="170" spans="1:48" s="16" customFormat="1" ht="13.5" customHeight="1" hidden="1">
      <c r="A170" s="40" t="s">
        <v>103</v>
      </c>
      <c r="B170" s="87">
        <v>3.1</v>
      </c>
      <c r="C170" s="88">
        <v>4271</v>
      </c>
      <c r="D170" s="87">
        <v>2.2</v>
      </c>
      <c r="E170" s="88">
        <v>3031</v>
      </c>
      <c r="F170" s="87">
        <v>1.6</v>
      </c>
      <c r="G170" s="88">
        <v>2204</v>
      </c>
      <c r="H170" s="87">
        <v>0.7</v>
      </c>
      <c r="I170" s="88">
        <v>964</v>
      </c>
      <c r="J170" s="87">
        <v>0</v>
      </c>
      <c r="K170" s="87"/>
      <c r="L170" s="87">
        <v>0</v>
      </c>
      <c r="M170" s="87"/>
      <c r="N170" s="87">
        <v>0</v>
      </c>
      <c r="O170" s="87"/>
      <c r="P170" s="87">
        <v>0</v>
      </c>
      <c r="Q170" s="87"/>
      <c r="R170" s="87">
        <v>0</v>
      </c>
      <c r="S170" s="87"/>
      <c r="T170" s="87">
        <v>1.1</v>
      </c>
      <c r="U170" s="88">
        <v>1515</v>
      </c>
      <c r="V170" s="87">
        <v>1.3</v>
      </c>
      <c r="W170" s="88">
        <v>1791</v>
      </c>
      <c r="X170" s="87">
        <v>1.5</v>
      </c>
      <c r="Y170" s="88">
        <v>2067</v>
      </c>
      <c r="Z170" s="81">
        <f t="shared" si="22"/>
        <v>11.500000000000002</v>
      </c>
      <c r="AA170" s="62"/>
      <c r="AB170" s="62"/>
      <c r="AC170" s="62"/>
      <c r="AD170" s="62"/>
      <c r="AV170" s="15">
        <f t="shared" si="21"/>
        <v>15843</v>
      </c>
    </row>
    <row r="171" spans="1:48" s="16" customFormat="1" ht="13.5" customHeight="1" hidden="1">
      <c r="A171" s="40" t="s">
        <v>104</v>
      </c>
      <c r="B171" s="87">
        <v>5.1</v>
      </c>
      <c r="C171" s="88">
        <v>7026</v>
      </c>
      <c r="D171" s="87">
        <v>4.4</v>
      </c>
      <c r="E171" s="88">
        <v>6062</v>
      </c>
      <c r="F171" s="87">
        <v>4.2</v>
      </c>
      <c r="G171" s="88">
        <v>5786</v>
      </c>
      <c r="H171" s="87">
        <v>1.8</v>
      </c>
      <c r="I171" s="88">
        <v>2480</v>
      </c>
      <c r="J171" s="87">
        <v>0</v>
      </c>
      <c r="K171" s="87"/>
      <c r="L171" s="87">
        <v>0</v>
      </c>
      <c r="M171" s="87"/>
      <c r="N171" s="87">
        <v>0</v>
      </c>
      <c r="O171" s="87"/>
      <c r="P171" s="87">
        <v>0</v>
      </c>
      <c r="Q171" s="87"/>
      <c r="R171" s="87">
        <v>0</v>
      </c>
      <c r="S171" s="87"/>
      <c r="T171" s="87">
        <v>2.3</v>
      </c>
      <c r="U171" s="88">
        <v>3169</v>
      </c>
      <c r="V171" s="87">
        <v>3.8</v>
      </c>
      <c r="W171" s="88">
        <v>5235</v>
      </c>
      <c r="X171" s="87">
        <v>4.4</v>
      </c>
      <c r="Y171" s="88">
        <v>6061</v>
      </c>
      <c r="Z171" s="81">
        <f t="shared" si="22"/>
        <v>26</v>
      </c>
      <c r="AA171" s="62"/>
      <c r="AB171" s="62"/>
      <c r="AC171" s="62"/>
      <c r="AD171" s="62"/>
      <c r="AV171" s="15">
        <f t="shared" si="21"/>
        <v>35819</v>
      </c>
    </row>
    <row r="172" spans="1:48" s="16" customFormat="1" ht="51.75" customHeight="1" hidden="1">
      <c r="A172" s="40" t="s">
        <v>114</v>
      </c>
      <c r="B172" s="87">
        <v>2.1</v>
      </c>
      <c r="C172" s="88">
        <v>2893</v>
      </c>
      <c r="D172" s="87">
        <v>1.2</v>
      </c>
      <c r="E172" s="88">
        <v>1653</v>
      </c>
      <c r="F172" s="87">
        <v>1.1</v>
      </c>
      <c r="G172" s="88">
        <v>1515</v>
      </c>
      <c r="H172" s="87">
        <v>0.4</v>
      </c>
      <c r="I172" s="88">
        <v>551</v>
      </c>
      <c r="J172" s="87">
        <v>0</v>
      </c>
      <c r="K172" s="87"/>
      <c r="L172" s="87">
        <v>0</v>
      </c>
      <c r="M172" s="87"/>
      <c r="N172" s="87">
        <v>0</v>
      </c>
      <c r="O172" s="87"/>
      <c r="P172" s="87">
        <v>0</v>
      </c>
      <c r="Q172" s="87"/>
      <c r="R172" s="87">
        <v>0</v>
      </c>
      <c r="S172" s="87"/>
      <c r="T172" s="87">
        <v>0.5</v>
      </c>
      <c r="U172" s="88">
        <v>689</v>
      </c>
      <c r="V172" s="87">
        <v>0.8</v>
      </c>
      <c r="W172" s="88">
        <v>1102</v>
      </c>
      <c r="X172" s="87">
        <v>1.1</v>
      </c>
      <c r="Y172" s="88">
        <v>1516</v>
      </c>
      <c r="Z172" s="81">
        <f t="shared" si="22"/>
        <v>7.200000000000001</v>
      </c>
      <c r="AA172" s="62"/>
      <c r="AB172" s="62"/>
      <c r="AC172" s="62"/>
      <c r="AD172" s="62"/>
      <c r="AV172" s="15">
        <f t="shared" si="21"/>
        <v>9919</v>
      </c>
    </row>
    <row r="173" spans="1:48" s="16" customFormat="1" ht="51.75" customHeight="1" hidden="1">
      <c r="A173" s="40" t="s">
        <v>44</v>
      </c>
      <c r="B173" s="87">
        <v>49</v>
      </c>
      <c r="C173" s="88">
        <v>67506</v>
      </c>
      <c r="D173" s="87">
        <v>42.300000000000004</v>
      </c>
      <c r="E173" s="88">
        <v>58276</v>
      </c>
      <c r="F173" s="87">
        <v>30</v>
      </c>
      <c r="G173" s="88">
        <v>41330</v>
      </c>
      <c r="H173" s="87">
        <v>8.5</v>
      </c>
      <c r="I173" s="88">
        <v>11710</v>
      </c>
      <c r="J173" s="87">
        <v>0</v>
      </c>
      <c r="K173" s="87"/>
      <c r="L173" s="87">
        <v>0</v>
      </c>
      <c r="M173" s="87"/>
      <c r="N173" s="87">
        <v>0</v>
      </c>
      <c r="O173" s="87"/>
      <c r="P173" s="87">
        <v>0</v>
      </c>
      <c r="Q173" s="87"/>
      <c r="R173" s="87">
        <v>0</v>
      </c>
      <c r="S173" s="87"/>
      <c r="T173" s="87">
        <v>17.1</v>
      </c>
      <c r="U173" s="88">
        <v>23558</v>
      </c>
      <c r="V173" s="87">
        <v>28.1</v>
      </c>
      <c r="W173" s="88">
        <v>38713</v>
      </c>
      <c r="X173" s="87">
        <v>38</v>
      </c>
      <c r="Y173" s="88">
        <v>52351</v>
      </c>
      <c r="Z173" s="81">
        <f t="shared" si="22"/>
        <v>213</v>
      </c>
      <c r="AA173" s="62"/>
      <c r="AB173" s="62"/>
      <c r="AC173" s="62"/>
      <c r="AD173" s="62"/>
      <c r="AV173" s="15">
        <f t="shared" si="21"/>
        <v>293444</v>
      </c>
    </row>
    <row r="174" spans="1:48" s="16" customFormat="1" ht="54.75" customHeight="1" hidden="1">
      <c r="A174" s="40" t="s">
        <v>98</v>
      </c>
      <c r="B174" s="41">
        <f aca="true" t="shared" si="23" ref="B174:AV174">B163+B164+B166+B167+B168+B169+B170+B171+B172+B173</f>
        <v>258.9</v>
      </c>
      <c r="C174" s="41">
        <f t="shared" si="23"/>
        <v>356681</v>
      </c>
      <c r="D174" s="41">
        <f t="shared" si="23"/>
        <v>253</v>
      </c>
      <c r="E174" s="41">
        <f t="shared" si="23"/>
        <v>348552</v>
      </c>
      <c r="F174" s="41">
        <f t="shared" si="23"/>
        <v>171.49999999999994</v>
      </c>
      <c r="G174" s="41">
        <f t="shared" si="23"/>
        <v>236270</v>
      </c>
      <c r="H174" s="41">
        <f t="shared" si="23"/>
        <v>67.19999999999999</v>
      </c>
      <c r="I174" s="41">
        <f t="shared" si="23"/>
        <v>92578</v>
      </c>
      <c r="J174" s="41">
        <f t="shared" si="23"/>
        <v>0</v>
      </c>
      <c r="K174" s="41">
        <f t="shared" si="23"/>
        <v>0</v>
      </c>
      <c r="L174" s="41">
        <f t="shared" si="23"/>
        <v>0</v>
      </c>
      <c r="M174" s="41">
        <f t="shared" si="23"/>
        <v>0</v>
      </c>
      <c r="N174" s="41">
        <f t="shared" si="23"/>
        <v>0</v>
      </c>
      <c r="O174" s="41">
        <f t="shared" si="23"/>
        <v>0</v>
      </c>
      <c r="P174" s="41">
        <f t="shared" si="23"/>
        <v>0</v>
      </c>
      <c r="Q174" s="41">
        <f t="shared" si="23"/>
        <v>0</v>
      </c>
      <c r="R174" s="41">
        <f t="shared" si="23"/>
        <v>0</v>
      </c>
      <c r="S174" s="41">
        <f t="shared" si="23"/>
        <v>0</v>
      </c>
      <c r="T174" s="41">
        <f t="shared" si="23"/>
        <v>89.69999999999999</v>
      </c>
      <c r="U174" s="41">
        <f t="shared" si="23"/>
        <v>123577</v>
      </c>
      <c r="V174" s="41">
        <f t="shared" si="23"/>
        <v>163.70000000000002</v>
      </c>
      <c r="W174" s="41">
        <f t="shared" si="23"/>
        <v>225525</v>
      </c>
      <c r="X174" s="41">
        <f t="shared" si="23"/>
        <v>212.10000000000002</v>
      </c>
      <c r="Y174" s="41">
        <f t="shared" si="23"/>
        <v>292202</v>
      </c>
      <c r="Z174" s="41">
        <f t="shared" si="23"/>
        <v>1216.1000000000001</v>
      </c>
      <c r="AA174" s="41">
        <f t="shared" si="23"/>
        <v>0</v>
      </c>
      <c r="AB174" s="41">
        <f t="shared" si="23"/>
        <v>0</v>
      </c>
      <c r="AC174" s="41">
        <f t="shared" si="23"/>
        <v>0</v>
      </c>
      <c r="AD174" s="41">
        <f t="shared" si="23"/>
        <v>0</v>
      </c>
      <c r="AE174" s="41">
        <f t="shared" si="23"/>
        <v>0</v>
      </c>
      <c r="AF174" s="41">
        <f t="shared" si="23"/>
        <v>0</v>
      </c>
      <c r="AG174" s="41">
        <f t="shared" si="23"/>
        <v>0</v>
      </c>
      <c r="AH174" s="41">
        <f t="shared" si="23"/>
        <v>0</v>
      </c>
      <c r="AI174" s="41">
        <f t="shared" si="23"/>
        <v>0</v>
      </c>
      <c r="AJ174" s="41">
        <f t="shared" si="23"/>
        <v>0</v>
      </c>
      <c r="AK174" s="41">
        <f t="shared" si="23"/>
        <v>0</v>
      </c>
      <c r="AL174" s="41">
        <f t="shared" si="23"/>
        <v>0</v>
      </c>
      <c r="AM174" s="41">
        <f t="shared" si="23"/>
        <v>0</v>
      </c>
      <c r="AN174" s="41">
        <f t="shared" si="23"/>
        <v>0</v>
      </c>
      <c r="AO174" s="41">
        <f t="shared" si="23"/>
        <v>0</v>
      </c>
      <c r="AP174" s="41">
        <f t="shared" si="23"/>
        <v>0</v>
      </c>
      <c r="AQ174" s="41">
        <f t="shared" si="23"/>
        <v>0</v>
      </c>
      <c r="AR174" s="41">
        <f t="shared" si="23"/>
        <v>0</v>
      </c>
      <c r="AS174" s="41">
        <f t="shared" si="23"/>
        <v>0</v>
      </c>
      <c r="AT174" s="41">
        <f t="shared" si="23"/>
        <v>0</v>
      </c>
      <c r="AU174" s="41">
        <f t="shared" si="23"/>
        <v>0</v>
      </c>
      <c r="AV174" s="41">
        <f t="shared" si="23"/>
        <v>1675385</v>
      </c>
    </row>
    <row r="175" spans="1:30" s="16" customFormat="1" ht="158.25" customHeight="1" hidden="1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62"/>
      <c r="AB175" s="62"/>
      <c r="AC175" s="62"/>
      <c r="AD175" s="62"/>
    </row>
    <row r="176" spans="1:30" s="16" customFormat="1" ht="158.25" customHeight="1" hidden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2"/>
      <c r="AB176" s="62"/>
      <c r="AC176" s="62"/>
      <c r="AD176" s="62"/>
    </row>
    <row r="177" spans="1:30" s="5" customFormat="1" ht="82.5" customHeight="1" hidden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104"/>
      <c r="AB177" s="104"/>
      <c r="AC177" s="104"/>
      <c r="AD177" s="104"/>
    </row>
    <row r="178" spans="1:30" s="16" customFormat="1" ht="17.25" customHeight="1" hidden="1">
      <c r="A178" s="173" t="s">
        <v>115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62"/>
      <c r="AB178" s="62"/>
      <c r="AC178" s="62"/>
      <c r="AD178" s="62"/>
    </row>
    <row r="179" spans="1:48" s="16" customFormat="1" ht="60" customHeight="1" hidden="1">
      <c r="A179" s="40" t="s">
        <v>114</v>
      </c>
      <c r="B179" s="89">
        <v>4.7</v>
      </c>
      <c r="C179" s="89">
        <v>5848</v>
      </c>
      <c r="D179" s="89">
        <v>5.3</v>
      </c>
      <c r="E179" s="89">
        <v>6594</v>
      </c>
      <c r="F179" s="89">
        <v>3.2</v>
      </c>
      <c r="G179" s="89">
        <v>3981</v>
      </c>
      <c r="H179" s="102">
        <v>2</v>
      </c>
      <c r="I179" s="89">
        <v>2488</v>
      </c>
      <c r="J179" s="102">
        <v>0</v>
      </c>
      <c r="K179" s="102"/>
      <c r="L179" s="102">
        <v>0</v>
      </c>
      <c r="M179" s="102"/>
      <c r="N179" s="102">
        <v>0</v>
      </c>
      <c r="O179" s="102"/>
      <c r="P179" s="102">
        <v>0</v>
      </c>
      <c r="Q179" s="102"/>
      <c r="R179" s="102">
        <v>0</v>
      </c>
      <c r="S179" s="102"/>
      <c r="T179" s="102">
        <v>2.3</v>
      </c>
      <c r="U179" s="89">
        <v>2862</v>
      </c>
      <c r="V179" s="102">
        <v>4.5</v>
      </c>
      <c r="W179" s="89">
        <v>5599</v>
      </c>
      <c r="X179" s="102">
        <v>6.5</v>
      </c>
      <c r="Y179" s="89">
        <v>8087</v>
      </c>
      <c r="Z179" s="102">
        <f aca="true" t="shared" si="24" ref="Z179:Z184">B179+D179+F179+H179+J179+L179+N179+P179+R179+T179+V179+X179</f>
        <v>28.5</v>
      </c>
      <c r="AA179" s="62"/>
      <c r="AB179" s="62"/>
      <c r="AC179" s="62"/>
      <c r="AD179" s="62"/>
      <c r="AV179" s="16">
        <f aca="true" t="shared" si="25" ref="AV179:AV184">C179+E179+G179+I179+U179+W179+Y179</f>
        <v>35459</v>
      </c>
    </row>
    <row r="180" spans="1:48" s="16" customFormat="1" ht="24.75" customHeight="1" hidden="1">
      <c r="A180" s="41" t="s">
        <v>48</v>
      </c>
      <c r="B180" s="74"/>
      <c r="C180" s="89">
        <v>0</v>
      </c>
      <c r="D180" s="74"/>
      <c r="E180" s="89">
        <v>0</v>
      </c>
      <c r="F180" s="74"/>
      <c r="G180" s="89">
        <v>0</v>
      </c>
      <c r="H180" s="81"/>
      <c r="I180" s="89">
        <v>0</v>
      </c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9">
        <f>T180*1244.1899</f>
        <v>0</v>
      </c>
      <c r="V180" s="81"/>
      <c r="W180" s="89">
        <v>0</v>
      </c>
      <c r="X180" s="81"/>
      <c r="Y180" s="89">
        <v>0</v>
      </c>
      <c r="Z180" s="102">
        <f t="shared" si="24"/>
        <v>0</v>
      </c>
      <c r="AA180" s="62"/>
      <c r="AB180" s="62"/>
      <c r="AC180" s="62"/>
      <c r="AD180" s="62"/>
      <c r="AV180" s="16">
        <f t="shared" si="25"/>
        <v>0</v>
      </c>
    </row>
    <row r="181" spans="1:48" s="16" customFormat="1" ht="12.75" customHeight="1" hidden="1">
      <c r="A181" s="41" t="s">
        <v>105</v>
      </c>
      <c r="B181" s="87">
        <v>4.9</v>
      </c>
      <c r="C181" s="89">
        <v>6097</v>
      </c>
      <c r="D181" s="87">
        <v>3.9</v>
      </c>
      <c r="E181" s="89">
        <v>4852</v>
      </c>
      <c r="F181" s="87">
        <v>2.8</v>
      </c>
      <c r="G181" s="89">
        <v>3484</v>
      </c>
      <c r="H181" s="41">
        <v>0.4</v>
      </c>
      <c r="I181" s="89">
        <v>498</v>
      </c>
      <c r="J181" s="41">
        <v>0</v>
      </c>
      <c r="K181" s="41"/>
      <c r="L181" s="41">
        <v>0</v>
      </c>
      <c r="M181" s="41"/>
      <c r="N181" s="41">
        <v>0</v>
      </c>
      <c r="O181" s="41"/>
      <c r="P181" s="41">
        <v>0</v>
      </c>
      <c r="Q181" s="41"/>
      <c r="R181" s="41">
        <v>0</v>
      </c>
      <c r="S181" s="41"/>
      <c r="T181" s="41">
        <v>0.8</v>
      </c>
      <c r="U181" s="89">
        <v>995</v>
      </c>
      <c r="V181" s="41">
        <v>2.2</v>
      </c>
      <c r="W181" s="89">
        <v>2737</v>
      </c>
      <c r="X181" s="41">
        <v>2.3</v>
      </c>
      <c r="Y181" s="89">
        <v>2862</v>
      </c>
      <c r="Z181" s="102">
        <f t="shared" si="24"/>
        <v>17.300000000000004</v>
      </c>
      <c r="AA181" s="62"/>
      <c r="AB181" s="62"/>
      <c r="AC181" s="62"/>
      <c r="AD181" s="62"/>
      <c r="AV181" s="16">
        <f t="shared" si="25"/>
        <v>21525</v>
      </c>
    </row>
    <row r="182" spans="1:48" s="16" customFormat="1" ht="18" customHeight="1" hidden="1">
      <c r="A182" s="41" t="s">
        <v>106</v>
      </c>
      <c r="B182" s="87">
        <v>0.9</v>
      </c>
      <c r="C182" s="89">
        <v>1120</v>
      </c>
      <c r="D182" s="87">
        <v>0.8</v>
      </c>
      <c r="E182" s="89">
        <v>995</v>
      </c>
      <c r="F182" s="87">
        <v>0.6</v>
      </c>
      <c r="G182" s="89">
        <v>747</v>
      </c>
      <c r="H182" s="41">
        <v>0.2</v>
      </c>
      <c r="I182" s="89">
        <v>249</v>
      </c>
      <c r="J182" s="41">
        <v>0</v>
      </c>
      <c r="K182" s="41"/>
      <c r="L182" s="41">
        <v>0</v>
      </c>
      <c r="M182" s="41"/>
      <c r="N182" s="41">
        <v>0</v>
      </c>
      <c r="O182" s="41"/>
      <c r="P182" s="41">
        <v>0</v>
      </c>
      <c r="Q182" s="41"/>
      <c r="R182" s="41">
        <v>0</v>
      </c>
      <c r="S182" s="41"/>
      <c r="T182" s="41">
        <v>0.4</v>
      </c>
      <c r="U182" s="89">
        <v>498</v>
      </c>
      <c r="V182" s="41">
        <v>0.5</v>
      </c>
      <c r="W182" s="89">
        <v>622</v>
      </c>
      <c r="X182" s="41">
        <v>0.6</v>
      </c>
      <c r="Y182" s="89">
        <v>746</v>
      </c>
      <c r="Z182" s="102">
        <f t="shared" si="24"/>
        <v>4</v>
      </c>
      <c r="AA182" s="62"/>
      <c r="AB182" s="62"/>
      <c r="AC182" s="62"/>
      <c r="AD182" s="62"/>
      <c r="AV182" s="16">
        <f t="shared" si="25"/>
        <v>4977</v>
      </c>
    </row>
    <row r="183" spans="1:48" s="16" customFormat="1" ht="15.75" customHeight="1" hidden="1">
      <c r="A183" s="41" t="s">
        <v>107</v>
      </c>
      <c r="B183" s="87">
        <v>10.8</v>
      </c>
      <c r="C183" s="89">
        <v>13437</v>
      </c>
      <c r="D183" s="87">
        <v>8.6</v>
      </c>
      <c r="E183" s="89">
        <v>10700</v>
      </c>
      <c r="F183" s="87">
        <v>5.9</v>
      </c>
      <c r="G183" s="89">
        <v>7341</v>
      </c>
      <c r="H183" s="41">
        <v>3.1</v>
      </c>
      <c r="I183" s="89">
        <v>3857</v>
      </c>
      <c r="J183" s="41">
        <v>0</v>
      </c>
      <c r="K183" s="41"/>
      <c r="L183" s="41">
        <v>0</v>
      </c>
      <c r="M183" s="41"/>
      <c r="N183" s="41">
        <v>0</v>
      </c>
      <c r="O183" s="41"/>
      <c r="P183" s="41">
        <v>0</v>
      </c>
      <c r="Q183" s="41"/>
      <c r="R183" s="41">
        <v>0</v>
      </c>
      <c r="S183" s="41"/>
      <c r="T183" s="41">
        <v>3.4</v>
      </c>
      <c r="U183" s="89">
        <v>4230</v>
      </c>
      <c r="V183" s="41">
        <v>7.3</v>
      </c>
      <c r="W183" s="89">
        <v>9083</v>
      </c>
      <c r="X183" s="41">
        <v>7.7</v>
      </c>
      <c r="Y183" s="89">
        <v>9580</v>
      </c>
      <c r="Z183" s="102">
        <f t="shared" si="24"/>
        <v>46.8</v>
      </c>
      <c r="AA183" s="62"/>
      <c r="AB183" s="62"/>
      <c r="AC183" s="62"/>
      <c r="AD183" s="62"/>
      <c r="AV183" s="16">
        <f t="shared" si="25"/>
        <v>58228</v>
      </c>
    </row>
    <row r="184" spans="1:48" s="16" customFormat="1" ht="18.75" customHeight="1" hidden="1">
      <c r="A184" s="41" t="s">
        <v>108</v>
      </c>
      <c r="B184" s="87">
        <v>2.6</v>
      </c>
      <c r="C184" s="89">
        <v>3235</v>
      </c>
      <c r="D184" s="87">
        <v>2.4</v>
      </c>
      <c r="E184" s="89">
        <v>2986</v>
      </c>
      <c r="F184" s="87">
        <v>1.8</v>
      </c>
      <c r="G184" s="89">
        <v>2240</v>
      </c>
      <c r="H184" s="41">
        <v>0.7</v>
      </c>
      <c r="I184" s="89">
        <v>871</v>
      </c>
      <c r="J184" s="41">
        <v>0</v>
      </c>
      <c r="K184" s="41"/>
      <c r="L184" s="41">
        <v>0</v>
      </c>
      <c r="M184" s="41"/>
      <c r="N184" s="41">
        <v>0</v>
      </c>
      <c r="O184" s="41"/>
      <c r="P184" s="41">
        <v>0</v>
      </c>
      <c r="Q184" s="41"/>
      <c r="R184" s="41">
        <v>0</v>
      </c>
      <c r="S184" s="41"/>
      <c r="T184" s="41">
        <v>0.8</v>
      </c>
      <c r="U184" s="89">
        <v>995</v>
      </c>
      <c r="V184" s="41">
        <v>1.5</v>
      </c>
      <c r="W184" s="89">
        <v>1866</v>
      </c>
      <c r="X184" s="41">
        <v>1.9</v>
      </c>
      <c r="Y184" s="89">
        <v>2364</v>
      </c>
      <c r="Z184" s="102">
        <f t="shared" si="24"/>
        <v>11.700000000000001</v>
      </c>
      <c r="AA184" s="62"/>
      <c r="AB184" s="62"/>
      <c r="AC184" s="62"/>
      <c r="AD184" s="62"/>
      <c r="AV184" s="16">
        <f t="shared" si="25"/>
        <v>14557</v>
      </c>
    </row>
    <row r="185" spans="1:48" s="16" customFormat="1" ht="54" customHeight="1" hidden="1">
      <c r="A185" s="40" t="s">
        <v>97</v>
      </c>
      <c r="B185" s="74">
        <f>B179+B181+B182+B183+B184</f>
        <v>23.900000000000006</v>
      </c>
      <c r="C185" s="74">
        <f aca="true" t="shared" si="26" ref="C185:AV185">C179+C181+C182+C183+C184</f>
        <v>29737</v>
      </c>
      <c r="D185" s="74">
        <f t="shared" si="26"/>
        <v>21</v>
      </c>
      <c r="E185" s="74">
        <f t="shared" si="26"/>
        <v>26127</v>
      </c>
      <c r="F185" s="74">
        <f t="shared" si="26"/>
        <v>14.3</v>
      </c>
      <c r="G185" s="74">
        <f t="shared" si="26"/>
        <v>17793</v>
      </c>
      <c r="H185" s="74">
        <f t="shared" si="26"/>
        <v>6.4</v>
      </c>
      <c r="I185" s="74">
        <f t="shared" si="26"/>
        <v>7963</v>
      </c>
      <c r="J185" s="74">
        <f t="shared" si="26"/>
        <v>0</v>
      </c>
      <c r="K185" s="74">
        <f t="shared" si="26"/>
        <v>0</v>
      </c>
      <c r="L185" s="74">
        <f t="shared" si="26"/>
        <v>0</v>
      </c>
      <c r="M185" s="74">
        <f t="shared" si="26"/>
        <v>0</v>
      </c>
      <c r="N185" s="74">
        <f t="shared" si="26"/>
        <v>0</v>
      </c>
      <c r="O185" s="74">
        <f t="shared" si="26"/>
        <v>0</v>
      </c>
      <c r="P185" s="74">
        <f t="shared" si="26"/>
        <v>0</v>
      </c>
      <c r="Q185" s="74">
        <f t="shared" si="26"/>
        <v>0</v>
      </c>
      <c r="R185" s="74">
        <f t="shared" si="26"/>
        <v>0</v>
      </c>
      <c r="S185" s="74">
        <f t="shared" si="26"/>
        <v>0</v>
      </c>
      <c r="T185" s="74">
        <f t="shared" si="26"/>
        <v>7.699999999999999</v>
      </c>
      <c r="U185" s="74">
        <f t="shared" si="26"/>
        <v>9580</v>
      </c>
      <c r="V185" s="74">
        <f t="shared" si="26"/>
        <v>16</v>
      </c>
      <c r="W185" s="74">
        <f t="shared" si="26"/>
        <v>19907</v>
      </c>
      <c r="X185" s="74">
        <f t="shared" si="26"/>
        <v>19</v>
      </c>
      <c r="Y185" s="74">
        <f t="shared" si="26"/>
        <v>23639</v>
      </c>
      <c r="Z185" s="74">
        <f t="shared" si="26"/>
        <v>108.3</v>
      </c>
      <c r="AA185" s="74">
        <f t="shared" si="26"/>
        <v>0</v>
      </c>
      <c r="AB185" s="74">
        <f t="shared" si="26"/>
        <v>0</v>
      </c>
      <c r="AC185" s="74">
        <f t="shared" si="26"/>
        <v>0</v>
      </c>
      <c r="AD185" s="74">
        <f t="shared" si="26"/>
        <v>0</v>
      </c>
      <c r="AE185" s="74">
        <f t="shared" si="26"/>
        <v>0</v>
      </c>
      <c r="AF185" s="74">
        <f t="shared" si="26"/>
        <v>0</v>
      </c>
      <c r="AG185" s="74">
        <f t="shared" si="26"/>
        <v>0</v>
      </c>
      <c r="AH185" s="74">
        <f t="shared" si="26"/>
        <v>0</v>
      </c>
      <c r="AI185" s="74">
        <f t="shared" si="26"/>
        <v>0</v>
      </c>
      <c r="AJ185" s="74">
        <f t="shared" si="26"/>
        <v>0</v>
      </c>
      <c r="AK185" s="74">
        <f t="shared" si="26"/>
        <v>0</v>
      </c>
      <c r="AL185" s="74">
        <f t="shared" si="26"/>
        <v>0</v>
      </c>
      <c r="AM185" s="74">
        <f t="shared" si="26"/>
        <v>0</v>
      </c>
      <c r="AN185" s="74">
        <f t="shared" si="26"/>
        <v>0</v>
      </c>
      <c r="AO185" s="74">
        <f t="shared" si="26"/>
        <v>0</v>
      </c>
      <c r="AP185" s="74">
        <f t="shared" si="26"/>
        <v>0</v>
      </c>
      <c r="AQ185" s="74">
        <f t="shared" si="26"/>
        <v>0</v>
      </c>
      <c r="AR185" s="74">
        <f t="shared" si="26"/>
        <v>0</v>
      </c>
      <c r="AS185" s="74">
        <f t="shared" si="26"/>
        <v>0</v>
      </c>
      <c r="AT185" s="74">
        <f t="shared" si="26"/>
        <v>0</v>
      </c>
      <c r="AU185" s="74">
        <f t="shared" si="26"/>
        <v>0</v>
      </c>
      <c r="AV185" s="74">
        <f t="shared" si="26"/>
        <v>134746</v>
      </c>
    </row>
    <row r="186" spans="1:48" s="16" customFormat="1" ht="55.5" customHeight="1" hidden="1">
      <c r="A186" s="44" t="s">
        <v>91</v>
      </c>
      <c r="B186" s="38">
        <f aca="true" t="shared" si="27" ref="B186:AV186">B174+B185</f>
        <v>282.79999999999995</v>
      </c>
      <c r="C186" s="38">
        <f t="shared" si="27"/>
        <v>386418</v>
      </c>
      <c r="D186" s="38">
        <f t="shared" si="27"/>
        <v>274</v>
      </c>
      <c r="E186" s="38">
        <f t="shared" si="27"/>
        <v>374679</v>
      </c>
      <c r="F186" s="38">
        <f t="shared" si="27"/>
        <v>185.79999999999995</v>
      </c>
      <c r="G186" s="38">
        <f t="shared" si="27"/>
        <v>254063</v>
      </c>
      <c r="H186" s="38">
        <f t="shared" si="27"/>
        <v>73.6</v>
      </c>
      <c r="I186" s="38">
        <f t="shared" si="27"/>
        <v>100541</v>
      </c>
      <c r="J186" s="38">
        <f t="shared" si="27"/>
        <v>0</v>
      </c>
      <c r="K186" s="38">
        <f t="shared" si="27"/>
        <v>0</v>
      </c>
      <c r="L186" s="38">
        <f t="shared" si="27"/>
        <v>0</v>
      </c>
      <c r="M186" s="38">
        <f t="shared" si="27"/>
        <v>0</v>
      </c>
      <c r="N186" s="38">
        <f t="shared" si="27"/>
        <v>0</v>
      </c>
      <c r="O186" s="38">
        <f t="shared" si="27"/>
        <v>0</v>
      </c>
      <c r="P186" s="38">
        <f t="shared" si="27"/>
        <v>0</v>
      </c>
      <c r="Q186" s="38">
        <f t="shared" si="27"/>
        <v>0</v>
      </c>
      <c r="R186" s="38">
        <f t="shared" si="27"/>
        <v>0</v>
      </c>
      <c r="S186" s="38">
        <f t="shared" si="27"/>
        <v>0</v>
      </c>
      <c r="T186" s="38">
        <f t="shared" si="27"/>
        <v>97.39999999999999</v>
      </c>
      <c r="U186" s="38">
        <f t="shared" si="27"/>
        <v>133157</v>
      </c>
      <c r="V186" s="38">
        <f t="shared" si="27"/>
        <v>179.70000000000002</v>
      </c>
      <c r="W186" s="38">
        <f t="shared" si="27"/>
        <v>245432</v>
      </c>
      <c r="X186" s="38">
        <f t="shared" si="27"/>
        <v>231.10000000000002</v>
      </c>
      <c r="Y186" s="38">
        <f t="shared" si="27"/>
        <v>315841</v>
      </c>
      <c r="Z186" s="38">
        <f t="shared" si="27"/>
        <v>1324.4</v>
      </c>
      <c r="AA186" s="38">
        <f t="shared" si="27"/>
        <v>0</v>
      </c>
      <c r="AB186" s="38">
        <f t="shared" si="27"/>
        <v>0</v>
      </c>
      <c r="AC186" s="38">
        <f t="shared" si="27"/>
        <v>0</v>
      </c>
      <c r="AD186" s="38">
        <f t="shared" si="27"/>
        <v>0</v>
      </c>
      <c r="AE186" s="38">
        <f t="shared" si="27"/>
        <v>0</v>
      </c>
      <c r="AF186" s="38">
        <f t="shared" si="27"/>
        <v>0</v>
      </c>
      <c r="AG186" s="38">
        <f t="shared" si="27"/>
        <v>0</v>
      </c>
      <c r="AH186" s="38">
        <f t="shared" si="27"/>
        <v>0</v>
      </c>
      <c r="AI186" s="38">
        <f t="shared" si="27"/>
        <v>0</v>
      </c>
      <c r="AJ186" s="38">
        <f t="shared" si="27"/>
        <v>0</v>
      </c>
      <c r="AK186" s="38">
        <f t="shared" si="27"/>
        <v>0</v>
      </c>
      <c r="AL186" s="38">
        <f t="shared" si="27"/>
        <v>0</v>
      </c>
      <c r="AM186" s="38">
        <f t="shared" si="27"/>
        <v>0</v>
      </c>
      <c r="AN186" s="38">
        <f t="shared" si="27"/>
        <v>0</v>
      </c>
      <c r="AO186" s="38">
        <f t="shared" si="27"/>
        <v>0</v>
      </c>
      <c r="AP186" s="38">
        <f t="shared" si="27"/>
        <v>0</v>
      </c>
      <c r="AQ186" s="38">
        <f t="shared" si="27"/>
        <v>0</v>
      </c>
      <c r="AR186" s="38">
        <f t="shared" si="27"/>
        <v>0</v>
      </c>
      <c r="AS186" s="38">
        <f t="shared" si="27"/>
        <v>0</v>
      </c>
      <c r="AT186" s="38">
        <f t="shared" si="27"/>
        <v>0</v>
      </c>
      <c r="AU186" s="38">
        <f t="shared" si="27"/>
        <v>0</v>
      </c>
      <c r="AV186" s="38">
        <f t="shared" si="27"/>
        <v>1810131</v>
      </c>
    </row>
    <row r="187" spans="1:47" s="16" customFormat="1" ht="59.25" customHeight="1" hidden="1">
      <c r="A187" s="43"/>
      <c r="B187" s="59"/>
      <c r="C187" s="59"/>
      <c r="D187" s="59"/>
      <c r="E187" s="59"/>
      <c r="F187" s="59"/>
      <c r="G187" s="59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103"/>
      <c r="AA187" s="59"/>
      <c r="AB187" s="59"/>
      <c r="AC187" s="59"/>
      <c r="AD187" s="59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</row>
    <row r="188" spans="1:47" s="16" customFormat="1" ht="59.25" customHeight="1" hidden="1">
      <c r="A188" s="43"/>
      <c r="B188" s="59"/>
      <c r="C188" s="59"/>
      <c r="D188" s="59"/>
      <c r="E188" s="59"/>
      <c r="F188" s="59"/>
      <c r="G188" s="59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103"/>
      <c r="AA188" s="59"/>
      <c r="AB188" s="59"/>
      <c r="AC188" s="59"/>
      <c r="AD188" s="59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</row>
    <row r="189" spans="1:47" s="16" customFormat="1" ht="59.25" customHeight="1" hidden="1">
      <c r="A189" s="43"/>
      <c r="B189" s="59"/>
      <c r="C189" s="59"/>
      <c r="D189" s="59"/>
      <c r="E189" s="59"/>
      <c r="F189" s="59"/>
      <c r="G189" s="59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103"/>
      <c r="AA189" s="59"/>
      <c r="AB189" s="59"/>
      <c r="AC189" s="59"/>
      <c r="AD189" s="59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</row>
    <row r="190" spans="1:47" s="16" customFormat="1" ht="12.75" customHeight="1" hidden="1">
      <c r="A190" s="43"/>
      <c r="B190" s="59"/>
      <c r="C190" s="59"/>
      <c r="D190" s="59"/>
      <c r="E190" s="59"/>
      <c r="F190" s="59"/>
      <c r="G190" s="59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103"/>
      <c r="AA190" s="59"/>
      <c r="AB190" s="59"/>
      <c r="AC190" s="59"/>
      <c r="AD190" s="59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</row>
    <row r="191" spans="1:30" s="16" customFormat="1" ht="14.25" customHeight="1" hidden="1">
      <c r="A191" s="43"/>
      <c r="B191" s="59"/>
      <c r="C191" s="59"/>
      <c r="D191" s="59"/>
      <c r="E191" s="59"/>
      <c r="F191" s="59"/>
      <c r="G191" s="59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62"/>
      <c r="AB191" s="62"/>
      <c r="AC191" s="62"/>
      <c r="AD191" s="62"/>
    </row>
    <row r="192" spans="1:30" s="16" customFormat="1" ht="59.25" customHeight="1" hidden="1">
      <c r="A192" s="43"/>
      <c r="B192" s="59"/>
      <c r="C192" s="59"/>
      <c r="D192" s="59"/>
      <c r="E192" s="59"/>
      <c r="F192" s="59"/>
      <c r="G192" s="59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62"/>
      <c r="AB192" s="62"/>
      <c r="AC192" s="62"/>
      <c r="AD192" s="62"/>
    </row>
    <row r="193" spans="1:30" s="16" customFormat="1" ht="59.25" customHeight="1" hidden="1">
      <c r="A193" s="43"/>
      <c r="B193" s="59"/>
      <c r="C193" s="59"/>
      <c r="D193" s="59"/>
      <c r="E193" s="59"/>
      <c r="F193" s="59"/>
      <c r="G193" s="59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62"/>
      <c r="AB193" s="62"/>
      <c r="AC193" s="62"/>
      <c r="AD193" s="62"/>
    </row>
    <row r="194" spans="1:30" s="16" customFormat="1" ht="0.75" customHeight="1" hidden="1">
      <c r="A194" s="43"/>
      <c r="B194" s="59"/>
      <c r="C194" s="59"/>
      <c r="D194" s="59"/>
      <c r="E194" s="59"/>
      <c r="F194" s="59"/>
      <c r="G194" s="59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62"/>
      <c r="AB194" s="62"/>
      <c r="AC194" s="62"/>
      <c r="AD194" s="62"/>
    </row>
    <row r="195" spans="1:30" s="16" customFormat="1" ht="59.25" customHeight="1" hidden="1">
      <c r="A195" s="43"/>
      <c r="B195" s="59"/>
      <c r="C195" s="59"/>
      <c r="D195" s="59"/>
      <c r="E195" s="59"/>
      <c r="F195" s="59"/>
      <c r="G195" s="59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62"/>
      <c r="AB195" s="62"/>
      <c r="AC195" s="62"/>
      <c r="AD195" s="62"/>
    </row>
    <row r="196" spans="1:30" s="16" customFormat="1" ht="5.25" customHeight="1" hidden="1">
      <c r="A196" s="43"/>
      <c r="B196" s="59"/>
      <c r="C196" s="59"/>
      <c r="D196" s="59"/>
      <c r="E196" s="59"/>
      <c r="F196" s="59"/>
      <c r="G196" s="59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62"/>
      <c r="AB196" s="62"/>
      <c r="AC196" s="62"/>
      <c r="AD196" s="62"/>
    </row>
    <row r="197" spans="1:30" s="16" customFormat="1" ht="63" customHeight="1" hidden="1">
      <c r="A197" s="43"/>
      <c r="B197" s="59"/>
      <c r="C197" s="59"/>
      <c r="D197" s="59"/>
      <c r="E197" s="59"/>
      <c r="F197" s="59"/>
      <c r="G197" s="59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62"/>
      <c r="AB197" s="62"/>
      <c r="AC197" s="62"/>
      <c r="AD197" s="62"/>
    </row>
    <row r="198" spans="1:30" s="16" customFormat="1" ht="59.25" customHeight="1" hidden="1">
      <c r="A198" s="43"/>
      <c r="B198" s="59"/>
      <c r="C198" s="59"/>
      <c r="D198" s="59"/>
      <c r="E198" s="59"/>
      <c r="F198" s="59"/>
      <c r="G198" s="59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62"/>
      <c r="AB198" s="62"/>
      <c r="AC198" s="62"/>
      <c r="AD198" s="62"/>
    </row>
    <row r="199" spans="1:30" s="16" customFormat="1" ht="172.5" customHeight="1" hidden="1">
      <c r="A199" s="43"/>
      <c r="B199" s="59"/>
      <c r="C199" s="59"/>
      <c r="D199" s="59"/>
      <c r="E199" s="59"/>
      <c r="F199" s="59"/>
      <c r="G199" s="59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62"/>
      <c r="AB199" s="62"/>
      <c r="AC199" s="62"/>
      <c r="AD199" s="62"/>
    </row>
    <row r="200" spans="1:30" s="16" customFormat="1" ht="40.5" customHeight="1" hidden="1">
      <c r="A200" s="43"/>
      <c r="B200" s="59"/>
      <c r="C200" s="59"/>
      <c r="D200" s="59"/>
      <c r="E200" s="59"/>
      <c r="F200" s="59"/>
      <c r="G200" s="59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62"/>
      <c r="AB200" s="62"/>
      <c r="AC200" s="62"/>
      <c r="AD200" s="62"/>
    </row>
    <row r="201" spans="1:30" s="16" customFormat="1" ht="28.5" customHeight="1" hidden="1">
      <c r="A201" s="43"/>
      <c r="B201" s="59"/>
      <c r="C201" s="59"/>
      <c r="D201" s="59"/>
      <c r="E201" s="59"/>
      <c r="F201" s="59"/>
      <c r="G201" s="59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62"/>
      <c r="AB201" s="62"/>
      <c r="AC201" s="62"/>
      <c r="AD201" s="62"/>
    </row>
    <row r="202" spans="1:30" s="16" customFormat="1" ht="24.75" customHeight="1" hidden="1">
      <c r="A202" s="90"/>
      <c r="B202" s="91"/>
      <c r="C202" s="91"/>
      <c r="D202" s="91"/>
      <c r="E202" s="91"/>
      <c r="F202" s="91"/>
      <c r="G202" s="91"/>
      <c r="H202" s="174" t="s">
        <v>37</v>
      </c>
      <c r="I202" s="174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62"/>
      <c r="AB202" s="62"/>
      <c r="AC202" s="62"/>
      <c r="AD202" s="62"/>
    </row>
    <row r="203" spans="1:30" s="16" customFormat="1" ht="19.5" customHeight="1" hidden="1">
      <c r="A203" s="38" t="s">
        <v>25</v>
      </c>
      <c r="B203" s="38" t="s">
        <v>0</v>
      </c>
      <c r="C203" s="107">
        <v>1377.6716</v>
      </c>
      <c r="D203" s="38" t="s">
        <v>1</v>
      </c>
      <c r="E203" s="107">
        <v>1377.6716</v>
      </c>
      <c r="F203" s="38" t="s">
        <v>2</v>
      </c>
      <c r="G203" s="107">
        <v>1377.6716</v>
      </c>
      <c r="H203" s="44" t="s">
        <v>3</v>
      </c>
      <c r="I203" s="107">
        <v>1377.6716</v>
      </c>
      <c r="J203" s="44" t="s">
        <v>4</v>
      </c>
      <c r="K203" s="44"/>
      <c r="L203" s="44" t="s">
        <v>26</v>
      </c>
      <c r="M203" s="44"/>
      <c r="N203" s="44" t="s">
        <v>5</v>
      </c>
      <c r="O203" s="44"/>
      <c r="P203" s="44" t="s">
        <v>6</v>
      </c>
      <c r="Q203" s="44"/>
      <c r="R203" s="44" t="s">
        <v>7</v>
      </c>
      <c r="S203" s="44"/>
      <c r="T203" s="44" t="s">
        <v>8</v>
      </c>
      <c r="U203" s="107">
        <v>1377.6716</v>
      </c>
      <c r="V203" s="44" t="s">
        <v>9</v>
      </c>
      <c r="W203" s="107">
        <v>1377.6716</v>
      </c>
      <c r="X203" s="44" t="s">
        <v>10</v>
      </c>
      <c r="Y203" s="107">
        <v>1377.6716</v>
      </c>
      <c r="Z203" s="44" t="s">
        <v>24</v>
      </c>
      <c r="AA203" s="62"/>
      <c r="AB203" s="62"/>
      <c r="AC203" s="62"/>
      <c r="AD203" s="62"/>
    </row>
    <row r="204" spans="1:48" s="16" customFormat="1" ht="22.5" customHeight="1" hidden="1">
      <c r="A204" s="40" t="s">
        <v>28</v>
      </c>
      <c r="B204" s="81">
        <v>66.1</v>
      </c>
      <c r="C204" s="81">
        <v>91064</v>
      </c>
      <c r="D204" s="81">
        <v>73.8</v>
      </c>
      <c r="E204" s="81">
        <v>101672</v>
      </c>
      <c r="F204" s="81">
        <v>48.1</v>
      </c>
      <c r="G204" s="81">
        <v>66266</v>
      </c>
      <c r="H204" s="81">
        <v>26.4</v>
      </c>
      <c r="I204" s="81">
        <v>36371</v>
      </c>
      <c r="J204" s="81">
        <v>0</v>
      </c>
      <c r="K204" s="81"/>
      <c r="L204" s="81">
        <v>0</v>
      </c>
      <c r="M204" s="81"/>
      <c r="N204" s="81">
        <v>0</v>
      </c>
      <c r="O204" s="81"/>
      <c r="P204" s="81">
        <v>0</v>
      </c>
      <c r="Q204" s="81"/>
      <c r="R204" s="81">
        <v>0</v>
      </c>
      <c r="S204" s="81"/>
      <c r="T204" s="81">
        <v>30</v>
      </c>
      <c r="U204" s="81">
        <v>41330</v>
      </c>
      <c r="V204" s="81">
        <v>49.7</v>
      </c>
      <c r="W204" s="81">
        <v>68470</v>
      </c>
      <c r="X204" s="81">
        <v>65.9</v>
      </c>
      <c r="Y204" s="81">
        <v>90787</v>
      </c>
      <c r="Z204" s="41">
        <f>B204+D204+F204+H204+J204+L204+N204+P204+R204+T204+V204+X204</f>
        <v>360</v>
      </c>
      <c r="AA204" s="62"/>
      <c r="AB204" s="62"/>
      <c r="AC204" s="62"/>
      <c r="AD204" s="62"/>
      <c r="AV204" s="16">
        <f>C204+E204+G204+I204+U204+W204+Y204</f>
        <v>495960</v>
      </c>
    </row>
    <row r="205" spans="1:48" s="16" customFormat="1" ht="42" customHeight="1" hidden="1">
      <c r="A205" s="40" t="s">
        <v>49</v>
      </c>
      <c r="B205" s="87">
        <v>11.4</v>
      </c>
      <c r="C205" s="81">
        <v>16191</v>
      </c>
      <c r="D205" s="41">
        <v>10.3</v>
      </c>
      <c r="E205" s="81">
        <v>14629</v>
      </c>
      <c r="F205" s="41">
        <v>7.6</v>
      </c>
      <c r="G205" s="81">
        <v>10794</v>
      </c>
      <c r="H205" s="41">
        <v>3.9</v>
      </c>
      <c r="I205" s="81">
        <v>5539</v>
      </c>
      <c r="J205" s="41">
        <v>0</v>
      </c>
      <c r="K205" s="41"/>
      <c r="L205" s="41">
        <v>0</v>
      </c>
      <c r="M205" s="41"/>
      <c r="N205" s="41">
        <v>0</v>
      </c>
      <c r="O205" s="41"/>
      <c r="P205" s="41">
        <v>0</v>
      </c>
      <c r="Q205" s="41"/>
      <c r="R205" s="41">
        <v>0</v>
      </c>
      <c r="S205" s="41"/>
      <c r="T205" s="41">
        <v>6.7</v>
      </c>
      <c r="U205" s="81">
        <v>9516</v>
      </c>
      <c r="V205" s="41">
        <v>8.2</v>
      </c>
      <c r="W205" s="81">
        <v>11646</v>
      </c>
      <c r="X205" s="41">
        <v>9.5</v>
      </c>
      <c r="Y205" s="81">
        <v>13493</v>
      </c>
      <c r="Z205" s="41">
        <f>B205+D205+F205+H205+J205+L205+N205+P205+R205+T205+V205+X205</f>
        <v>57.60000000000001</v>
      </c>
      <c r="AA205" s="62"/>
      <c r="AB205" s="62"/>
      <c r="AC205" s="62"/>
      <c r="AD205" s="62"/>
      <c r="AV205" s="16">
        <f>C205+E205+G205+I205+U205+W205+Y205</f>
        <v>81808</v>
      </c>
    </row>
    <row r="206" spans="1:48" s="16" customFormat="1" ht="28.5" customHeight="1" hidden="1">
      <c r="A206" s="40" t="s">
        <v>29</v>
      </c>
      <c r="B206" s="41">
        <v>6.138</v>
      </c>
      <c r="C206" s="81">
        <v>8718</v>
      </c>
      <c r="D206" s="41">
        <v>6.138</v>
      </c>
      <c r="E206" s="81">
        <v>8718</v>
      </c>
      <c r="F206" s="41">
        <v>4.092</v>
      </c>
      <c r="G206" s="81">
        <v>5812</v>
      </c>
      <c r="H206" s="41">
        <v>2.046</v>
      </c>
      <c r="I206" s="81">
        <v>2906</v>
      </c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>
        <v>1.023</v>
      </c>
      <c r="U206" s="81">
        <v>1453</v>
      </c>
      <c r="V206" s="41">
        <v>6.138</v>
      </c>
      <c r="W206" s="81">
        <v>8718</v>
      </c>
      <c r="X206" s="41">
        <v>7.161</v>
      </c>
      <c r="Y206" s="81">
        <v>10169</v>
      </c>
      <c r="Z206" s="41">
        <f>B206+D206+F206+H206+J206+L206+N206+P206+R206+T206+V206+X206</f>
        <v>32.736</v>
      </c>
      <c r="AA206" s="62"/>
      <c r="AB206" s="62"/>
      <c r="AC206" s="62"/>
      <c r="AD206" s="62"/>
      <c r="AV206" s="16">
        <f>C206+E206+G206+I206+U206+W206+Y206</f>
        <v>46494</v>
      </c>
    </row>
    <row r="207" spans="1:48" s="16" customFormat="1" ht="135" customHeight="1" hidden="1">
      <c r="A207" s="40" t="s">
        <v>45</v>
      </c>
      <c r="B207" s="41">
        <v>0.414</v>
      </c>
      <c r="C207" s="81">
        <v>588</v>
      </c>
      <c r="D207" s="41">
        <v>0.414</v>
      </c>
      <c r="E207" s="81">
        <v>588</v>
      </c>
      <c r="F207" s="41">
        <v>0.276</v>
      </c>
      <c r="G207" s="81">
        <v>392</v>
      </c>
      <c r="H207" s="41">
        <v>0.138</v>
      </c>
      <c r="I207" s="81">
        <v>196</v>
      </c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>
        <v>0.069</v>
      </c>
      <c r="U207" s="81">
        <v>98</v>
      </c>
      <c r="V207" s="41">
        <v>0.414</v>
      </c>
      <c r="W207" s="81">
        <v>588</v>
      </c>
      <c r="X207" s="41">
        <v>0.483</v>
      </c>
      <c r="Y207" s="81">
        <v>690</v>
      </c>
      <c r="Z207" s="41">
        <f>B207+D207+F207+H207+J207+L207+N207+P207+R207+T207+V207+X207</f>
        <v>2.2079999999999997</v>
      </c>
      <c r="AA207" s="62"/>
      <c r="AB207" s="62"/>
      <c r="AC207" s="62"/>
      <c r="AD207" s="62"/>
      <c r="AV207" s="16">
        <f>C207+E207+G207+I207+U207+W207+Y207</f>
        <v>3140</v>
      </c>
    </row>
    <row r="208" spans="1:30" s="16" customFormat="1" ht="1.5" customHeight="1" hidden="1">
      <c r="A208" s="64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43"/>
      <c r="AA208" s="62"/>
      <c r="AB208" s="62"/>
      <c r="AC208" s="62"/>
      <c r="AD208" s="62"/>
    </row>
    <row r="209" spans="1:30" s="16" customFormat="1" ht="1.5" customHeight="1" hidden="1">
      <c r="A209" s="64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43"/>
      <c r="AA209" s="62"/>
      <c r="AB209" s="62"/>
      <c r="AC209" s="62"/>
      <c r="AD209" s="62"/>
    </row>
    <row r="210" spans="1:30" s="16" customFormat="1" ht="3" customHeight="1" hidden="1">
      <c r="A210" s="64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43"/>
      <c r="AA210" s="62"/>
      <c r="AB210" s="62"/>
      <c r="AC210" s="62"/>
      <c r="AD210" s="62"/>
    </row>
    <row r="211" spans="1:30" s="16" customFormat="1" ht="35.25" customHeight="1" hidden="1">
      <c r="A211" s="64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43"/>
      <c r="AA211" s="62"/>
      <c r="AB211" s="62"/>
      <c r="AC211" s="62"/>
      <c r="AD211" s="62"/>
    </row>
    <row r="212" spans="1:30" s="16" customFormat="1" ht="35.25" customHeight="1" hidden="1">
      <c r="A212" s="64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43"/>
      <c r="AA212" s="62"/>
      <c r="AB212" s="62"/>
      <c r="AC212" s="62"/>
      <c r="AD212" s="62"/>
    </row>
    <row r="213" spans="1:30" s="16" customFormat="1" ht="1.5" customHeight="1" hidden="1">
      <c r="A213" s="64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43"/>
      <c r="AA213" s="62"/>
      <c r="AB213" s="62"/>
      <c r="AC213" s="62"/>
      <c r="AD213" s="62"/>
    </row>
    <row r="214" spans="1:30" s="16" customFormat="1" ht="1.5" customHeight="1" hidden="1">
      <c r="A214" s="64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43"/>
      <c r="AA214" s="62"/>
      <c r="AB214" s="62"/>
      <c r="AC214" s="62"/>
      <c r="AD214" s="62"/>
    </row>
    <row r="215" spans="1:30" s="35" customFormat="1" ht="17.25" customHeight="1" hidden="1">
      <c r="A215" s="51"/>
      <c r="B215" s="176" t="s">
        <v>115</v>
      </c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67"/>
      <c r="AB215" s="67"/>
      <c r="AC215" s="67"/>
      <c r="AD215" s="67"/>
    </row>
    <row r="216" spans="1:30" s="7" customFormat="1" ht="14.25" customHeight="1" hidden="1">
      <c r="A216" s="38" t="s">
        <v>25</v>
      </c>
      <c r="B216" s="44" t="s">
        <v>0</v>
      </c>
      <c r="C216" s="44"/>
      <c r="D216" s="44" t="s">
        <v>1</v>
      </c>
      <c r="E216" s="44"/>
      <c r="F216" s="44" t="s">
        <v>2</v>
      </c>
      <c r="G216" s="44"/>
      <c r="H216" s="44" t="s">
        <v>3</v>
      </c>
      <c r="I216" s="44"/>
      <c r="J216" s="44" t="s">
        <v>4</v>
      </c>
      <c r="K216" s="44"/>
      <c r="L216" s="44" t="s">
        <v>26</v>
      </c>
      <c r="M216" s="44"/>
      <c r="N216" s="44" t="s">
        <v>5</v>
      </c>
      <c r="O216" s="44"/>
      <c r="P216" s="44" t="s">
        <v>6</v>
      </c>
      <c r="Q216" s="44"/>
      <c r="R216" s="44" t="s">
        <v>7</v>
      </c>
      <c r="S216" s="44"/>
      <c r="T216" s="44" t="s">
        <v>8</v>
      </c>
      <c r="U216" s="44"/>
      <c r="V216" s="44" t="s">
        <v>9</v>
      </c>
      <c r="W216" s="44"/>
      <c r="X216" s="44" t="s">
        <v>10</v>
      </c>
      <c r="Y216" s="44"/>
      <c r="Z216" s="44" t="s">
        <v>24</v>
      </c>
      <c r="AA216" s="52"/>
      <c r="AB216" s="52"/>
      <c r="AC216" s="52"/>
      <c r="AD216" s="52"/>
    </row>
    <row r="217" spans="1:48" s="16" customFormat="1" ht="54.75" customHeight="1" hidden="1">
      <c r="A217" s="40" t="s">
        <v>33</v>
      </c>
      <c r="B217" s="41">
        <v>28.8</v>
      </c>
      <c r="C217" s="41">
        <v>35832</v>
      </c>
      <c r="D217" s="41">
        <v>29.2</v>
      </c>
      <c r="E217" s="41">
        <v>36330</v>
      </c>
      <c r="F217" s="41">
        <v>26</v>
      </c>
      <c r="G217" s="41">
        <v>32349</v>
      </c>
      <c r="H217" s="41">
        <v>5.7</v>
      </c>
      <c r="I217" s="41">
        <v>7092</v>
      </c>
      <c r="J217" s="41">
        <v>0</v>
      </c>
      <c r="K217" s="41"/>
      <c r="L217" s="41">
        <v>0</v>
      </c>
      <c r="M217" s="41"/>
      <c r="N217" s="41">
        <v>0</v>
      </c>
      <c r="O217" s="41"/>
      <c r="P217" s="41">
        <v>0</v>
      </c>
      <c r="Q217" s="41"/>
      <c r="R217" s="41">
        <v>0</v>
      </c>
      <c r="S217" s="41"/>
      <c r="T217" s="41">
        <v>17.8</v>
      </c>
      <c r="U217" s="41">
        <v>22147</v>
      </c>
      <c r="V217" s="41">
        <v>25.7</v>
      </c>
      <c r="W217" s="41">
        <v>31976</v>
      </c>
      <c r="X217" s="41">
        <v>30.3</v>
      </c>
      <c r="Y217" s="41">
        <v>37699</v>
      </c>
      <c r="Z217" s="41">
        <f>B217+D217+F217+H217+J217+L217+N217+P217+R217+T217+V217+X217</f>
        <v>163.5</v>
      </c>
      <c r="AA217" s="68">
        <v>174.56666666666663</v>
      </c>
      <c r="AB217" s="62"/>
      <c r="AC217" s="62"/>
      <c r="AD217" s="62"/>
      <c r="AV217" s="16">
        <f>C217+E217+G217+I217+U217+W217+Y217</f>
        <v>203425</v>
      </c>
    </row>
    <row r="218" spans="1:48" s="17" customFormat="1" ht="39" customHeight="1" hidden="1">
      <c r="A218" s="39" t="s">
        <v>90</v>
      </c>
      <c r="B218" s="38">
        <f>B50+B142+B186+B204+B205+B206+B207+B217</f>
        <v>7089.152</v>
      </c>
      <c r="C218" s="38">
        <f aca="true" t="shared" si="28" ref="C218:AV218">C50+C142+C186+C204+C205+C206+C207+C217</f>
        <v>9446509</v>
      </c>
      <c r="D218" s="38">
        <f t="shared" si="28"/>
        <v>6522.252</v>
      </c>
      <c r="E218" s="38">
        <f t="shared" si="28"/>
        <v>8706730</v>
      </c>
      <c r="F218" s="38">
        <f t="shared" si="28"/>
        <v>4591.068</v>
      </c>
      <c r="G218" s="38">
        <f t="shared" si="28"/>
        <v>6112060</v>
      </c>
      <c r="H218" s="38">
        <f t="shared" si="28"/>
        <v>2362.484</v>
      </c>
      <c r="I218" s="38">
        <f t="shared" si="28"/>
        <v>3158837</v>
      </c>
      <c r="J218" s="38">
        <f t="shared" si="28"/>
        <v>231.2</v>
      </c>
      <c r="K218" s="38">
        <f t="shared" si="28"/>
        <v>307882</v>
      </c>
      <c r="L218" s="38">
        <f t="shared" si="28"/>
        <v>100.30000000000001</v>
      </c>
      <c r="M218" s="38">
        <f t="shared" si="28"/>
        <v>131283</v>
      </c>
      <c r="N218" s="38">
        <f t="shared" si="28"/>
        <v>66.6</v>
      </c>
      <c r="O218" s="38">
        <f t="shared" si="28"/>
        <v>87293</v>
      </c>
      <c r="P218" s="38">
        <f t="shared" si="28"/>
        <v>49.400000000000006</v>
      </c>
      <c r="Q218" s="38">
        <f t="shared" si="28"/>
        <v>65297</v>
      </c>
      <c r="R218" s="38">
        <f t="shared" si="28"/>
        <v>155.8</v>
      </c>
      <c r="S218" s="38">
        <f t="shared" si="28"/>
        <v>202469</v>
      </c>
      <c r="T218" s="38">
        <f t="shared" si="28"/>
        <v>2505.192000000001</v>
      </c>
      <c r="U218" s="38">
        <f t="shared" si="28"/>
        <v>3325349</v>
      </c>
      <c r="V218" s="38">
        <f t="shared" si="28"/>
        <v>4709.151999999999</v>
      </c>
      <c r="W218" s="38">
        <f t="shared" si="28"/>
        <v>6263626</v>
      </c>
      <c r="X218" s="38">
        <f t="shared" si="28"/>
        <v>5916.144</v>
      </c>
      <c r="Y218" s="38">
        <f t="shared" si="28"/>
        <v>7872678</v>
      </c>
      <c r="Z218" s="38">
        <f t="shared" si="28"/>
        <v>34298.744</v>
      </c>
      <c r="AA218" s="38" t="e">
        <f t="shared" si="28"/>
        <v>#REF!</v>
      </c>
      <c r="AB218" s="38" t="e">
        <f t="shared" si="28"/>
        <v>#REF!</v>
      </c>
      <c r="AC218" s="38" t="e">
        <f t="shared" si="28"/>
        <v>#REF!</v>
      </c>
      <c r="AD218" s="38" t="e">
        <f t="shared" si="28"/>
        <v>#REF!</v>
      </c>
      <c r="AE218" s="38" t="e">
        <f t="shared" si="28"/>
        <v>#REF!</v>
      </c>
      <c r="AF218" s="38" t="e">
        <f t="shared" si="28"/>
        <v>#REF!</v>
      </c>
      <c r="AG218" s="38" t="e">
        <f t="shared" si="28"/>
        <v>#REF!</v>
      </c>
      <c r="AH218" s="38" t="e">
        <f t="shared" si="28"/>
        <v>#REF!</v>
      </c>
      <c r="AI218" s="38" t="e">
        <f t="shared" si="28"/>
        <v>#REF!</v>
      </c>
      <c r="AJ218" s="38" t="e">
        <f t="shared" si="28"/>
        <v>#REF!</v>
      </c>
      <c r="AK218" s="38" t="e">
        <f t="shared" si="28"/>
        <v>#REF!</v>
      </c>
      <c r="AL218" s="38" t="e">
        <f t="shared" si="28"/>
        <v>#REF!</v>
      </c>
      <c r="AM218" s="38" t="e">
        <f t="shared" si="28"/>
        <v>#REF!</v>
      </c>
      <c r="AN218" s="38" t="e">
        <f t="shared" si="28"/>
        <v>#REF!</v>
      </c>
      <c r="AO218" s="38" t="e">
        <f t="shared" si="28"/>
        <v>#REF!</v>
      </c>
      <c r="AP218" s="38" t="e">
        <f t="shared" si="28"/>
        <v>#REF!</v>
      </c>
      <c r="AQ218" s="38" t="e">
        <f t="shared" si="28"/>
        <v>#REF!</v>
      </c>
      <c r="AR218" s="38" t="e">
        <f t="shared" si="28"/>
        <v>#REF!</v>
      </c>
      <c r="AS218" s="38" t="e">
        <f t="shared" si="28"/>
        <v>#REF!</v>
      </c>
      <c r="AT218" s="38" t="e">
        <f t="shared" si="28"/>
        <v>#REF!</v>
      </c>
      <c r="AU218" s="38" t="e">
        <f t="shared" si="28"/>
        <v>#REF!</v>
      </c>
      <c r="AV218" s="38">
        <f t="shared" si="28"/>
        <v>45680013</v>
      </c>
    </row>
    <row r="219" spans="1:30" s="17" customFormat="1" ht="12.75" customHeight="1" hidden="1">
      <c r="A219" s="43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69"/>
      <c r="AB219" s="69"/>
      <c r="AC219" s="69"/>
      <c r="AD219" s="69"/>
    </row>
    <row r="220" spans="1:30" s="17" customFormat="1" ht="248.25" customHeight="1" hidden="1">
      <c r="A220" s="43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69"/>
      <c r="AB220" s="69"/>
      <c r="AC220" s="69"/>
      <c r="AD220" s="69"/>
    </row>
    <row r="221" spans="1:48" s="17" customFormat="1" ht="74.25" customHeight="1" hidden="1">
      <c r="A221" s="39" t="s">
        <v>118</v>
      </c>
      <c r="B221" s="39">
        <f>B50+B142+B186+B204+B205+B206+B207+B217</f>
        <v>7089.152</v>
      </c>
      <c r="C221" s="39">
        <f aca="true" t="shared" si="29" ref="C221:AV221">C50+C142+C186+C204+C205+C206+C207+C217</f>
        <v>9446509</v>
      </c>
      <c r="D221" s="39">
        <f t="shared" si="29"/>
        <v>6522.252</v>
      </c>
      <c r="E221" s="39">
        <f t="shared" si="29"/>
        <v>8706730</v>
      </c>
      <c r="F221" s="39">
        <f t="shared" si="29"/>
        <v>4591.068</v>
      </c>
      <c r="G221" s="39">
        <f t="shared" si="29"/>
        <v>6112060</v>
      </c>
      <c r="H221" s="39">
        <f t="shared" si="29"/>
        <v>2362.484</v>
      </c>
      <c r="I221" s="39">
        <f t="shared" si="29"/>
        <v>3158837</v>
      </c>
      <c r="J221" s="39">
        <f t="shared" si="29"/>
        <v>231.2</v>
      </c>
      <c r="K221" s="39">
        <f t="shared" si="29"/>
        <v>307882</v>
      </c>
      <c r="L221" s="39">
        <f t="shared" si="29"/>
        <v>100.30000000000001</v>
      </c>
      <c r="M221" s="39">
        <f t="shared" si="29"/>
        <v>131283</v>
      </c>
      <c r="N221" s="39">
        <f t="shared" si="29"/>
        <v>66.6</v>
      </c>
      <c r="O221" s="39">
        <f t="shared" si="29"/>
        <v>87293</v>
      </c>
      <c r="P221" s="39">
        <f t="shared" si="29"/>
        <v>49.400000000000006</v>
      </c>
      <c r="Q221" s="39">
        <f t="shared" si="29"/>
        <v>65297</v>
      </c>
      <c r="R221" s="39">
        <f t="shared" si="29"/>
        <v>155.8</v>
      </c>
      <c r="S221" s="39">
        <f t="shared" si="29"/>
        <v>202469</v>
      </c>
      <c r="T221" s="39">
        <f t="shared" si="29"/>
        <v>2505.192000000001</v>
      </c>
      <c r="U221" s="39">
        <f t="shared" si="29"/>
        <v>3325349</v>
      </c>
      <c r="V221" s="39">
        <f t="shared" si="29"/>
        <v>4709.151999999999</v>
      </c>
      <c r="W221" s="39">
        <f t="shared" si="29"/>
        <v>6263626</v>
      </c>
      <c r="X221" s="39">
        <f t="shared" si="29"/>
        <v>5916.144</v>
      </c>
      <c r="Y221" s="39">
        <f t="shared" si="29"/>
        <v>7872678</v>
      </c>
      <c r="Z221" s="39">
        <f t="shared" si="29"/>
        <v>34298.744</v>
      </c>
      <c r="AA221" s="39" t="e">
        <f t="shared" si="29"/>
        <v>#REF!</v>
      </c>
      <c r="AB221" s="39" t="e">
        <f t="shared" si="29"/>
        <v>#REF!</v>
      </c>
      <c r="AC221" s="39" t="e">
        <f t="shared" si="29"/>
        <v>#REF!</v>
      </c>
      <c r="AD221" s="39" t="e">
        <f t="shared" si="29"/>
        <v>#REF!</v>
      </c>
      <c r="AE221" s="39" t="e">
        <f t="shared" si="29"/>
        <v>#REF!</v>
      </c>
      <c r="AF221" s="39" t="e">
        <f t="shared" si="29"/>
        <v>#REF!</v>
      </c>
      <c r="AG221" s="39" t="e">
        <f t="shared" si="29"/>
        <v>#REF!</v>
      </c>
      <c r="AH221" s="39" t="e">
        <f t="shared" si="29"/>
        <v>#REF!</v>
      </c>
      <c r="AI221" s="39" t="e">
        <f t="shared" si="29"/>
        <v>#REF!</v>
      </c>
      <c r="AJ221" s="39" t="e">
        <f t="shared" si="29"/>
        <v>#REF!</v>
      </c>
      <c r="AK221" s="39" t="e">
        <f t="shared" si="29"/>
        <v>#REF!</v>
      </c>
      <c r="AL221" s="39" t="e">
        <f t="shared" si="29"/>
        <v>#REF!</v>
      </c>
      <c r="AM221" s="39" t="e">
        <f t="shared" si="29"/>
        <v>#REF!</v>
      </c>
      <c r="AN221" s="39" t="e">
        <f t="shared" si="29"/>
        <v>#REF!</v>
      </c>
      <c r="AO221" s="39" t="e">
        <f t="shared" si="29"/>
        <v>#REF!</v>
      </c>
      <c r="AP221" s="39" t="e">
        <f t="shared" si="29"/>
        <v>#REF!</v>
      </c>
      <c r="AQ221" s="39" t="e">
        <f t="shared" si="29"/>
        <v>#REF!</v>
      </c>
      <c r="AR221" s="39" t="e">
        <f t="shared" si="29"/>
        <v>#REF!</v>
      </c>
      <c r="AS221" s="39" t="e">
        <f t="shared" si="29"/>
        <v>#REF!</v>
      </c>
      <c r="AT221" s="39" t="e">
        <f t="shared" si="29"/>
        <v>#REF!</v>
      </c>
      <c r="AU221" s="39" t="e">
        <f t="shared" si="29"/>
        <v>#REF!</v>
      </c>
      <c r="AV221" s="39">
        <f t="shared" si="29"/>
        <v>45680013</v>
      </c>
    </row>
    <row r="222" spans="1:30" s="17" customFormat="1" ht="34.5" customHeight="1" hidden="1">
      <c r="A222" s="9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69"/>
      <c r="AB222" s="69"/>
      <c r="AC222" s="69"/>
      <c r="AD222" s="69"/>
    </row>
    <row r="223" spans="1:30" s="17" customFormat="1" ht="34.5" customHeight="1" hidden="1">
      <c r="A223" s="9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69"/>
      <c r="AB223" s="69"/>
      <c r="AC223" s="69"/>
      <c r="AD223" s="69"/>
    </row>
    <row r="224" spans="1:30" s="17" customFormat="1" ht="0" customHeight="1" hidden="1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69"/>
      <c r="AB224" s="69"/>
      <c r="AC224" s="69"/>
      <c r="AD224" s="69"/>
    </row>
    <row r="225" spans="1:30" s="17" customFormat="1" ht="0" customHeight="1" hidden="1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69"/>
      <c r="AB225" s="69"/>
      <c r="AC225" s="69"/>
      <c r="AD225" s="69"/>
    </row>
    <row r="226" spans="1:30" s="17" customFormat="1" ht="0" customHeight="1" hidden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69"/>
      <c r="AB226" s="69"/>
      <c r="AC226" s="69"/>
      <c r="AD226" s="69"/>
    </row>
    <row r="227" spans="1:30" s="17" customFormat="1" ht="0" customHeight="1" hidden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69"/>
      <c r="AB227" s="69"/>
      <c r="AC227" s="69"/>
      <c r="AD227" s="69"/>
    </row>
    <row r="228" spans="1:30" s="17" customFormat="1" ht="0" customHeight="1" hidden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69"/>
      <c r="AB228" s="69"/>
      <c r="AC228" s="69"/>
      <c r="AD228" s="69"/>
    </row>
    <row r="229" spans="1:30" s="17" customFormat="1" ht="0" customHeight="1" hidden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69"/>
      <c r="AB229" s="69"/>
      <c r="AC229" s="69"/>
      <c r="AD229" s="69"/>
    </row>
    <row r="230" spans="1:30" s="17" customFormat="1" ht="0" customHeight="1" hidden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69"/>
      <c r="AB230" s="69"/>
      <c r="AC230" s="69"/>
      <c r="AD230" s="69"/>
    </row>
    <row r="231" spans="1:30" s="17" customFormat="1" ht="0" customHeight="1" hidden="1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69"/>
      <c r="AB231" s="69"/>
      <c r="AC231" s="69"/>
      <c r="AD231" s="69"/>
    </row>
    <row r="232" spans="1:30" s="17" customFormat="1" ht="0" customHeight="1" hidden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69"/>
      <c r="AB232" s="69"/>
      <c r="AC232" s="69"/>
      <c r="AD232" s="69"/>
    </row>
    <row r="233" spans="1:30" s="17" customFormat="1" ht="0" customHeight="1" hidden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69"/>
      <c r="AB233" s="69"/>
      <c r="AC233" s="69"/>
      <c r="AD233" s="69"/>
    </row>
    <row r="234" spans="1:30" s="17" customFormat="1" ht="0" customHeight="1" hidden="1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69"/>
      <c r="AB234" s="69"/>
      <c r="AC234" s="69"/>
      <c r="AD234" s="69"/>
    </row>
    <row r="235" spans="1:30" s="17" customFormat="1" ht="0" customHeight="1" hidden="1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69"/>
      <c r="AB235" s="69"/>
      <c r="AC235" s="69"/>
      <c r="AD235" s="69"/>
    </row>
    <row r="236" spans="1:30" s="17" customFormat="1" ht="0" customHeight="1" hidden="1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69"/>
      <c r="AB236" s="69"/>
      <c r="AC236" s="69"/>
      <c r="AD236" s="69"/>
    </row>
    <row r="237" spans="1:30" s="17" customFormat="1" ht="0" customHeight="1" hidden="1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69"/>
      <c r="AB237" s="69"/>
      <c r="AC237" s="69"/>
      <c r="AD237" s="69"/>
    </row>
    <row r="238" spans="1:48" s="17" customFormat="1" ht="49.5" customHeight="1" hidden="1">
      <c r="A238" s="93"/>
      <c r="B238" s="93">
        <f aca="true" t="shared" si="30" ref="B238:AV238">B50+B142+B174+B185+B204+B205+B217</f>
        <v>7082.599999999999</v>
      </c>
      <c r="C238" s="93">
        <f t="shared" si="30"/>
        <v>9437203</v>
      </c>
      <c r="D238" s="93">
        <f t="shared" si="30"/>
        <v>6515.700000000001</v>
      </c>
      <c r="E238" s="93">
        <f t="shared" si="30"/>
        <v>8697424</v>
      </c>
      <c r="F238" s="93">
        <f t="shared" si="30"/>
        <v>4586.700000000001</v>
      </c>
      <c r="G238" s="93">
        <f t="shared" si="30"/>
        <v>6105856</v>
      </c>
      <c r="H238" s="93">
        <f t="shared" si="30"/>
        <v>2360.3</v>
      </c>
      <c r="I238" s="93">
        <f t="shared" si="30"/>
        <v>3155735</v>
      </c>
      <c r="J238" s="93">
        <f t="shared" si="30"/>
        <v>231.2</v>
      </c>
      <c r="K238" s="93">
        <f t="shared" si="30"/>
        <v>307882</v>
      </c>
      <c r="L238" s="93">
        <f t="shared" si="30"/>
        <v>100.30000000000001</v>
      </c>
      <c r="M238" s="93">
        <f t="shared" si="30"/>
        <v>131283</v>
      </c>
      <c r="N238" s="93">
        <f t="shared" si="30"/>
        <v>66.6</v>
      </c>
      <c r="O238" s="93">
        <f t="shared" si="30"/>
        <v>87293</v>
      </c>
      <c r="P238" s="93">
        <f t="shared" si="30"/>
        <v>49.400000000000006</v>
      </c>
      <c r="Q238" s="93">
        <f t="shared" si="30"/>
        <v>65297</v>
      </c>
      <c r="R238" s="93">
        <f t="shared" si="30"/>
        <v>155.8</v>
      </c>
      <c r="S238" s="93">
        <f t="shared" si="30"/>
        <v>202469</v>
      </c>
      <c r="T238" s="93">
        <f t="shared" si="30"/>
        <v>2504.1000000000004</v>
      </c>
      <c r="U238" s="93">
        <f t="shared" si="30"/>
        <v>3323798</v>
      </c>
      <c r="V238" s="93">
        <f t="shared" si="30"/>
        <v>4702.599999999999</v>
      </c>
      <c r="W238" s="93">
        <f t="shared" si="30"/>
        <v>6254320</v>
      </c>
      <c r="X238" s="93">
        <f t="shared" si="30"/>
        <v>5908.5</v>
      </c>
      <c r="Y238" s="93">
        <f t="shared" si="30"/>
        <v>7861819</v>
      </c>
      <c r="Z238" s="93">
        <f t="shared" si="30"/>
        <v>34263.8</v>
      </c>
      <c r="AA238" s="93" t="e">
        <f t="shared" si="30"/>
        <v>#REF!</v>
      </c>
      <c r="AB238" s="93" t="e">
        <f t="shared" si="30"/>
        <v>#REF!</v>
      </c>
      <c r="AC238" s="93" t="e">
        <f t="shared" si="30"/>
        <v>#REF!</v>
      </c>
      <c r="AD238" s="93" t="e">
        <f t="shared" si="30"/>
        <v>#REF!</v>
      </c>
      <c r="AE238" s="93" t="e">
        <f t="shared" si="30"/>
        <v>#REF!</v>
      </c>
      <c r="AF238" s="93" t="e">
        <f t="shared" si="30"/>
        <v>#REF!</v>
      </c>
      <c r="AG238" s="93" t="e">
        <f t="shared" si="30"/>
        <v>#REF!</v>
      </c>
      <c r="AH238" s="93" t="e">
        <f t="shared" si="30"/>
        <v>#REF!</v>
      </c>
      <c r="AI238" s="93" t="e">
        <f t="shared" si="30"/>
        <v>#REF!</v>
      </c>
      <c r="AJ238" s="93" t="e">
        <f t="shared" si="30"/>
        <v>#REF!</v>
      </c>
      <c r="AK238" s="93" t="e">
        <f t="shared" si="30"/>
        <v>#REF!</v>
      </c>
      <c r="AL238" s="93" t="e">
        <f t="shared" si="30"/>
        <v>#REF!</v>
      </c>
      <c r="AM238" s="93" t="e">
        <f t="shared" si="30"/>
        <v>#REF!</v>
      </c>
      <c r="AN238" s="93" t="e">
        <f t="shared" si="30"/>
        <v>#REF!</v>
      </c>
      <c r="AO238" s="93" t="e">
        <f t="shared" si="30"/>
        <v>#REF!</v>
      </c>
      <c r="AP238" s="93" t="e">
        <f t="shared" si="30"/>
        <v>#REF!</v>
      </c>
      <c r="AQ238" s="93" t="e">
        <f t="shared" si="30"/>
        <v>#REF!</v>
      </c>
      <c r="AR238" s="93" t="e">
        <f t="shared" si="30"/>
        <v>#REF!</v>
      </c>
      <c r="AS238" s="93" t="e">
        <f t="shared" si="30"/>
        <v>#REF!</v>
      </c>
      <c r="AT238" s="93" t="e">
        <f t="shared" si="30"/>
        <v>#REF!</v>
      </c>
      <c r="AU238" s="93" t="e">
        <f t="shared" si="30"/>
        <v>#REF!</v>
      </c>
      <c r="AV238" s="93">
        <f t="shared" si="30"/>
        <v>45630379</v>
      </c>
    </row>
    <row r="239" spans="1:48" s="17" customFormat="1" ht="49.5" customHeight="1">
      <c r="A239" s="96" t="s">
        <v>158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</row>
    <row r="240" spans="1:48" s="17" customFormat="1" ht="49.5" customHeight="1">
      <c r="A240" s="96" t="s">
        <v>159</v>
      </c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</row>
    <row r="241" spans="1:48" s="17" customFormat="1" ht="12.75" customHeight="1">
      <c r="A241" s="96"/>
      <c r="B241" s="182" t="s">
        <v>145</v>
      </c>
      <c r="C241" s="182"/>
      <c r="D241" s="182" t="s">
        <v>146</v>
      </c>
      <c r="E241" s="182"/>
      <c r="F241" s="182" t="s">
        <v>147</v>
      </c>
      <c r="G241" s="182"/>
      <c r="H241" s="182" t="s">
        <v>148</v>
      </c>
      <c r="I241" s="182"/>
      <c r="J241" s="182" t="s">
        <v>149</v>
      </c>
      <c r="K241" s="182"/>
      <c r="L241" s="182" t="s">
        <v>150</v>
      </c>
      <c r="M241" s="182"/>
      <c r="N241" s="182" t="s">
        <v>151</v>
      </c>
      <c r="O241" s="182"/>
      <c r="P241" s="182" t="s">
        <v>152</v>
      </c>
      <c r="Q241" s="182"/>
      <c r="R241" s="182" t="s">
        <v>153</v>
      </c>
      <c r="S241" s="182"/>
      <c r="T241" s="182" t="s">
        <v>154</v>
      </c>
      <c r="U241" s="182"/>
      <c r="V241" s="182" t="s">
        <v>155</v>
      </c>
      <c r="W241" s="182"/>
      <c r="X241" s="182" t="s">
        <v>156</v>
      </c>
      <c r="Y241" s="182"/>
      <c r="Z241" s="182" t="s">
        <v>157</v>
      </c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</row>
    <row r="242" spans="1:48" s="17" customFormat="1" ht="49.5" customHeight="1">
      <c r="A242" s="122" t="s">
        <v>143</v>
      </c>
      <c r="B242" s="122">
        <f aca="true" t="shared" si="31" ref="B242:AV242">B29+B110+B174+B204+B205+B206+B207</f>
        <v>4685.951999999999</v>
      </c>
      <c r="C242" s="122">
        <f t="shared" si="31"/>
        <v>6456472</v>
      </c>
      <c r="D242" s="122">
        <f t="shared" si="31"/>
        <v>4428.252</v>
      </c>
      <c r="E242" s="122">
        <f t="shared" si="31"/>
        <v>6101398</v>
      </c>
      <c r="F242" s="122">
        <f t="shared" si="31"/>
        <v>2992.0679999999998</v>
      </c>
      <c r="G242" s="122">
        <f t="shared" si="31"/>
        <v>4122598</v>
      </c>
      <c r="H242" s="122">
        <f t="shared" si="31"/>
        <v>1642.1840000000002</v>
      </c>
      <c r="I242" s="122">
        <f t="shared" si="31"/>
        <v>2262646</v>
      </c>
      <c r="J242" s="122">
        <f t="shared" si="31"/>
        <v>151.5</v>
      </c>
      <c r="K242" s="122">
        <f t="shared" si="31"/>
        <v>208720</v>
      </c>
      <c r="L242" s="122">
        <f t="shared" si="31"/>
        <v>48.60000000000001</v>
      </c>
      <c r="M242" s="122">
        <f t="shared" si="31"/>
        <v>66955</v>
      </c>
      <c r="N242" s="122">
        <f t="shared" si="31"/>
        <v>33.2</v>
      </c>
      <c r="O242" s="122">
        <f t="shared" si="31"/>
        <v>45738</v>
      </c>
      <c r="P242" s="122">
        <f t="shared" si="31"/>
        <v>28.7</v>
      </c>
      <c r="Q242" s="122">
        <f t="shared" si="31"/>
        <v>39542</v>
      </c>
      <c r="R242" s="122">
        <f t="shared" si="31"/>
        <v>64.6</v>
      </c>
      <c r="S242" s="122">
        <f t="shared" si="31"/>
        <v>88999</v>
      </c>
      <c r="T242" s="122">
        <f t="shared" si="31"/>
        <v>1558.8920000000003</v>
      </c>
      <c r="U242" s="122">
        <f t="shared" si="31"/>
        <v>2147970</v>
      </c>
      <c r="V242" s="122">
        <f t="shared" si="31"/>
        <v>3026.051999999999</v>
      </c>
      <c r="W242" s="122">
        <f t="shared" si="31"/>
        <v>4169532</v>
      </c>
      <c r="X242" s="122">
        <f t="shared" si="31"/>
        <v>3829.344</v>
      </c>
      <c r="Y242" s="122">
        <f t="shared" si="31"/>
        <v>5276305</v>
      </c>
      <c r="Z242" s="122">
        <f t="shared" si="31"/>
        <v>22489.344</v>
      </c>
      <c r="AA242" s="122">
        <f t="shared" si="31"/>
        <v>0</v>
      </c>
      <c r="AB242" s="122">
        <f t="shared" si="31"/>
        <v>0</v>
      </c>
      <c r="AC242" s="122">
        <f t="shared" si="31"/>
        <v>0</v>
      </c>
      <c r="AD242" s="122">
        <f t="shared" si="31"/>
        <v>0</v>
      </c>
      <c r="AE242" s="122">
        <f t="shared" si="31"/>
        <v>0</v>
      </c>
      <c r="AF242" s="122">
        <f t="shared" si="31"/>
        <v>0</v>
      </c>
      <c r="AG242" s="122">
        <f t="shared" si="31"/>
        <v>0</v>
      </c>
      <c r="AH242" s="122">
        <f t="shared" si="31"/>
        <v>0</v>
      </c>
      <c r="AI242" s="122">
        <f t="shared" si="31"/>
        <v>0</v>
      </c>
      <c r="AJ242" s="122">
        <f t="shared" si="31"/>
        <v>0</v>
      </c>
      <c r="AK242" s="122">
        <f t="shared" si="31"/>
        <v>0</v>
      </c>
      <c r="AL242" s="122">
        <f t="shared" si="31"/>
        <v>0</v>
      </c>
      <c r="AM242" s="122">
        <f t="shared" si="31"/>
        <v>0</v>
      </c>
      <c r="AN242" s="122">
        <f t="shared" si="31"/>
        <v>0</v>
      </c>
      <c r="AO242" s="122">
        <f t="shared" si="31"/>
        <v>0</v>
      </c>
      <c r="AP242" s="122">
        <f t="shared" si="31"/>
        <v>0</v>
      </c>
      <c r="AQ242" s="122">
        <f t="shared" si="31"/>
        <v>0</v>
      </c>
      <c r="AR242" s="122">
        <f t="shared" si="31"/>
        <v>0</v>
      </c>
      <c r="AS242" s="122">
        <f t="shared" si="31"/>
        <v>0</v>
      </c>
      <c r="AT242" s="122">
        <f t="shared" si="31"/>
        <v>0</v>
      </c>
      <c r="AU242" s="122">
        <f t="shared" si="31"/>
        <v>0</v>
      </c>
      <c r="AV242" s="122">
        <f t="shared" si="31"/>
        <v>30986875</v>
      </c>
    </row>
    <row r="243" spans="1:48" s="17" customFormat="1" ht="49.5" customHeight="1">
      <c r="A243" s="122" t="s">
        <v>144</v>
      </c>
      <c r="B243" s="122">
        <f aca="true" t="shared" si="32" ref="B243:AV243">B49+B141+B185+B217</f>
        <v>2403.2000000000003</v>
      </c>
      <c r="C243" s="122">
        <f t="shared" si="32"/>
        <v>2990037</v>
      </c>
      <c r="D243" s="122">
        <f t="shared" si="32"/>
        <v>2094</v>
      </c>
      <c r="E243" s="122">
        <f t="shared" si="32"/>
        <v>2605332</v>
      </c>
      <c r="F243" s="122">
        <f t="shared" si="32"/>
        <v>1598.9999999999998</v>
      </c>
      <c r="G243" s="122">
        <f t="shared" si="32"/>
        <v>1989462</v>
      </c>
      <c r="H243" s="122">
        <f t="shared" si="32"/>
        <v>720.3000000000001</v>
      </c>
      <c r="I243" s="122">
        <f t="shared" si="32"/>
        <v>896191</v>
      </c>
      <c r="J243" s="122">
        <f t="shared" si="32"/>
        <v>79.7</v>
      </c>
      <c r="K243" s="122">
        <f t="shared" si="32"/>
        <v>99162</v>
      </c>
      <c r="L243" s="122">
        <f t="shared" si="32"/>
        <v>51.7</v>
      </c>
      <c r="M243" s="122">
        <f t="shared" si="32"/>
        <v>64328</v>
      </c>
      <c r="N243" s="122">
        <f t="shared" si="32"/>
        <v>33.4</v>
      </c>
      <c r="O243" s="122">
        <f t="shared" si="32"/>
        <v>41555</v>
      </c>
      <c r="P243" s="122">
        <f t="shared" si="32"/>
        <v>20.7</v>
      </c>
      <c r="Q243" s="122">
        <f t="shared" si="32"/>
        <v>25755</v>
      </c>
      <c r="R243" s="122">
        <f t="shared" si="32"/>
        <v>91.20000000000002</v>
      </c>
      <c r="S243" s="122">
        <f t="shared" si="32"/>
        <v>113470</v>
      </c>
      <c r="T243" s="122">
        <f t="shared" si="32"/>
        <v>946.3000000000002</v>
      </c>
      <c r="U243" s="122">
        <f t="shared" si="32"/>
        <v>1177379</v>
      </c>
      <c r="V243" s="122">
        <f t="shared" si="32"/>
        <v>1683.1000000000004</v>
      </c>
      <c r="W243" s="122">
        <f t="shared" si="32"/>
        <v>2094094</v>
      </c>
      <c r="X243" s="122">
        <f t="shared" si="32"/>
        <v>2086.8</v>
      </c>
      <c r="Y243" s="122">
        <f t="shared" si="32"/>
        <v>2596373</v>
      </c>
      <c r="Z243" s="122">
        <f t="shared" si="32"/>
        <v>11809.400000000001</v>
      </c>
      <c r="AA243" s="122" t="e">
        <f t="shared" si="32"/>
        <v>#REF!</v>
      </c>
      <c r="AB243" s="122" t="e">
        <f t="shared" si="32"/>
        <v>#REF!</v>
      </c>
      <c r="AC243" s="122" t="e">
        <f t="shared" si="32"/>
        <v>#REF!</v>
      </c>
      <c r="AD243" s="122" t="e">
        <f t="shared" si="32"/>
        <v>#REF!</v>
      </c>
      <c r="AE243" s="122" t="e">
        <f t="shared" si="32"/>
        <v>#REF!</v>
      </c>
      <c r="AF243" s="122" t="e">
        <f t="shared" si="32"/>
        <v>#REF!</v>
      </c>
      <c r="AG243" s="122" t="e">
        <f t="shared" si="32"/>
        <v>#REF!</v>
      </c>
      <c r="AH243" s="122" t="e">
        <f t="shared" si="32"/>
        <v>#REF!</v>
      </c>
      <c r="AI243" s="122" t="e">
        <f t="shared" si="32"/>
        <v>#REF!</v>
      </c>
      <c r="AJ243" s="122" t="e">
        <f t="shared" si="32"/>
        <v>#REF!</v>
      </c>
      <c r="AK243" s="122" t="e">
        <f t="shared" si="32"/>
        <v>#REF!</v>
      </c>
      <c r="AL243" s="122" t="e">
        <f t="shared" si="32"/>
        <v>#REF!</v>
      </c>
      <c r="AM243" s="122" t="e">
        <f t="shared" si="32"/>
        <v>#REF!</v>
      </c>
      <c r="AN243" s="122" t="e">
        <f t="shared" si="32"/>
        <v>#REF!</v>
      </c>
      <c r="AO243" s="122" t="e">
        <f t="shared" si="32"/>
        <v>#REF!</v>
      </c>
      <c r="AP243" s="122" t="e">
        <f t="shared" si="32"/>
        <v>#REF!</v>
      </c>
      <c r="AQ243" s="122" t="e">
        <f t="shared" si="32"/>
        <v>#REF!</v>
      </c>
      <c r="AR243" s="122" t="e">
        <f t="shared" si="32"/>
        <v>#REF!</v>
      </c>
      <c r="AS243" s="122" t="e">
        <f t="shared" si="32"/>
        <v>#REF!</v>
      </c>
      <c r="AT243" s="122" t="e">
        <f t="shared" si="32"/>
        <v>#REF!</v>
      </c>
      <c r="AU243" s="122" t="e">
        <f t="shared" si="32"/>
        <v>#REF!</v>
      </c>
      <c r="AV243" s="122">
        <f t="shared" si="32"/>
        <v>14693138</v>
      </c>
    </row>
    <row r="244" spans="1:30" s="11" customFormat="1" ht="66.75" customHeight="1" hidden="1">
      <c r="A244" s="170">
        <f>B50+B142+B186+B204+B205+B217</f>
        <v>7082.6</v>
      </c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66"/>
      <c r="AB244" s="45"/>
      <c r="AC244" s="45"/>
      <c r="AD244" s="45"/>
    </row>
    <row r="245" spans="1:30" s="11" customFormat="1" ht="21" customHeight="1" hidden="1">
      <c r="A245" s="170" t="s">
        <v>133</v>
      </c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66"/>
      <c r="AB245" s="45"/>
      <c r="AC245" s="45"/>
      <c r="AD245" s="45"/>
    </row>
    <row r="246" spans="1:30" s="11" customFormat="1" ht="20.25" customHeight="1" hidden="1">
      <c r="A246" s="51"/>
      <c r="B246" s="171" t="s">
        <v>115</v>
      </c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66"/>
      <c r="AB246" s="45"/>
      <c r="AC246" s="45"/>
      <c r="AD246" s="45"/>
    </row>
    <row r="247" spans="1:30" s="7" customFormat="1" ht="14.25" customHeight="1">
      <c r="A247" s="94" t="s">
        <v>25</v>
      </c>
      <c r="B247" s="38" t="s">
        <v>0</v>
      </c>
      <c r="C247" s="107">
        <v>1244.1899</v>
      </c>
      <c r="D247" s="38" t="s">
        <v>1</v>
      </c>
      <c r="E247" s="107">
        <v>1244.1899</v>
      </c>
      <c r="F247" s="38" t="s">
        <v>2</v>
      </c>
      <c r="G247" s="107">
        <v>1244.1899</v>
      </c>
      <c r="H247" s="38" t="s">
        <v>3</v>
      </c>
      <c r="I247" s="107">
        <v>1244.1899</v>
      </c>
      <c r="J247" s="38" t="s">
        <v>4</v>
      </c>
      <c r="K247" s="107">
        <v>1244.1899</v>
      </c>
      <c r="L247" s="38" t="s">
        <v>26</v>
      </c>
      <c r="M247" s="38"/>
      <c r="N247" s="38" t="s">
        <v>5</v>
      </c>
      <c r="O247" s="38"/>
      <c r="P247" s="38" t="s">
        <v>6</v>
      </c>
      <c r="Q247" s="38"/>
      <c r="R247" s="38" t="s">
        <v>7</v>
      </c>
      <c r="S247" s="107">
        <v>1244.1899</v>
      </c>
      <c r="T247" s="38" t="s">
        <v>8</v>
      </c>
      <c r="U247" s="107">
        <v>1244.1899</v>
      </c>
      <c r="V247" s="38" t="s">
        <v>9</v>
      </c>
      <c r="W247" s="107">
        <v>1244.1899</v>
      </c>
      <c r="X247" s="38" t="s">
        <v>10</v>
      </c>
      <c r="Y247" s="107">
        <v>1244.1899</v>
      </c>
      <c r="Z247" s="42" t="s">
        <v>24</v>
      </c>
      <c r="AA247" s="52"/>
      <c r="AB247" s="52"/>
      <c r="AC247" s="52"/>
      <c r="AD247" s="52"/>
    </row>
    <row r="248" spans="1:48" s="16" customFormat="1" ht="25.5" customHeight="1">
      <c r="A248" s="40" t="s">
        <v>23</v>
      </c>
      <c r="B248" s="95">
        <v>14.199999999999998</v>
      </c>
      <c r="C248" s="95">
        <v>18214</v>
      </c>
      <c r="D248" s="95">
        <v>11.6</v>
      </c>
      <c r="E248" s="95">
        <v>14879</v>
      </c>
      <c r="F248" s="95">
        <v>8.3</v>
      </c>
      <c r="G248" s="95">
        <v>10646</v>
      </c>
      <c r="H248" s="95">
        <v>3.7</v>
      </c>
      <c r="I248" s="95">
        <v>4746</v>
      </c>
      <c r="J248" s="95">
        <v>0.7000000000000001</v>
      </c>
      <c r="K248" s="95">
        <v>898</v>
      </c>
      <c r="L248" s="95"/>
      <c r="M248" s="95"/>
      <c r="N248" s="95"/>
      <c r="O248" s="95"/>
      <c r="P248" s="95"/>
      <c r="Q248" s="95"/>
      <c r="R248" s="95">
        <v>0.7</v>
      </c>
      <c r="S248" s="95">
        <v>898</v>
      </c>
      <c r="T248" s="95">
        <v>5.7</v>
      </c>
      <c r="U248" s="95">
        <v>7311</v>
      </c>
      <c r="V248" s="95">
        <v>8</v>
      </c>
      <c r="W248" s="95">
        <v>10261</v>
      </c>
      <c r="X248" s="95">
        <v>10.1</v>
      </c>
      <c r="Y248" s="95">
        <v>12955</v>
      </c>
      <c r="Z248" s="95">
        <f>B248+D248+F248+H248+J248+L248+N248+P248+R248+T248+V248+X248</f>
        <v>63.00000000000001</v>
      </c>
      <c r="AA248" s="62"/>
      <c r="AB248" s="62"/>
      <c r="AC248" s="62"/>
      <c r="AD248" s="62"/>
      <c r="AV248" s="16">
        <f>C248+E248+G248+I248+K248+S248+U248+W248+Y248</f>
        <v>80808</v>
      </c>
    </row>
    <row r="249" spans="1:30" s="16" customFormat="1" ht="23.25" customHeight="1" hidden="1">
      <c r="A249" s="170" t="s">
        <v>27</v>
      </c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62"/>
      <c r="AB249" s="62"/>
      <c r="AC249" s="62"/>
      <c r="AD249" s="62"/>
    </row>
    <row r="250" spans="1:30" s="16" customFormat="1" ht="24" customHeight="1" hidden="1">
      <c r="A250" s="170" t="s">
        <v>136</v>
      </c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62"/>
      <c r="AB250" s="62"/>
      <c r="AC250" s="62"/>
      <c r="AD250" s="62"/>
    </row>
    <row r="251" spans="1:30" s="18" customFormat="1" ht="21" customHeight="1" hidden="1">
      <c r="A251" s="51"/>
      <c r="B251" s="171" t="s">
        <v>37</v>
      </c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91"/>
      <c r="X251" s="51"/>
      <c r="Y251" s="51"/>
      <c r="Z251" s="51"/>
      <c r="AA251" s="45"/>
      <c r="AB251" s="45"/>
      <c r="AC251" s="45"/>
      <c r="AD251" s="45"/>
    </row>
    <row r="252" spans="1:30" s="7" customFormat="1" ht="14.25" customHeight="1">
      <c r="A252" s="94" t="s">
        <v>25</v>
      </c>
      <c r="B252" s="38" t="s">
        <v>0</v>
      </c>
      <c r="C252" s="107">
        <v>1377.6716</v>
      </c>
      <c r="D252" s="38" t="s">
        <v>1</v>
      </c>
      <c r="E252" s="107">
        <v>1377.6716</v>
      </c>
      <c r="F252" s="38" t="s">
        <v>2</v>
      </c>
      <c r="G252" s="107">
        <v>1377.6716</v>
      </c>
      <c r="H252" s="38" t="s">
        <v>3</v>
      </c>
      <c r="I252" s="107">
        <v>1377.6716</v>
      </c>
      <c r="J252" s="38" t="s">
        <v>4</v>
      </c>
      <c r="K252" s="38"/>
      <c r="L252" s="38" t="s">
        <v>26</v>
      </c>
      <c r="M252" s="38"/>
      <c r="N252" s="38" t="s">
        <v>5</v>
      </c>
      <c r="O252" s="38"/>
      <c r="P252" s="38" t="s">
        <v>6</v>
      </c>
      <c r="Q252" s="38"/>
      <c r="R252" s="38" t="s">
        <v>7</v>
      </c>
      <c r="S252" s="38"/>
      <c r="T252" s="38" t="s">
        <v>8</v>
      </c>
      <c r="U252" s="107">
        <v>1377.6716</v>
      </c>
      <c r="V252" s="38" t="s">
        <v>9</v>
      </c>
      <c r="W252" s="107">
        <v>1377.6716</v>
      </c>
      <c r="X252" s="38" t="s">
        <v>10</v>
      </c>
      <c r="Y252" s="107">
        <v>1377.6716</v>
      </c>
      <c r="Z252" s="42" t="s">
        <v>24</v>
      </c>
      <c r="AA252" s="52"/>
      <c r="AB252" s="52"/>
      <c r="AC252" s="52"/>
      <c r="AD252" s="52"/>
    </row>
    <row r="253" spans="1:48" s="7" customFormat="1" ht="17.25" customHeight="1">
      <c r="A253" s="40" t="s">
        <v>43</v>
      </c>
      <c r="B253" s="95">
        <v>2.8</v>
      </c>
      <c r="C253" s="95">
        <v>3977</v>
      </c>
      <c r="D253" s="95">
        <v>2.6</v>
      </c>
      <c r="E253" s="95">
        <v>3693</v>
      </c>
      <c r="F253" s="95">
        <v>2</v>
      </c>
      <c r="G253" s="95">
        <v>2841</v>
      </c>
      <c r="H253" s="95">
        <v>1</v>
      </c>
      <c r="I253" s="95">
        <v>1421</v>
      </c>
      <c r="J253" s="95">
        <v>0</v>
      </c>
      <c r="K253" s="95"/>
      <c r="L253" s="95">
        <v>0</v>
      </c>
      <c r="M253" s="95"/>
      <c r="N253" s="95">
        <v>0</v>
      </c>
      <c r="O253" s="95"/>
      <c r="P253" s="95">
        <v>0</v>
      </c>
      <c r="Q253" s="95"/>
      <c r="R253" s="95">
        <v>0</v>
      </c>
      <c r="S253" s="95"/>
      <c r="T253" s="95">
        <v>0.9</v>
      </c>
      <c r="U253" s="95">
        <v>1278</v>
      </c>
      <c r="V253" s="95">
        <v>1.6</v>
      </c>
      <c r="W253" s="95">
        <v>2272</v>
      </c>
      <c r="X253" s="95">
        <v>2.3</v>
      </c>
      <c r="Y253" s="95">
        <v>3266</v>
      </c>
      <c r="Z253" s="95">
        <f>B253+D253+F253+H253+J253+L253+N253+P253+R253+T253+V253+X253</f>
        <v>13.2</v>
      </c>
      <c r="AA253" s="52"/>
      <c r="AB253" s="52"/>
      <c r="AC253" s="52"/>
      <c r="AD253" s="52"/>
      <c r="AV253" s="7">
        <f>C253+E253+G253+I253+U253+W253+Y253</f>
        <v>18748</v>
      </c>
    </row>
    <row r="254" spans="1:48" s="16" customFormat="1" ht="16.5" customHeight="1">
      <c r="A254" s="40" t="s">
        <v>23</v>
      </c>
      <c r="B254" s="95">
        <v>11.9</v>
      </c>
      <c r="C254" s="95">
        <v>16901</v>
      </c>
      <c r="D254" s="95">
        <v>9.4</v>
      </c>
      <c r="E254" s="95">
        <v>13351</v>
      </c>
      <c r="F254" s="95">
        <v>7</v>
      </c>
      <c r="G254" s="95">
        <v>9942</v>
      </c>
      <c r="H254" s="95">
        <v>4.5</v>
      </c>
      <c r="I254" s="95">
        <v>6391</v>
      </c>
      <c r="J254" s="95">
        <v>0</v>
      </c>
      <c r="K254" s="95"/>
      <c r="L254" s="95">
        <v>0</v>
      </c>
      <c r="M254" s="95"/>
      <c r="N254" s="95">
        <v>0</v>
      </c>
      <c r="O254" s="95"/>
      <c r="P254" s="95">
        <v>0</v>
      </c>
      <c r="Q254" s="95"/>
      <c r="R254" s="95">
        <v>0</v>
      </c>
      <c r="S254" s="95"/>
      <c r="T254" s="95">
        <v>4.7</v>
      </c>
      <c r="U254" s="95">
        <v>6675</v>
      </c>
      <c r="V254" s="95">
        <v>8.8</v>
      </c>
      <c r="W254" s="95">
        <v>12498</v>
      </c>
      <c r="X254" s="95">
        <v>11.3</v>
      </c>
      <c r="Y254" s="95">
        <v>16050</v>
      </c>
      <c r="Z254" s="95">
        <f>B254+D254+F254+H254+J254+L254+N254+P254+R254+T254+V254+X254</f>
        <v>57.599999999999994</v>
      </c>
      <c r="AA254" s="62"/>
      <c r="AB254" s="62"/>
      <c r="AC254" s="62"/>
      <c r="AD254" s="62"/>
      <c r="AV254" s="7">
        <f>C254+E254+G254+I254+U254+W254+Y254</f>
        <v>81808</v>
      </c>
    </row>
    <row r="255" spans="1:48" s="16" customFormat="1" ht="41.25" customHeight="1">
      <c r="A255" s="40" t="s">
        <v>96</v>
      </c>
      <c r="B255" s="95">
        <f>B253+B254</f>
        <v>14.7</v>
      </c>
      <c r="C255" s="95">
        <f aca="true" t="shared" si="33" ref="C255:AV255">C253+C254</f>
        <v>20878</v>
      </c>
      <c r="D255" s="95">
        <f t="shared" si="33"/>
        <v>12</v>
      </c>
      <c r="E255" s="95">
        <f t="shared" si="33"/>
        <v>17044</v>
      </c>
      <c r="F255" s="95">
        <f t="shared" si="33"/>
        <v>9</v>
      </c>
      <c r="G255" s="95">
        <f t="shared" si="33"/>
        <v>12783</v>
      </c>
      <c r="H255" s="95">
        <f t="shared" si="33"/>
        <v>5.5</v>
      </c>
      <c r="I255" s="95">
        <f t="shared" si="33"/>
        <v>7812</v>
      </c>
      <c r="J255" s="95">
        <f t="shared" si="33"/>
        <v>0</v>
      </c>
      <c r="K255" s="95">
        <f t="shared" si="33"/>
        <v>0</v>
      </c>
      <c r="L255" s="95">
        <f t="shared" si="33"/>
        <v>0</v>
      </c>
      <c r="M255" s="95">
        <f t="shared" si="33"/>
        <v>0</v>
      </c>
      <c r="N255" s="95">
        <f t="shared" si="33"/>
        <v>0</v>
      </c>
      <c r="O255" s="95">
        <f t="shared" si="33"/>
        <v>0</v>
      </c>
      <c r="P255" s="95">
        <f t="shared" si="33"/>
        <v>0</v>
      </c>
      <c r="Q255" s="95">
        <f t="shared" si="33"/>
        <v>0</v>
      </c>
      <c r="R255" s="95">
        <f t="shared" si="33"/>
        <v>0</v>
      </c>
      <c r="S255" s="95">
        <f t="shared" si="33"/>
        <v>0</v>
      </c>
      <c r="T255" s="95">
        <f t="shared" si="33"/>
        <v>5.6000000000000005</v>
      </c>
      <c r="U255" s="95">
        <f t="shared" si="33"/>
        <v>7953</v>
      </c>
      <c r="V255" s="95">
        <f t="shared" si="33"/>
        <v>10.4</v>
      </c>
      <c r="W255" s="95">
        <f t="shared" si="33"/>
        <v>14770</v>
      </c>
      <c r="X255" s="95">
        <f t="shared" si="33"/>
        <v>13.600000000000001</v>
      </c>
      <c r="Y255" s="95">
        <f t="shared" si="33"/>
        <v>19316</v>
      </c>
      <c r="Z255" s="95">
        <f t="shared" si="33"/>
        <v>70.8</v>
      </c>
      <c r="AA255" s="95">
        <f t="shared" si="33"/>
        <v>0</v>
      </c>
      <c r="AB255" s="95">
        <f t="shared" si="33"/>
        <v>0</v>
      </c>
      <c r="AC255" s="95">
        <f t="shared" si="33"/>
        <v>0</v>
      </c>
      <c r="AD255" s="95">
        <f t="shared" si="33"/>
        <v>0</v>
      </c>
      <c r="AE255" s="95">
        <f t="shared" si="33"/>
        <v>0</v>
      </c>
      <c r="AF255" s="95">
        <f t="shared" si="33"/>
        <v>0</v>
      </c>
      <c r="AG255" s="95">
        <f t="shared" si="33"/>
        <v>0</v>
      </c>
      <c r="AH255" s="95">
        <f t="shared" si="33"/>
        <v>0</v>
      </c>
      <c r="AI255" s="95">
        <f t="shared" si="33"/>
        <v>0</v>
      </c>
      <c r="AJ255" s="95">
        <f t="shared" si="33"/>
        <v>0</v>
      </c>
      <c r="AK255" s="95">
        <f t="shared" si="33"/>
        <v>0</v>
      </c>
      <c r="AL255" s="95">
        <f t="shared" si="33"/>
        <v>0</v>
      </c>
      <c r="AM255" s="95">
        <f t="shared" si="33"/>
        <v>0</v>
      </c>
      <c r="AN255" s="95">
        <f t="shared" si="33"/>
        <v>0</v>
      </c>
      <c r="AO255" s="95">
        <f t="shared" si="33"/>
        <v>0</v>
      </c>
      <c r="AP255" s="95">
        <f t="shared" si="33"/>
        <v>0</v>
      </c>
      <c r="AQ255" s="95">
        <f t="shared" si="33"/>
        <v>0</v>
      </c>
      <c r="AR255" s="95">
        <f t="shared" si="33"/>
        <v>0</v>
      </c>
      <c r="AS255" s="95">
        <f t="shared" si="33"/>
        <v>0</v>
      </c>
      <c r="AT255" s="95">
        <f t="shared" si="33"/>
        <v>0</v>
      </c>
      <c r="AU255" s="95">
        <f t="shared" si="33"/>
        <v>0</v>
      </c>
      <c r="AV255" s="95">
        <f t="shared" si="33"/>
        <v>100556</v>
      </c>
    </row>
    <row r="256" spans="1:48" s="16" customFormat="1" ht="21.75" customHeight="1">
      <c r="A256" s="40" t="s">
        <v>141</v>
      </c>
      <c r="B256" s="95">
        <f>B248+B254</f>
        <v>26.099999999999998</v>
      </c>
      <c r="C256" s="95">
        <f aca="true" t="shared" si="34" ref="C256:Z256">C248+C254</f>
        <v>35115</v>
      </c>
      <c r="D256" s="95">
        <f t="shared" si="34"/>
        <v>21</v>
      </c>
      <c r="E256" s="95">
        <f t="shared" si="34"/>
        <v>28230</v>
      </c>
      <c r="F256" s="95">
        <f t="shared" si="34"/>
        <v>15.3</v>
      </c>
      <c r="G256" s="95">
        <f t="shared" si="34"/>
        <v>20588</v>
      </c>
      <c r="H256" s="95">
        <f t="shared" si="34"/>
        <v>8.2</v>
      </c>
      <c r="I256" s="95">
        <f t="shared" si="34"/>
        <v>11137</v>
      </c>
      <c r="J256" s="95">
        <f t="shared" si="34"/>
        <v>0.7000000000000001</v>
      </c>
      <c r="K256" s="95">
        <f t="shared" si="34"/>
        <v>898</v>
      </c>
      <c r="L256" s="95">
        <f t="shared" si="34"/>
        <v>0</v>
      </c>
      <c r="M256" s="95">
        <f t="shared" si="34"/>
        <v>0</v>
      </c>
      <c r="N256" s="95">
        <f t="shared" si="34"/>
        <v>0</v>
      </c>
      <c r="O256" s="95">
        <f t="shared" si="34"/>
        <v>0</v>
      </c>
      <c r="P256" s="95">
        <f t="shared" si="34"/>
        <v>0</v>
      </c>
      <c r="Q256" s="95">
        <f t="shared" si="34"/>
        <v>0</v>
      </c>
      <c r="R256" s="95">
        <f t="shared" si="34"/>
        <v>0.7</v>
      </c>
      <c r="S256" s="95">
        <f t="shared" si="34"/>
        <v>898</v>
      </c>
      <c r="T256" s="95">
        <f t="shared" si="34"/>
        <v>10.4</v>
      </c>
      <c r="U256" s="95">
        <f t="shared" si="34"/>
        <v>13986</v>
      </c>
      <c r="V256" s="95">
        <f t="shared" si="34"/>
        <v>16.8</v>
      </c>
      <c r="W256" s="95">
        <f t="shared" si="34"/>
        <v>22759</v>
      </c>
      <c r="X256" s="95">
        <f t="shared" si="34"/>
        <v>21.4</v>
      </c>
      <c r="Y256" s="95">
        <f t="shared" si="34"/>
        <v>29005</v>
      </c>
      <c r="Z256" s="95">
        <f t="shared" si="34"/>
        <v>120.6</v>
      </c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</row>
    <row r="257" spans="1:48" s="17" customFormat="1" ht="47.25" customHeight="1">
      <c r="A257" s="96" t="s">
        <v>85</v>
      </c>
      <c r="B257" s="97">
        <f aca="true" t="shared" si="35" ref="B257:AV257">B248+B255</f>
        <v>28.9</v>
      </c>
      <c r="C257" s="97">
        <f t="shared" si="35"/>
        <v>39092</v>
      </c>
      <c r="D257" s="97">
        <f t="shared" si="35"/>
        <v>23.6</v>
      </c>
      <c r="E257" s="97">
        <f t="shared" si="35"/>
        <v>31923</v>
      </c>
      <c r="F257" s="97">
        <f t="shared" si="35"/>
        <v>17.3</v>
      </c>
      <c r="G257" s="97">
        <f t="shared" si="35"/>
        <v>23429</v>
      </c>
      <c r="H257" s="97">
        <f t="shared" si="35"/>
        <v>9.2</v>
      </c>
      <c r="I257" s="97">
        <f t="shared" si="35"/>
        <v>12558</v>
      </c>
      <c r="J257" s="97">
        <f t="shared" si="35"/>
        <v>0.7000000000000001</v>
      </c>
      <c r="K257" s="97">
        <f t="shared" si="35"/>
        <v>898</v>
      </c>
      <c r="L257" s="97">
        <f t="shared" si="35"/>
        <v>0</v>
      </c>
      <c r="M257" s="97">
        <f t="shared" si="35"/>
        <v>0</v>
      </c>
      <c r="N257" s="97">
        <f t="shared" si="35"/>
        <v>0</v>
      </c>
      <c r="O257" s="97">
        <f t="shared" si="35"/>
        <v>0</v>
      </c>
      <c r="P257" s="97">
        <f t="shared" si="35"/>
        <v>0</v>
      </c>
      <c r="Q257" s="97">
        <f t="shared" si="35"/>
        <v>0</v>
      </c>
      <c r="R257" s="97">
        <f t="shared" si="35"/>
        <v>0.7</v>
      </c>
      <c r="S257" s="97">
        <f t="shared" si="35"/>
        <v>898</v>
      </c>
      <c r="T257" s="97">
        <f t="shared" si="35"/>
        <v>11.3</v>
      </c>
      <c r="U257" s="97">
        <f t="shared" si="35"/>
        <v>15264</v>
      </c>
      <c r="V257" s="97">
        <f t="shared" si="35"/>
        <v>18.4</v>
      </c>
      <c r="W257" s="97">
        <f t="shared" si="35"/>
        <v>25031</v>
      </c>
      <c r="X257" s="97">
        <f t="shared" si="35"/>
        <v>23.700000000000003</v>
      </c>
      <c r="Y257" s="97">
        <f t="shared" si="35"/>
        <v>32271</v>
      </c>
      <c r="Z257" s="97">
        <f t="shared" si="35"/>
        <v>133.8</v>
      </c>
      <c r="AA257" s="97">
        <f t="shared" si="35"/>
        <v>0</v>
      </c>
      <c r="AB257" s="97">
        <f t="shared" si="35"/>
        <v>0</v>
      </c>
      <c r="AC257" s="97">
        <f t="shared" si="35"/>
        <v>0</v>
      </c>
      <c r="AD257" s="97">
        <f t="shared" si="35"/>
        <v>0</v>
      </c>
      <c r="AE257" s="97">
        <f t="shared" si="35"/>
        <v>0</v>
      </c>
      <c r="AF257" s="97">
        <f t="shared" si="35"/>
        <v>0</v>
      </c>
      <c r="AG257" s="97">
        <f t="shared" si="35"/>
        <v>0</v>
      </c>
      <c r="AH257" s="97">
        <f t="shared" si="35"/>
        <v>0</v>
      </c>
      <c r="AI257" s="97">
        <f t="shared" si="35"/>
        <v>0</v>
      </c>
      <c r="AJ257" s="97">
        <f t="shared" si="35"/>
        <v>0</v>
      </c>
      <c r="AK257" s="97">
        <f t="shared" si="35"/>
        <v>0</v>
      </c>
      <c r="AL257" s="97">
        <f t="shared" si="35"/>
        <v>0</v>
      </c>
      <c r="AM257" s="97">
        <f t="shared" si="35"/>
        <v>0</v>
      </c>
      <c r="AN257" s="97">
        <f t="shared" si="35"/>
        <v>0</v>
      </c>
      <c r="AO257" s="97">
        <f t="shared" si="35"/>
        <v>0</v>
      </c>
      <c r="AP257" s="97">
        <f t="shared" si="35"/>
        <v>0</v>
      </c>
      <c r="AQ257" s="97">
        <f t="shared" si="35"/>
        <v>0</v>
      </c>
      <c r="AR257" s="97">
        <f t="shared" si="35"/>
        <v>0</v>
      </c>
      <c r="AS257" s="97">
        <f t="shared" si="35"/>
        <v>0</v>
      </c>
      <c r="AT257" s="97">
        <f t="shared" si="35"/>
        <v>0</v>
      </c>
      <c r="AU257" s="97">
        <f t="shared" si="35"/>
        <v>0</v>
      </c>
      <c r="AV257" s="97">
        <f t="shared" si="35"/>
        <v>181364</v>
      </c>
    </row>
    <row r="258" spans="1:48" s="17" customFormat="1" ht="59.25" customHeight="1">
      <c r="A258" s="123" t="s">
        <v>47</v>
      </c>
      <c r="B258" s="124">
        <v>3.414</v>
      </c>
      <c r="C258" s="125">
        <v>4848</v>
      </c>
      <c r="D258" s="124">
        <v>3.414</v>
      </c>
      <c r="E258" s="125">
        <v>4848</v>
      </c>
      <c r="F258" s="124">
        <v>2.276</v>
      </c>
      <c r="G258" s="125">
        <v>3233</v>
      </c>
      <c r="H258" s="124">
        <v>1.138</v>
      </c>
      <c r="I258" s="124">
        <v>1616</v>
      </c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4">
        <v>0.569</v>
      </c>
      <c r="U258" s="125">
        <v>808</v>
      </c>
      <c r="V258" s="124">
        <v>3.414</v>
      </c>
      <c r="W258" s="125">
        <v>4848</v>
      </c>
      <c r="X258" s="126">
        <v>3.983</v>
      </c>
      <c r="Y258" s="125">
        <v>5659</v>
      </c>
      <c r="Z258" s="125">
        <f>B258+D258+F258+H258+J258+L258+N258+P258+R258+T258+V258+X258</f>
        <v>18.208</v>
      </c>
      <c r="AA258" s="69"/>
      <c r="AB258" s="69"/>
      <c r="AC258" s="69"/>
      <c r="AD258" s="69"/>
      <c r="AV258" s="17">
        <f>C258+E258+G258+I258+U258+W258+Y258</f>
        <v>25860</v>
      </c>
    </row>
    <row r="259" spans="1:48" ht="13.5">
      <c r="A259" s="127" t="s">
        <v>116</v>
      </c>
      <c r="B259" s="127">
        <v>0.2</v>
      </c>
      <c r="C259" s="127">
        <v>284</v>
      </c>
      <c r="D259" s="127">
        <v>0.2</v>
      </c>
      <c r="E259" s="127">
        <v>284</v>
      </c>
      <c r="F259" s="127">
        <v>0.2</v>
      </c>
      <c r="G259" s="127">
        <v>284</v>
      </c>
      <c r="H259" s="127">
        <v>0.2</v>
      </c>
      <c r="I259" s="127">
        <v>284</v>
      </c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>
        <v>0.2</v>
      </c>
      <c r="U259" s="127">
        <v>284</v>
      </c>
      <c r="V259" s="127"/>
      <c r="W259" s="127"/>
      <c r="X259" s="127"/>
      <c r="Y259" s="127"/>
      <c r="Z259" s="128">
        <v>1</v>
      </c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>
        <v>1420</v>
      </c>
    </row>
    <row r="260" spans="1:48" ht="11.25">
      <c r="A260" s="129" t="s">
        <v>112</v>
      </c>
      <c r="B260" s="129">
        <v>4.2</v>
      </c>
      <c r="C260" s="129">
        <v>5387</v>
      </c>
      <c r="D260" s="129">
        <v>2.8</v>
      </c>
      <c r="E260" s="129">
        <v>3591</v>
      </c>
      <c r="F260" s="129">
        <v>2.1</v>
      </c>
      <c r="G260" s="129">
        <v>2694</v>
      </c>
      <c r="H260" s="129">
        <v>0.7</v>
      </c>
      <c r="I260" s="129">
        <v>898</v>
      </c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>
        <v>0.7</v>
      </c>
      <c r="U260" s="129">
        <v>898</v>
      </c>
      <c r="V260" s="129">
        <v>3.4</v>
      </c>
      <c r="W260" s="129">
        <v>4361</v>
      </c>
      <c r="X260" s="129">
        <v>3.4</v>
      </c>
      <c r="Y260" s="129">
        <v>4361</v>
      </c>
      <c r="Z260" s="130">
        <v>17.4</v>
      </c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>
        <f>C260+E260+G260+I260+U260+W260+Y260</f>
        <v>22190</v>
      </c>
    </row>
  </sheetData>
  <sheetProtection/>
  <mergeCells count="38">
    <mergeCell ref="B246:Z246"/>
    <mergeCell ref="A249:Z249"/>
    <mergeCell ref="A250:Z250"/>
    <mergeCell ref="B251:V251"/>
    <mergeCell ref="T241:U241"/>
    <mergeCell ref="V241:W241"/>
    <mergeCell ref="X241:Y241"/>
    <mergeCell ref="Z241:AV241"/>
    <mergeCell ref="A244:Z244"/>
    <mergeCell ref="A245:Z245"/>
    <mergeCell ref="B215:Z215"/>
    <mergeCell ref="B241:C241"/>
    <mergeCell ref="D241:E241"/>
    <mergeCell ref="F241:G241"/>
    <mergeCell ref="H241:I241"/>
    <mergeCell ref="J241:K241"/>
    <mergeCell ref="L241:M241"/>
    <mergeCell ref="N241:O241"/>
    <mergeCell ref="P241:Q241"/>
    <mergeCell ref="R241:S241"/>
    <mergeCell ref="A159:Z159"/>
    <mergeCell ref="A160:Z160"/>
    <mergeCell ref="B161:V161"/>
    <mergeCell ref="A175:Z175"/>
    <mergeCell ref="A178:Z178"/>
    <mergeCell ref="H202:Z202"/>
    <mergeCell ref="A82:Z82"/>
    <mergeCell ref="A83:Z83"/>
    <mergeCell ref="B84:V84"/>
    <mergeCell ref="H115:AD115"/>
    <mergeCell ref="A116:Z116"/>
    <mergeCell ref="B117:Z117"/>
    <mergeCell ref="A1:Z1"/>
    <mergeCell ref="B2:V2"/>
    <mergeCell ref="X3:Z3"/>
    <mergeCell ref="A34:Z34"/>
    <mergeCell ref="A35:Z35"/>
    <mergeCell ref="B36:Z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0"/>
  <sheetViews>
    <sheetView zoomScalePageLayoutView="0" workbookViewId="0" topLeftCell="A1">
      <selection activeCell="H18" sqref="H18"/>
    </sheetView>
  </sheetViews>
  <sheetFormatPr defaultColWidth="9.00390625" defaultRowHeight="12.75"/>
  <cols>
    <col min="3" max="3" width="11.375" style="0" bestFit="1" customWidth="1"/>
    <col min="5" max="5" width="11.375" style="0" bestFit="1" customWidth="1"/>
    <col min="7" max="7" width="11.375" style="0" bestFit="1" customWidth="1"/>
  </cols>
  <sheetData>
    <row r="4" spans="1:7" ht="27.75" customHeight="1">
      <c r="A4" s="131"/>
      <c r="B4" s="167" t="s">
        <v>143</v>
      </c>
      <c r="C4" s="167"/>
      <c r="D4" s="167" t="s">
        <v>144</v>
      </c>
      <c r="E4" s="167"/>
      <c r="F4" s="183" t="s">
        <v>141</v>
      </c>
      <c r="G4" s="184"/>
    </row>
    <row r="5" spans="1:7" ht="12.75">
      <c r="A5" s="131"/>
      <c r="B5" s="131" t="s">
        <v>161</v>
      </c>
      <c r="C5" s="131" t="s">
        <v>163</v>
      </c>
      <c r="D5" s="131" t="s">
        <v>161</v>
      </c>
      <c r="E5" s="131" t="s">
        <v>163</v>
      </c>
      <c r="F5" s="131" t="s">
        <v>164</v>
      </c>
      <c r="G5" s="131" t="s">
        <v>162</v>
      </c>
    </row>
    <row r="6" spans="1:7" ht="12.75">
      <c r="A6" s="131"/>
      <c r="B6" s="131"/>
      <c r="C6" s="131">
        <v>1420.28</v>
      </c>
      <c r="D6" s="131"/>
      <c r="E6" s="131">
        <v>1282.67</v>
      </c>
      <c r="F6" s="131"/>
      <c r="G6" s="131"/>
    </row>
    <row r="7" spans="1:7" ht="12.75">
      <c r="A7" s="131" t="s">
        <v>145</v>
      </c>
      <c r="B7" s="131">
        <v>140.04</v>
      </c>
      <c r="C7" s="132">
        <f>B7*1420.28</f>
        <v>198896.01119999998</v>
      </c>
      <c r="D7" s="131">
        <v>71.232</v>
      </c>
      <c r="E7" s="132">
        <f>D7*1282.67</f>
        <v>91367.14944000001</v>
      </c>
      <c r="F7" s="131">
        <f>B7+D7</f>
        <v>211.272</v>
      </c>
      <c r="G7" s="133">
        <f>C7+E7</f>
        <v>290263.16064</v>
      </c>
    </row>
    <row r="8" spans="1:7" ht="12.75">
      <c r="A8" s="131" t="s">
        <v>146</v>
      </c>
      <c r="B8" s="131">
        <v>132.342</v>
      </c>
      <c r="C8" s="132">
        <f aca="true" t="shared" si="0" ref="C8:C19">B8*1420.28</f>
        <v>187962.69576</v>
      </c>
      <c r="D8" s="131">
        <v>61.944</v>
      </c>
      <c r="E8" s="132">
        <f aca="true" t="shared" si="1" ref="E8:E19">D8*1282.67</f>
        <v>79453.71048000001</v>
      </c>
      <c r="F8" s="131">
        <f aca="true" t="shared" si="2" ref="F8:F19">B8+D8</f>
        <v>194.286</v>
      </c>
      <c r="G8" s="133">
        <f aca="true" t="shared" si="3" ref="G8:G19">C8+E8</f>
        <v>267416.40624000004</v>
      </c>
    </row>
    <row r="9" spans="1:7" ht="12.75">
      <c r="A9" s="131" t="s">
        <v>147</v>
      </c>
      <c r="B9" s="131">
        <v>89.403</v>
      </c>
      <c r="C9" s="132">
        <f t="shared" si="0"/>
        <v>126977.29284000001</v>
      </c>
      <c r="D9" s="131">
        <v>47.19</v>
      </c>
      <c r="E9" s="132">
        <f t="shared" si="1"/>
        <v>60529.1973</v>
      </c>
      <c r="F9" s="131">
        <f t="shared" si="2"/>
        <v>136.59300000000002</v>
      </c>
      <c r="G9" s="133">
        <f t="shared" si="3"/>
        <v>187506.49014</v>
      </c>
    </row>
    <row r="10" spans="1:7" ht="12.75">
      <c r="A10" s="131" t="s">
        <v>148</v>
      </c>
      <c r="B10" s="131">
        <v>49.083</v>
      </c>
      <c r="C10" s="132">
        <f t="shared" si="0"/>
        <v>69711.60324</v>
      </c>
      <c r="D10" s="131">
        <v>21.438</v>
      </c>
      <c r="E10" s="132">
        <f t="shared" si="1"/>
        <v>27497.87946</v>
      </c>
      <c r="F10" s="131">
        <f t="shared" si="2"/>
        <v>70.521</v>
      </c>
      <c r="G10" s="133">
        <f t="shared" si="3"/>
        <v>97209.4827</v>
      </c>
    </row>
    <row r="11" spans="1:7" ht="12.75">
      <c r="A11" s="131" t="s">
        <v>149</v>
      </c>
      <c r="B11" s="131">
        <v>4.545</v>
      </c>
      <c r="C11" s="132">
        <f t="shared" si="0"/>
        <v>6455.1726</v>
      </c>
      <c r="D11" s="131">
        <v>2.391</v>
      </c>
      <c r="E11" s="132">
        <f t="shared" si="1"/>
        <v>3066.8639700000003</v>
      </c>
      <c r="F11" s="131">
        <f t="shared" si="2"/>
        <v>6.936</v>
      </c>
      <c r="G11" s="133">
        <f t="shared" si="3"/>
        <v>9522.03657</v>
      </c>
    </row>
    <row r="12" spans="1:7" ht="12.75">
      <c r="A12" s="131" t="s">
        <v>160</v>
      </c>
      <c r="B12" s="131">
        <v>1.458</v>
      </c>
      <c r="C12" s="132">
        <f t="shared" si="0"/>
        <v>2070.76824</v>
      </c>
      <c r="D12" s="131">
        <v>1.551</v>
      </c>
      <c r="E12" s="132">
        <f t="shared" si="1"/>
        <v>1989.42117</v>
      </c>
      <c r="F12" s="131">
        <f t="shared" si="2"/>
        <v>3.009</v>
      </c>
      <c r="G12" s="133">
        <f t="shared" si="3"/>
        <v>4060.18941</v>
      </c>
    </row>
    <row r="13" spans="1:7" ht="12.75">
      <c r="A13" s="131" t="s">
        <v>151</v>
      </c>
      <c r="B13" s="131">
        <v>0.996</v>
      </c>
      <c r="C13" s="132">
        <f t="shared" si="0"/>
        <v>1414.59888</v>
      </c>
      <c r="D13" s="131">
        <v>1.002</v>
      </c>
      <c r="E13" s="132">
        <f t="shared" si="1"/>
        <v>1285.2353400000002</v>
      </c>
      <c r="F13" s="131">
        <f t="shared" si="2"/>
        <v>1.998</v>
      </c>
      <c r="G13" s="133">
        <f t="shared" si="3"/>
        <v>2699.83422</v>
      </c>
    </row>
    <row r="14" spans="1:7" ht="12.75">
      <c r="A14" s="131" t="s">
        <v>152</v>
      </c>
      <c r="B14" s="131">
        <v>0.861</v>
      </c>
      <c r="C14" s="132">
        <f t="shared" si="0"/>
        <v>1222.86108</v>
      </c>
      <c r="D14" s="131">
        <v>0.621</v>
      </c>
      <c r="E14" s="132">
        <f t="shared" si="1"/>
        <v>796.5380700000001</v>
      </c>
      <c r="F14" s="131">
        <f t="shared" si="2"/>
        <v>1.482</v>
      </c>
      <c r="G14" s="133">
        <f t="shared" si="3"/>
        <v>2019.39915</v>
      </c>
    </row>
    <row r="15" spans="1:7" ht="26.25">
      <c r="A15" s="131" t="s">
        <v>153</v>
      </c>
      <c r="B15" s="131">
        <v>1.938</v>
      </c>
      <c r="C15" s="132">
        <f t="shared" si="0"/>
        <v>2752.5026399999997</v>
      </c>
      <c r="D15" s="131">
        <v>2.736</v>
      </c>
      <c r="E15" s="132">
        <f t="shared" si="1"/>
        <v>3509.3851200000004</v>
      </c>
      <c r="F15" s="131">
        <f t="shared" si="2"/>
        <v>4.674</v>
      </c>
      <c r="G15" s="133">
        <f t="shared" si="3"/>
        <v>6261.88776</v>
      </c>
    </row>
    <row r="16" spans="1:7" ht="12.75">
      <c r="A16" s="131" t="s">
        <v>154</v>
      </c>
      <c r="B16" s="131">
        <v>46.533</v>
      </c>
      <c r="C16" s="132">
        <f t="shared" si="0"/>
        <v>66089.88924</v>
      </c>
      <c r="D16" s="131">
        <v>27.855</v>
      </c>
      <c r="E16" s="132">
        <f t="shared" si="1"/>
        <v>35728.77285</v>
      </c>
      <c r="F16" s="131">
        <f t="shared" si="2"/>
        <v>74.388</v>
      </c>
      <c r="G16" s="133">
        <f t="shared" si="3"/>
        <v>101818.66209</v>
      </c>
    </row>
    <row r="17" spans="1:7" ht="26.25">
      <c r="A17" s="131" t="s">
        <v>155</v>
      </c>
      <c r="B17" s="131">
        <v>90.339</v>
      </c>
      <c r="C17" s="132">
        <f t="shared" si="0"/>
        <v>128306.67491999999</v>
      </c>
      <c r="D17" s="131">
        <v>49.722</v>
      </c>
      <c r="E17" s="132">
        <f t="shared" si="1"/>
        <v>63776.917740000004</v>
      </c>
      <c r="F17" s="131">
        <f t="shared" si="2"/>
        <v>140.061</v>
      </c>
      <c r="G17" s="133">
        <f t="shared" si="3"/>
        <v>192083.59266</v>
      </c>
    </row>
    <row r="18" spans="1:7" ht="12.75">
      <c r="A18" s="131" t="s">
        <v>156</v>
      </c>
      <c r="B18" s="131">
        <v>114.366</v>
      </c>
      <c r="C18" s="132">
        <f t="shared" si="0"/>
        <v>162431.74248</v>
      </c>
      <c r="D18" s="131">
        <v>61.695</v>
      </c>
      <c r="E18" s="132">
        <f t="shared" si="1"/>
        <v>79134.32565</v>
      </c>
      <c r="F18" s="131">
        <f t="shared" si="2"/>
        <v>176.061</v>
      </c>
      <c r="G18" s="133">
        <f t="shared" si="3"/>
        <v>241566.06812999997</v>
      </c>
    </row>
    <row r="19" spans="1:7" ht="12.75">
      <c r="A19" s="131" t="s">
        <v>157</v>
      </c>
      <c r="B19" s="131">
        <f>SUM(B7:B18)</f>
        <v>671.904</v>
      </c>
      <c r="C19" s="132">
        <f t="shared" si="0"/>
        <v>954291.81312</v>
      </c>
      <c r="D19" s="131">
        <f>SUM(D7:D18)</f>
        <v>349.37699999999995</v>
      </c>
      <c r="E19" s="132">
        <f t="shared" si="1"/>
        <v>448135.39658999996</v>
      </c>
      <c r="F19" s="131">
        <f t="shared" si="2"/>
        <v>1021.281</v>
      </c>
      <c r="G19" s="133">
        <f t="shared" si="3"/>
        <v>1402427.2097099999</v>
      </c>
    </row>
    <row r="20" spans="1:7" ht="12.75">
      <c r="A20" s="131"/>
      <c r="B20" s="131"/>
      <c r="C20" s="131"/>
      <c r="D20" s="131"/>
      <c r="E20" s="131"/>
      <c r="F20" s="131"/>
      <c r="G20" s="131"/>
    </row>
  </sheetData>
  <sheetProtection/>
  <mergeCells count="3"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75"/>
  <sheetViews>
    <sheetView tabSelected="1" zoomScalePageLayoutView="0" workbookViewId="0" topLeftCell="A136">
      <pane xSplit="1" topLeftCell="B1" activePane="topRight" state="frozen"/>
      <selection pane="topLeft" activeCell="A118" sqref="A118"/>
      <selection pane="topRight" activeCell="AJ136" sqref="AJ1:BB16384"/>
    </sheetView>
  </sheetViews>
  <sheetFormatPr defaultColWidth="9.25390625" defaultRowHeight="12.75"/>
  <cols>
    <col min="1" max="1" width="17.25390625" style="2" customWidth="1"/>
    <col min="2" max="2" width="10.25390625" style="2" customWidth="1"/>
    <col min="3" max="3" width="11.00390625" style="2" customWidth="1"/>
    <col min="4" max="4" width="11.50390625" style="2" customWidth="1"/>
    <col min="5" max="5" width="11.25390625" style="2" customWidth="1"/>
    <col min="6" max="6" width="10.75390625" style="2" customWidth="1"/>
    <col min="7" max="7" width="8.50390625" style="2" customWidth="1"/>
    <col min="8" max="8" width="8.75390625" style="2" customWidth="1"/>
    <col min="9" max="9" width="8.25390625" style="2" customWidth="1"/>
    <col min="10" max="10" width="9.00390625" style="2" customWidth="1"/>
    <col min="11" max="11" width="10.25390625" style="2" customWidth="1"/>
    <col min="12" max="12" width="11.50390625" style="2" customWidth="1"/>
    <col min="13" max="13" width="12.00390625" style="2" customWidth="1"/>
    <col min="14" max="14" width="13.25390625" style="4" customWidth="1"/>
    <col min="15" max="35" width="0" style="2" hidden="1" customWidth="1"/>
    <col min="36" max="16384" width="9.25390625" style="2" customWidth="1"/>
  </cols>
  <sheetData>
    <row r="1" spans="1:18" ht="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01"/>
      <c r="O1" s="7"/>
      <c r="P1" s="7"/>
      <c r="Q1" s="7"/>
      <c r="R1" s="7"/>
    </row>
    <row r="2" spans="1:18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7"/>
      <c r="L2" s="179" t="s">
        <v>137</v>
      </c>
      <c r="M2" s="179"/>
      <c r="N2" s="28"/>
      <c r="O2" s="7"/>
      <c r="P2" s="7"/>
      <c r="Q2" s="7"/>
      <c r="R2" s="7"/>
    </row>
    <row r="3" spans="1:14" s="7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L3" s="180" t="s">
        <v>139</v>
      </c>
      <c r="M3" s="180"/>
      <c r="N3" s="180"/>
    </row>
    <row r="4" spans="1:14" s="7" customFormat="1" ht="13.5">
      <c r="A4" s="27"/>
      <c r="B4" s="27"/>
      <c r="C4" s="27"/>
      <c r="D4" s="27"/>
      <c r="E4" s="27"/>
      <c r="F4" s="27"/>
      <c r="G4" s="27"/>
      <c r="H4" s="27"/>
      <c r="I4" s="27"/>
      <c r="J4" s="27"/>
      <c r="L4" s="105" t="s">
        <v>191</v>
      </c>
      <c r="M4" s="105"/>
      <c r="N4" s="105"/>
    </row>
    <row r="5" spans="1:14" s="7" customFormat="1" ht="13.5">
      <c r="A5" s="27"/>
      <c r="B5" s="27"/>
      <c r="C5" s="27"/>
      <c r="D5" s="27"/>
      <c r="E5" s="27"/>
      <c r="F5" s="27"/>
      <c r="G5" s="27"/>
      <c r="H5" s="27"/>
      <c r="I5" s="27"/>
      <c r="J5" s="27"/>
      <c r="L5" s="180" t="s">
        <v>34</v>
      </c>
      <c r="M5" s="180"/>
      <c r="N5" s="180"/>
    </row>
    <row r="6" spans="1:14" s="7" customFormat="1" ht="8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L6" s="27"/>
      <c r="M6" s="27"/>
      <c r="N6" s="28"/>
    </row>
    <row r="7" spans="1:14" s="7" customFormat="1" ht="15.75" customHeight="1">
      <c r="A7" s="181" t="s">
        <v>27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s="7" customFormat="1" ht="16.5" customHeight="1">
      <c r="A8" s="181" t="s">
        <v>185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s="7" customFormat="1" ht="21" customHeight="1">
      <c r="A9" s="8"/>
      <c r="B9" s="181" t="s">
        <v>37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8"/>
      <c r="N9" s="8"/>
    </row>
    <row r="10" spans="1:14" s="7" customFormat="1" ht="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78"/>
      <c r="N10" s="178"/>
    </row>
    <row r="11" spans="1:14" s="7" customFormat="1" ht="47.25" customHeight="1">
      <c r="A11" s="3" t="s">
        <v>186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26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23" t="s">
        <v>24</v>
      </c>
    </row>
    <row r="12" spans="1:18" s="9" customFormat="1" ht="12.75">
      <c r="A12" s="40" t="s">
        <v>52</v>
      </c>
      <c r="B12" s="74">
        <v>55.9</v>
      </c>
      <c r="C12" s="74">
        <v>52</v>
      </c>
      <c r="D12" s="74">
        <v>46.5</v>
      </c>
      <c r="E12" s="74">
        <v>24</v>
      </c>
      <c r="F12" s="74"/>
      <c r="G12" s="74"/>
      <c r="H12" s="74"/>
      <c r="I12" s="74"/>
      <c r="J12" s="74"/>
      <c r="K12" s="74">
        <v>20.6</v>
      </c>
      <c r="L12" s="74">
        <v>43.2</v>
      </c>
      <c r="M12" s="74">
        <v>56.1</v>
      </c>
      <c r="N12" s="74">
        <f aca="true" t="shared" si="0" ref="N12:N36">B12+C12+D12+E12+F12+G12+H12+I12+J12+K12+L12+M12</f>
        <v>298.3</v>
      </c>
      <c r="O12" s="75"/>
      <c r="P12" s="75"/>
      <c r="Q12" s="75"/>
      <c r="R12" s="75"/>
    </row>
    <row r="13" spans="1:18" s="9" customFormat="1" ht="12.75">
      <c r="A13" s="40" t="s">
        <v>53</v>
      </c>
      <c r="B13" s="74">
        <v>41.4</v>
      </c>
      <c r="C13" s="74">
        <v>48.3</v>
      </c>
      <c r="D13" s="74">
        <v>39.6</v>
      </c>
      <c r="E13" s="74">
        <v>19.9</v>
      </c>
      <c r="F13" s="74"/>
      <c r="G13" s="74"/>
      <c r="H13" s="74"/>
      <c r="I13" s="74"/>
      <c r="J13" s="74"/>
      <c r="K13" s="74">
        <v>15.6</v>
      </c>
      <c r="L13" s="74">
        <v>40.3</v>
      </c>
      <c r="M13" s="74">
        <v>57</v>
      </c>
      <c r="N13" s="74">
        <f t="shared" si="0"/>
        <v>262.09999999999997</v>
      </c>
      <c r="O13" s="75"/>
      <c r="P13" s="75"/>
      <c r="Q13" s="75"/>
      <c r="R13" s="75"/>
    </row>
    <row r="14" spans="1:18" s="9" customFormat="1" ht="12.75">
      <c r="A14" s="40" t="s">
        <v>54</v>
      </c>
      <c r="B14" s="74">
        <v>56</v>
      </c>
      <c r="C14" s="74">
        <v>61.5</v>
      </c>
      <c r="D14" s="74">
        <v>42.6</v>
      </c>
      <c r="E14" s="74">
        <v>27.6</v>
      </c>
      <c r="F14" s="74"/>
      <c r="G14" s="74"/>
      <c r="H14" s="74"/>
      <c r="I14" s="74"/>
      <c r="J14" s="74"/>
      <c r="K14" s="74">
        <v>13.8</v>
      </c>
      <c r="L14" s="74">
        <v>30.2</v>
      </c>
      <c r="M14" s="74">
        <v>48.3</v>
      </c>
      <c r="N14" s="74">
        <f t="shared" si="0"/>
        <v>280</v>
      </c>
      <c r="O14" s="75"/>
      <c r="P14" s="75"/>
      <c r="Q14" s="75"/>
      <c r="R14" s="75"/>
    </row>
    <row r="15" spans="1:18" s="9" customFormat="1" ht="12.75">
      <c r="A15" s="40" t="s">
        <v>55</v>
      </c>
      <c r="B15" s="74">
        <v>60.7</v>
      </c>
      <c r="C15" s="74">
        <v>66.1</v>
      </c>
      <c r="D15" s="74">
        <v>43.8</v>
      </c>
      <c r="E15" s="74">
        <v>34.8</v>
      </c>
      <c r="F15" s="74">
        <v>4.6</v>
      </c>
      <c r="G15" s="74">
        <v>1.1</v>
      </c>
      <c r="H15" s="74">
        <v>1.3</v>
      </c>
      <c r="I15" s="74">
        <v>0.9</v>
      </c>
      <c r="J15" s="74">
        <v>2</v>
      </c>
      <c r="K15" s="74">
        <v>27.4</v>
      </c>
      <c r="L15" s="74">
        <v>38.1</v>
      </c>
      <c r="M15" s="74">
        <v>44.2</v>
      </c>
      <c r="N15" s="74">
        <f t="shared" si="0"/>
        <v>325</v>
      </c>
      <c r="O15" s="75"/>
      <c r="P15" s="75"/>
      <c r="Q15" s="75"/>
      <c r="R15" s="75"/>
    </row>
    <row r="16" spans="1:18" s="9" customFormat="1" ht="12.75">
      <c r="A16" s="40" t="s">
        <v>56</v>
      </c>
      <c r="B16" s="74">
        <v>54.1</v>
      </c>
      <c r="C16" s="74">
        <v>46.4</v>
      </c>
      <c r="D16" s="74">
        <v>37.8</v>
      </c>
      <c r="E16" s="74">
        <v>22.6</v>
      </c>
      <c r="F16" s="74"/>
      <c r="G16" s="74"/>
      <c r="H16" s="74"/>
      <c r="I16" s="74"/>
      <c r="J16" s="74"/>
      <c r="K16" s="74">
        <v>18.5</v>
      </c>
      <c r="L16" s="74">
        <v>34.3</v>
      </c>
      <c r="M16" s="74">
        <v>43.7</v>
      </c>
      <c r="N16" s="74">
        <f t="shared" si="0"/>
        <v>257.4</v>
      </c>
      <c r="O16" s="75"/>
      <c r="P16" s="75"/>
      <c r="Q16" s="75"/>
      <c r="R16" s="75"/>
    </row>
    <row r="17" spans="1:18" s="9" customFormat="1" ht="12.75">
      <c r="A17" s="40" t="s">
        <v>57</v>
      </c>
      <c r="B17" s="74">
        <v>38</v>
      </c>
      <c r="C17" s="74">
        <v>40</v>
      </c>
      <c r="D17" s="74">
        <v>27.4</v>
      </c>
      <c r="E17" s="74">
        <v>20</v>
      </c>
      <c r="F17" s="74">
        <v>7.3</v>
      </c>
      <c r="G17" s="74">
        <v>4.8</v>
      </c>
      <c r="H17" s="74">
        <v>1.7</v>
      </c>
      <c r="I17" s="74">
        <v>2.1</v>
      </c>
      <c r="J17" s="74">
        <v>7</v>
      </c>
      <c r="K17" s="74">
        <v>13.2</v>
      </c>
      <c r="L17" s="74">
        <v>24.4</v>
      </c>
      <c r="M17" s="74">
        <v>33.3</v>
      </c>
      <c r="N17" s="74">
        <f t="shared" si="0"/>
        <v>219.2</v>
      </c>
      <c r="O17" s="75"/>
      <c r="P17" s="75"/>
      <c r="Q17" s="75"/>
      <c r="R17" s="75"/>
    </row>
    <row r="18" spans="1:18" s="9" customFormat="1" ht="12.75">
      <c r="A18" s="40" t="s">
        <v>58</v>
      </c>
      <c r="B18" s="74">
        <v>70.3</v>
      </c>
      <c r="C18" s="74">
        <v>72.125</v>
      </c>
      <c r="D18" s="74">
        <v>48.618</v>
      </c>
      <c r="E18" s="74">
        <v>30.546</v>
      </c>
      <c r="F18" s="74"/>
      <c r="G18" s="74"/>
      <c r="H18" s="74"/>
      <c r="I18" s="74"/>
      <c r="J18" s="74"/>
      <c r="K18" s="74">
        <v>18.917</v>
      </c>
      <c r="L18" s="74">
        <v>33.148</v>
      </c>
      <c r="M18" s="74">
        <v>35.406</v>
      </c>
      <c r="N18" s="74">
        <f t="shared" si="0"/>
        <v>309.06</v>
      </c>
      <c r="O18" s="75"/>
      <c r="P18" s="75"/>
      <c r="Q18" s="75"/>
      <c r="R18" s="75"/>
    </row>
    <row r="19" spans="1:18" s="9" customFormat="1" ht="12.75">
      <c r="A19" s="40" t="s">
        <v>59</v>
      </c>
      <c r="B19" s="74">
        <v>46.4</v>
      </c>
      <c r="C19" s="74">
        <v>45.2</v>
      </c>
      <c r="D19" s="74">
        <v>32.3</v>
      </c>
      <c r="E19" s="74">
        <v>25.1</v>
      </c>
      <c r="F19" s="74"/>
      <c r="G19" s="74"/>
      <c r="H19" s="74"/>
      <c r="I19" s="74"/>
      <c r="J19" s="74"/>
      <c r="K19" s="74">
        <v>22.3</v>
      </c>
      <c r="L19" s="74">
        <v>39.6</v>
      </c>
      <c r="M19" s="74">
        <v>45.9</v>
      </c>
      <c r="N19" s="74">
        <f t="shared" si="0"/>
        <v>256.8</v>
      </c>
      <c r="O19" s="75"/>
      <c r="P19" s="75"/>
      <c r="Q19" s="75"/>
      <c r="R19" s="75"/>
    </row>
    <row r="20" spans="1:18" s="9" customFormat="1" ht="12.75">
      <c r="A20" s="41" t="s">
        <v>60</v>
      </c>
      <c r="B20" s="74">
        <v>65.7</v>
      </c>
      <c r="C20" s="74">
        <v>63.9</v>
      </c>
      <c r="D20" s="74">
        <v>44.1</v>
      </c>
      <c r="E20" s="74">
        <v>34.4</v>
      </c>
      <c r="F20" s="74">
        <v>5.1</v>
      </c>
      <c r="G20" s="74">
        <v>4.7</v>
      </c>
      <c r="H20" s="74">
        <v>4.2</v>
      </c>
      <c r="I20" s="74">
        <v>4.6</v>
      </c>
      <c r="J20" s="74">
        <v>16.7</v>
      </c>
      <c r="K20" s="74">
        <v>16.7</v>
      </c>
      <c r="L20" s="74">
        <v>37.6</v>
      </c>
      <c r="M20" s="74">
        <v>52.3</v>
      </c>
      <c r="N20" s="74">
        <f t="shared" si="0"/>
        <v>350</v>
      </c>
      <c r="O20" s="75"/>
      <c r="P20" s="75"/>
      <c r="Q20" s="75"/>
      <c r="R20" s="75"/>
    </row>
    <row r="21" spans="1:18" s="9" customFormat="1" ht="12.75">
      <c r="A21" s="40" t="s">
        <v>61</v>
      </c>
      <c r="B21" s="74">
        <v>53.8</v>
      </c>
      <c r="C21" s="74">
        <v>48.1</v>
      </c>
      <c r="D21" s="74">
        <v>33.8</v>
      </c>
      <c r="E21" s="74">
        <v>17.6</v>
      </c>
      <c r="F21" s="74"/>
      <c r="G21" s="74"/>
      <c r="H21" s="74"/>
      <c r="I21" s="74"/>
      <c r="J21" s="74"/>
      <c r="K21" s="74">
        <v>12.6</v>
      </c>
      <c r="L21" s="74">
        <v>32.4</v>
      </c>
      <c r="M21" s="74">
        <v>42.3</v>
      </c>
      <c r="N21" s="74">
        <f t="shared" si="0"/>
        <v>240.59999999999997</v>
      </c>
      <c r="O21" s="75"/>
      <c r="P21" s="75"/>
      <c r="Q21" s="75"/>
      <c r="R21" s="75"/>
    </row>
    <row r="22" spans="1:18" s="9" customFormat="1" ht="12.75">
      <c r="A22" s="40" t="s">
        <v>62</v>
      </c>
      <c r="B22" s="74">
        <v>64</v>
      </c>
      <c r="C22" s="74">
        <v>66</v>
      </c>
      <c r="D22" s="74">
        <v>33</v>
      </c>
      <c r="E22" s="74">
        <v>20</v>
      </c>
      <c r="F22" s="74"/>
      <c r="G22" s="74"/>
      <c r="H22" s="74"/>
      <c r="I22" s="74"/>
      <c r="J22" s="74"/>
      <c r="K22" s="74">
        <v>18.7</v>
      </c>
      <c r="L22" s="74">
        <v>32.1</v>
      </c>
      <c r="M22" s="74">
        <v>48.4</v>
      </c>
      <c r="N22" s="74">
        <f t="shared" si="0"/>
        <v>282.2</v>
      </c>
      <c r="O22" s="75"/>
      <c r="P22" s="75"/>
      <c r="Q22" s="75"/>
      <c r="R22" s="75"/>
    </row>
    <row r="23" spans="1:18" s="9" customFormat="1" ht="12.75">
      <c r="A23" s="40" t="s">
        <v>63</v>
      </c>
      <c r="B23" s="74">
        <v>89.2</v>
      </c>
      <c r="C23" s="74">
        <v>77.4</v>
      </c>
      <c r="D23" s="74">
        <v>54.1</v>
      </c>
      <c r="E23" s="74">
        <v>30.7</v>
      </c>
      <c r="F23" s="74"/>
      <c r="G23" s="74"/>
      <c r="H23" s="74"/>
      <c r="I23" s="74"/>
      <c r="J23" s="74"/>
      <c r="K23" s="74">
        <v>21</v>
      </c>
      <c r="L23" s="74">
        <v>55.1</v>
      </c>
      <c r="M23" s="74">
        <v>74.6</v>
      </c>
      <c r="N23" s="74">
        <f t="shared" si="0"/>
        <v>402.1</v>
      </c>
      <c r="O23" s="75"/>
      <c r="P23" s="75"/>
      <c r="Q23" s="75"/>
      <c r="R23" s="75"/>
    </row>
    <row r="24" spans="1:18" s="9" customFormat="1" ht="12.75">
      <c r="A24" s="40" t="s">
        <v>64</v>
      </c>
      <c r="B24" s="74">
        <v>89.5</v>
      </c>
      <c r="C24" s="74">
        <v>86.5</v>
      </c>
      <c r="D24" s="74">
        <v>56.3</v>
      </c>
      <c r="E24" s="74">
        <v>34.4</v>
      </c>
      <c r="F24" s="74"/>
      <c r="G24" s="74"/>
      <c r="H24" s="74"/>
      <c r="I24" s="74"/>
      <c r="J24" s="74"/>
      <c r="K24" s="74">
        <v>27.2</v>
      </c>
      <c r="L24" s="74">
        <v>52.8</v>
      </c>
      <c r="M24" s="74">
        <v>65.3</v>
      </c>
      <c r="N24" s="74">
        <f t="shared" si="0"/>
        <v>412</v>
      </c>
      <c r="O24" s="75"/>
      <c r="P24" s="75"/>
      <c r="Q24" s="75"/>
      <c r="R24" s="75"/>
    </row>
    <row r="25" spans="1:18" s="10" customFormat="1" ht="12.75">
      <c r="A25" s="41" t="s">
        <v>65</v>
      </c>
      <c r="B25" s="74">
        <v>59.5</v>
      </c>
      <c r="C25" s="74">
        <v>56</v>
      </c>
      <c r="D25" s="74">
        <v>36.4</v>
      </c>
      <c r="E25" s="74">
        <v>15.8</v>
      </c>
      <c r="F25" s="74"/>
      <c r="G25" s="74"/>
      <c r="H25" s="74"/>
      <c r="I25" s="74"/>
      <c r="J25" s="74"/>
      <c r="K25" s="74">
        <v>15.3</v>
      </c>
      <c r="L25" s="74">
        <v>25.8</v>
      </c>
      <c r="M25" s="74">
        <v>40.9</v>
      </c>
      <c r="N25" s="74">
        <f t="shared" si="0"/>
        <v>249.70000000000005</v>
      </c>
      <c r="O25" s="76"/>
      <c r="P25" s="76"/>
      <c r="Q25" s="76"/>
      <c r="R25" s="76"/>
    </row>
    <row r="26" spans="1:18" s="9" customFormat="1" ht="12.75">
      <c r="A26" s="40" t="s">
        <v>66</v>
      </c>
      <c r="B26" s="74">
        <v>70</v>
      </c>
      <c r="C26" s="74">
        <v>69</v>
      </c>
      <c r="D26" s="74">
        <v>44</v>
      </c>
      <c r="E26" s="74">
        <v>25</v>
      </c>
      <c r="F26" s="74"/>
      <c r="G26" s="74"/>
      <c r="H26" s="74"/>
      <c r="I26" s="74"/>
      <c r="J26" s="74"/>
      <c r="K26" s="74">
        <v>23.1</v>
      </c>
      <c r="L26" s="74">
        <v>49.2</v>
      </c>
      <c r="M26" s="74">
        <v>64.4</v>
      </c>
      <c r="N26" s="74">
        <f t="shared" si="0"/>
        <v>344.70000000000005</v>
      </c>
      <c r="O26" s="75"/>
      <c r="P26" s="75"/>
      <c r="Q26" s="75"/>
      <c r="R26" s="75"/>
    </row>
    <row r="27" spans="1:18" s="9" customFormat="1" ht="12.75">
      <c r="A27" s="40" t="s">
        <v>67</v>
      </c>
      <c r="B27" s="74">
        <v>92</v>
      </c>
      <c r="C27" s="74">
        <v>93</v>
      </c>
      <c r="D27" s="74">
        <v>59</v>
      </c>
      <c r="E27" s="74">
        <v>41</v>
      </c>
      <c r="F27" s="74">
        <v>4.9</v>
      </c>
      <c r="G27" s="74">
        <v>4.7</v>
      </c>
      <c r="H27" s="74">
        <v>4</v>
      </c>
      <c r="I27" s="74">
        <v>3.1</v>
      </c>
      <c r="J27" s="74">
        <v>5.3</v>
      </c>
      <c r="K27" s="74">
        <v>30.4</v>
      </c>
      <c r="L27" s="74">
        <v>51.6</v>
      </c>
      <c r="M27" s="74">
        <v>72.5</v>
      </c>
      <c r="N27" s="74">
        <f t="shared" si="0"/>
        <v>461.5</v>
      </c>
      <c r="O27" s="75"/>
      <c r="P27" s="75"/>
      <c r="Q27" s="75"/>
      <c r="R27" s="75"/>
    </row>
    <row r="28" spans="1:18" s="9" customFormat="1" ht="12.75">
      <c r="A28" s="40" t="s">
        <v>68</v>
      </c>
      <c r="B28" s="74">
        <v>91</v>
      </c>
      <c r="C28" s="74">
        <v>92</v>
      </c>
      <c r="D28" s="74">
        <v>54</v>
      </c>
      <c r="E28" s="74">
        <v>37</v>
      </c>
      <c r="F28" s="74">
        <v>4.7</v>
      </c>
      <c r="G28" s="74">
        <v>4.5</v>
      </c>
      <c r="H28" s="74">
        <v>3.7</v>
      </c>
      <c r="I28" s="74">
        <v>2.2</v>
      </c>
      <c r="J28" s="74">
        <v>4.9</v>
      </c>
      <c r="K28" s="74">
        <v>29.1</v>
      </c>
      <c r="L28" s="74">
        <v>40.4</v>
      </c>
      <c r="M28" s="74">
        <v>60.3</v>
      </c>
      <c r="N28" s="74">
        <f t="shared" si="0"/>
        <v>423.79999999999995</v>
      </c>
      <c r="O28" s="75"/>
      <c r="P28" s="75"/>
      <c r="Q28" s="75"/>
      <c r="R28" s="75"/>
    </row>
    <row r="29" spans="1:18" s="9" customFormat="1" ht="12.75">
      <c r="A29" s="40" t="s">
        <v>69</v>
      </c>
      <c r="B29" s="74">
        <v>37</v>
      </c>
      <c r="C29" s="74">
        <v>35.4</v>
      </c>
      <c r="D29" s="74">
        <v>30</v>
      </c>
      <c r="E29" s="74">
        <v>11.6</v>
      </c>
      <c r="F29" s="74">
        <v>3.3</v>
      </c>
      <c r="G29" s="74">
        <v>1.6</v>
      </c>
      <c r="H29" s="74">
        <v>1.1</v>
      </c>
      <c r="I29" s="74">
        <v>1</v>
      </c>
      <c r="J29" s="74">
        <v>1.8</v>
      </c>
      <c r="K29" s="74">
        <v>13.7</v>
      </c>
      <c r="L29" s="74">
        <v>27.1</v>
      </c>
      <c r="M29" s="74">
        <v>28.4</v>
      </c>
      <c r="N29" s="74">
        <f t="shared" si="0"/>
        <v>191.99999999999997</v>
      </c>
      <c r="O29" s="75"/>
      <c r="P29" s="75"/>
      <c r="Q29" s="75"/>
      <c r="R29" s="75"/>
    </row>
    <row r="30" spans="1:18" s="9" customFormat="1" ht="12.75">
      <c r="A30" s="40" t="s">
        <v>70</v>
      </c>
      <c r="B30" s="74">
        <v>40</v>
      </c>
      <c r="C30" s="74">
        <v>40</v>
      </c>
      <c r="D30" s="74">
        <v>30</v>
      </c>
      <c r="E30" s="74">
        <v>16</v>
      </c>
      <c r="F30" s="74">
        <v>2.1</v>
      </c>
      <c r="G30" s="74">
        <v>2.1</v>
      </c>
      <c r="H30" s="74">
        <v>1</v>
      </c>
      <c r="I30" s="74">
        <v>1.3</v>
      </c>
      <c r="J30" s="74">
        <v>1.9</v>
      </c>
      <c r="K30" s="74">
        <v>15.2</v>
      </c>
      <c r="L30" s="74">
        <v>20.3</v>
      </c>
      <c r="M30" s="74">
        <v>23.4</v>
      </c>
      <c r="N30" s="74">
        <f t="shared" si="0"/>
        <v>193.3</v>
      </c>
      <c r="O30" s="75"/>
      <c r="P30" s="75"/>
      <c r="Q30" s="75"/>
      <c r="R30" s="75"/>
    </row>
    <row r="31" spans="1:18" s="9" customFormat="1" ht="12.75">
      <c r="A31" s="40" t="s">
        <v>71</v>
      </c>
      <c r="B31" s="74">
        <v>36</v>
      </c>
      <c r="C31" s="74">
        <v>27</v>
      </c>
      <c r="D31" s="74">
        <v>20</v>
      </c>
      <c r="E31" s="74">
        <v>14</v>
      </c>
      <c r="F31" s="74">
        <v>1.5</v>
      </c>
      <c r="G31" s="74">
        <v>1.4</v>
      </c>
      <c r="H31" s="74">
        <v>1.5</v>
      </c>
      <c r="I31" s="74">
        <v>2.6</v>
      </c>
      <c r="J31" s="74">
        <v>2.2</v>
      </c>
      <c r="K31" s="74">
        <v>13.4</v>
      </c>
      <c r="L31" s="74">
        <v>20.6</v>
      </c>
      <c r="M31" s="74">
        <v>23.4</v>
      </c>
      <c r="N31" s="74">
        <f t="shared" si="0"/>
        <v>163.60000000000002</v>
      </c>
      <c r="O31" s="75"/>
      <c r="P31" s="75"/>
      <c r="Q31" s="75"/>
      <c r="R31" s="75"/>
    </row>
    <row r="32" spans="1:18" s="9" customFormat="1" ht="12.75">
      <c r="A32" s="40" t="s">
        <v>72</v>
      </c>
      <c r="B32" s="74">
        <v>99.5</v>
      </c>
      <c r="C32" s="74">
        <v>103.6</v>
      </c>
      <c r="D32" s="74">
        <v>83</v>
      </c>
      <c r="E32" s="74">
        <v>38</v>
      </c>
      <c r="F32" s="74">
        <v>4.7</v>
      </c>
      <c r="G32" s="74">
        <v>1.5</v>
      </c>
      <c r="H32" s="74">
        <v>0.9</v>
      </c>
      <c r="I32" s="74">
        <v>0.9</v>
      </c>
      <c r="J32" s="74">
        <v>6.6</v>
      </c>
      <c r="K32" s="74">
        <v>57.1</v>
      </c>
      <c r="L32" s="74">
        <v>80.1</v>
      </c>
      <c r="M32" s="74">
        <v>87.3</v>
      </c>
      <c r="N32" s="74">
        <f t="shared" si="0"/>
        <v>563.1999999999999</v>
      </c>
      <c r="O32" s="75"/>
      <c r="P32" s="75"/>
      <c r="Q32" s="75"/>
      <c r="R32" s="75"/>
    </row>
    <row r="33" spans="1:18" s="10" customFormat="1" ht="12.75">
      <c r="A33" s="41" t="s">
        <v>73</v>
      </c>
      <c r="B33" s="77">
        <v>39</v>
      </c>
      <c r="C33" s="78">
        <v>31</v>
      </c>
      <c r="D33" s="78">
        <v>28</v>
      </c>
      <c r="E33" s="78">
        <v>15</v>
      </c>
      <c r="F33" s="78">
        <v>1</v>
      </c>
      <c r="G33" s="78">
        <v>0.8</v>
      </c>
      <c r="H33" s="78">
        <v>0.8</v>
      </c>
      <c r="I33" s="78">
        <v>0.4</v>
      </c>
      <c r="J33" s="78">
        <v>0.8</v>
      </c>
      <c r="K33" s="78">
        <v>11.1</v>
      </c>
      <c r="L33" s="78">
        <v>23</v>
      </c>
      <c r="M33" s="78">
        <v>26.7</v>
      </c>
      <c r="N33" s="74">
        <f t="shared" si="0"/>
        <v>177.59999999999997</v>
      </c>
      <c r="O33" s="76"/>
      <c r="P33" s="76"/>
      <c r="Q33" s="76"/>
      <c r="R33" s="76"/>
    </row>
    <row r="34" spans="1:18" s="10" customFormat="1" ht="12.75">
      <c r="A34" s="41" t="s">
        <v>92</v>
      </c>
      <c r="B34" s="74">
        <v>80</v>
      </c>
      <c r="C34" s="74">
        <v>86</v>
      </c>
      <c r="D34" s="74">
        <v>49</v>
      </c>
      <c r="E34" s="74">
        <v>35</v>
      </c>
      <c r="F34" s="74">
        <v>5.6</v>
      </c>
      <c r="G34" s="74">
        <v>4.9</v>
      </c>
      <c r="H34" s="74">
        <v>6.4</v>
      </c>
      <c r="I34" s="74">
        <v>4</v>
      </c>
      <c r="J34" s="74">
        <v>7</v>
      </c>
      <c r="K34" s="74">
        <v>53.6</v>
      </c>
      <c r="L34" s="74">
        <v>70</v>
      </c>
      <c r="M34" s="74">
        <v>76.44</v>
      </c>
      <c r="N34" s="74">
        <f t="shared" si="0"/>
        <v>477.94</v>
      </c>
      <c r="O34" s="76"/>
      <c r="P34" s="76"/>
      <c r="Q34" s="76"/>
      <c r="R34" s="76"/>
    </row>
    <row r="35" spans="1:18" s="10" customFormat="1" ht="12.75">
      <c r="A35" s="41" t="s">
        <v>111</v>
      </c>
      <c r="B35" s="40">
        <v>17.6</v>
      </c>
      <c r="C35" s="40">
        <v>16</v>
      </c>
      <c r="D35" s="40">
        <v>12.3</v>
      </c>
      <c r="E35" s="40">
        <v>8</v>
      </c>
      <c r="F35" s="40"/>
      <c r="G35" s="40"/>
      <c r="H35" s="40"/>
      <c r="I35" s="74"/>
      <c r="J35" s="74"/>
      <c r="K35" s="74">
        <v>8</v>
      </c>
      <c r="L35" s="74">
        <v>15</v>
      </c>
      <c r="M35" s="74">
        <v>17.1</v>
      </c>
      <c r="N35" s="74">
        <f t="shared" si="0"/>
        <v>94</v>
      </c>
      <c r="O35" s="76"/>
      <c r="P35" s="76"/>
      <c r="Q35" s="76"/>
      <c r="R35" s="76"/>
    </row>
    <row r="36" spans="1:18" s="9" customFormat="1" ht="12.75">
      <c r="A36" s="38" t="s">
        <v>187</v>
      </c>
      <c r="B36" s="78">
        <f>B12+B13+B14+B15+B16+B17+B18+B19+B20+B21+B22+B23+B24+B25+B26+B27+B28+B29+B30+B31+B32+B33+B34+B35</f>
        <v>1446.6</v>
      </c>
      <c r="C36" s="78">
        <f aca="true" t="shared" si="1" ref="C36:M36">C12+C13+C14+C15+C16+C17+C18+C19+C20+C21+C22+C23+C24+C25+C26+C27+C28+C29+C30+C31+C32+C33+C34+C35</f>
        <v>1422.525</v>
      </c>
      <c r="D36" s="78">
        <f t="shared" si="1"/>
        <v>985.618</v>
      </c>
      <c r="E36" s="78">
        <f t="shared" si="1"/>
        <v>598.046</v>
      </c>
      <c r="F36" s="78">
        <f t="shared" si="1"/>
        <v>44.800000000000004</v>
      </c>
      <c r="G36" s="78">
        <f t="shared" si="1"/>
        <v>32.1</v>
      </c>
      <c r="H36" s="78">
        <f t="shared" si="1"/>
        <v>26.6</v>
      </c>
      <c r="I36" s="78">
        <f t="shared" si="1"/>
        <v>23.099999999999998</v>
      </c>
      <c r="J36" s="78">
        <f t="shared" si="1"/>
        <v>56.199999999999996</v>
      </c>
      <c r="K36" s="78">
        <f t="shared" si="1"/>
        <v>516.517</v>
      </c>
      <c r="L36" s="78">
        <f t="shared" si="1"/>
        <v>916.3480000000002</v>
      </c>
      <c r="M36" s="78">
        <f t="shared" si="1"/>
        <v>1167.6459999999997</v>
      </c>
      <c r="N36" s="81">
        <f t="shared" si="0"/>
        <v>7236.1</v>
      </c>
      <c r="O36" s="75"/>
      <c r="P36" s="75"/>
      <c r="Q36" s="75"/>
      <c r="R36" s="75"/>
    </row>
    <row r="37" spans="1:18" s="9" customFormat="1" ht="12.75">
      <c r="A37" s="5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5"/>
      <c r="P37" s="75"/>
      <c r="Q37" s="75"/>
      <c r="R37" s="75"/>
    </row>
    <row r="38" spans="1:18" s="9" customFormat="1" ht="78" customHeight="1" hidden="1">
      <c r="A38" s="5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5"/>
      <c r="P38" s="75"/>
      <c r="Q38" s="75"/>
      <c r="R38" s="75"/>
    </row>
    <row r="39" spans="1:18" s="9" customFormat="1" ht="105" customHeight="1">
      <c r="A39" s="5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5"/>
      <c r="P39" s="75"/>
      <c r="Q39" s="75"/>
      <c r="R39" s="75"/>
    </row>
    <row r="40" spans="1:18" s="7" customFormat="1" ht="15.75" customHeight="1">
      <c r="A40" s="170" t="s">
        <v>27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52"/>
      <c r="P40" s="52"/>
      <c r="Q40" s="52"/>
      <c r="R40" s="52"/>
    </row>
    <row r="41" spans="1:18" s="7" customFormat="1" ht="16.5" customHeight="1">
      <c r="A41" s="170" t="s">
        <v>185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52"/>
      <c r="P41" s="52"/>
      <c r="Q41" s="52"/>
      <c r="R41" s="52"/>
    </row>
    <row r="42" spans="1:18" s="7" customFormat="1" ht="16.5" customHeight="1">
      <c r="A42" s="51"/>
      <c r="B42" s="170" t="s">
        <v>115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52"/>
      <c r="P42" s="52"/>
      <c r="Q42" s="52"/>
      <c r="R42" s="52"/>
    </row>
    <row r="43" spans="1:18" s="9" customFormat="1" ht="12.75">
      <c r="A43" s="59"/>
      <c r="B43" s="79"/>
      <c r="C43" s="79"/>
      <c r="D43" s="79"/>
      <c r="E43" s="59"/>
      <c r="F43" s="59"/>
      <c r="G43" s="59"/>
      <c r="H43" s="59"/>
      <c r="I43" s="59"/>
      <c r="J43" s="59"/>
      <c r="K43" s="59"/>
      <c r="L43" s="59"/>
      <c r="M43" s="59"/>
      <c r="N43" s="80"/>
      <c r="O43" s="75"/>
      <c r="P43" s="75"/>
      <c r="Q43" s="75"/>
      <c r="R43" s="75"/>
    </row>
    <row r="44" spans="1:18" s="7" customFormat="1" ht="47.25" customHeight="1">
      <c r="A44" s="38" t="s">
        <v>186</v>
      </c>
      <c r="B44" s="38" t="s">
        <v>0</v>
      </c>
      <c r="C44" s="38" t="s">
        <v>1</v>
      </c>
      <c r="D44" s="38" t="s">
        <v>2</v>
      </c>
      <c r="E44" s="38" t="s">
        <v>3</v>
      </c>
      <c r="F44" s="38" t="s">
        <v>4</v>
      </c>
      <c r="G44" s="38" t="s">
        <v>26</v>
      </c>
      <c r="H44" s="38" t="s">
        <v>5</v>
      </c>
      <c r="I44" s="38" t="s">
        <v>6</v>
      </c>
      <c r="J44" s="38" t="s">
        <v>7</v>
      </c>
      <c r="K44" s="38" t="s">
        <v>8</v>
      </c>
      <c r="L44" s="38" t="s">
        <v>9</v>
      </c>
      <c r="M44" s="38" t="s">
        <v>10</v>
      </c>
      <c r="N44" s="42" t="s">
        <v>24</v>
      </c>
      <c r="O44" s="52"/>
      <c r="P44" s="52"/>
      <c r="Q44" s="52"/>
      <c r="R44" s="52"/>
    </row>
    <row r="45" spans="1:18" s="9" customFormat="1" ht="12.75">
      <c r="A45" s="40" t="s">
        <v>74</v>
      </c>
      <c r="B45" s="74">
        <v>98.4</v>
      </c>
      <c r="C45" s="74">
        <v>97.5</v>
      </c>
      <c r="D45" s="74">
        <v>75.6</v>
      </c>
      <c r="E45" s="74">
        <v>37.6</v>
      </c>
      <c r="F45" s="74">
        <v>3.8</v>
      </c>
      <c r="G45" s="74">
        <v>3</v>
      </c>
      <c r="H45" s="74">
        <v>2.2</v>
      </c>
      <c r="I45" s="74">
        <v>2</v>
      </c>
      <c r="J45" s="74">
        <v>6.3</v>
      </c>
      <c r="K45" s="74">
        <v>39.8</v>
      </c>
      <c r="L45" s="74">
        <v>63.5</v>
      </c>
      <c r="M45" s="74">
        <v>86.66</v>
      </c>
      <c r="N45" s="74">
        <f>B45+C45+D45+E45+F45+G45+H45+I45+J45+K45+L45+M45</f>
        <v>516.36</v>
      </c>
      <c r="O45" s="75"/>
      <c r="P45" s="75"/>
      <c r="Q45" s="75"/>
      <c r="R45" s="75"/>
    </row>
    <row r="46" spans="1:18" s="9" customFormat="1" ht="12.75">
      <c r="A46" s="40" t="s">
        <v>75</v>
      </c>
      <c r="B46" s="74">
        <v>51.8</v>
      </c>
      <c r="C46" s="74">
        <v>50</v>
      </c>
      <c r="D46" s="74">
        <v>41.2</v>
      </c>
      <c r="E46" s="74">
        <v>18.7</v>
      </c>
      <c r="F46" s="74">
        <v>2.9</v>
      </c>
      <c r="G46" s="74">
        <v>1.4</v>
      </c>
      <c r="H46" s="74">
        <v>0.9</v>
      </c>
      <c r="I46" s="74">
        <v>1.7</v>
      </c>
      <c r="J46" s="74">
        <v>1.2</v>
      </c>
      <c r="K46" s="74">
        <v>18.2</v>
      </c>
      <c r="L46" s="74">
        <v>38.9</v>
      </c>
      <c r="M46" s="74">
        <v>52.2</v>
      </c>
      <c r="N46" s="74">
        <f aca="true" t="shared" si="2" ref="N46:N54">B46+C46+D46+E46+F46+G46+H46+I46+J46+K46+L46+M46</f>
        <v>279.09999999999997</v>
      </c>
      <c r="O46" s="75"/>
      <c r="P46" s="75"/>
      <c r="Q46" s="75"/>
      <c r="R46" s="75"/>
    </row>
    <row r="47" spans="1:18" s="9" customFormat="1" ht="12.75">
      <c r="A47" s="40" t="s">
        <v>76</v>
      </c>
      <c r="B47" s="41">
        <v>82.6</v>
      </c>
      <c r="C47" s="81">
        <v>86</v>
      </c>
      <c r="D47" s="81">
        <v>54.7</v>
      </c>
      <c r="E47" s="81">
        <v>38.3</v>
      </c>
      <c r="F47" s="81">
        <v>2.4</v>
      </c>
      <c r="G47" s="81">
        <v>1.4</v>
      </c>
      <c r="H47" s="81">
        <v>1.5</v>
      </c>
      <c r="I47" s="81">
        <v>1.9</v>
      </c>
      <c r="J47" s="81">
        <v>2.2</v>
      </c>
      <c r="K47" s="81">
        <v>36</v>
      </c>
      <c r="L47" s="81">
        <v>54</v>
      </c>
      <c r="M47" s="81">
        <v>70</v>
      </c>
      <c r="N47" s="74">
        <f t="shared" si="2"/>
        <v>430.99999999999994</v>
      </c>
      <c r="O47" s="75"/>
      <c r="P47" s="75"/>
      <c r="Q47" s="75"/>
      <c r="R47" s="75"/>
    </row>
    <row r="48" spans="1:18" s="9" customFormat="1" ht="12.75">
      <c r="A48" s="40" t="s">
        <v>77</v>
      </c>
      <c r="B48" s="74">
        <v>100.5</v>
      </c>
      <c r="C48" s="74">
        <v>105.6</v>
      </c>
      <c r="D48" s="74">
        <v>89.2</v>
      </c>
      <c r="E48" s="74">
        <v>49.1</v>
      </c>
      <c r="F48" s="74">
        <v>5.2</v>
      </c>
      <c r="G48" s="74">
        <v>3.7</v>
      </c>
      <c r="H48" s="74">
        <v>2</v>
      </c>
      <c r="I48" s="74">
        <v>2.3</v>
      </c>
      <c r="J48" s="74">
        <v>5.3</v>
      </c>
      <c r="K48" s="74">
        <v>54.8</v>
      </c>
      <c r="L48" s="74">
        <v>79.9</v>
      </c>
      <c r="M48" s="74">
        <v>89.1</v>
      </c>
      <c r="N48" s="74">
        <f t="shared" si="2"/>
        <v>586.7</v>
      </c>
      <c r="O48" s="75"/>
      <c r="P48" s="75"/>
      <c r="Q48" s="75"/>
      <c r="R48" s="75"/>
    </row>
    <row r="49" spans="1:18" s="9" customFormat="1" ht="12.75">
      <c r="A49" s="40" t="s">
        <v>78</v>
      </c>
      <c r="B49" s="74">
        <v>19.9</v>
      </c>
      <c r="C49" s="74">
        <v>18.2</v>
      </c>
      <c r="D49" s="74">
        <v>14.6</v>
      </c>
      <c r="E49" s="74">
        <v>5.1</v>
      </c>
      <c r="F49" s="74"/>
      <c r="G49" s="74"/>
      <c r="H49" s="74"/>
      <c r="I49" s="74"/>
      <c r="J49" s="74"/>
      <c r="K49" s="74">
        <v>8.8</v>
      </c>
      <c r="L49" s="74">
        <v>13.3</v>
      </c>
      <c r="M49" s="74">
        <v>18.4</v>
      </c>
      <c r="N49" s="74">
        <f t="shared" si="2"/>
        <v>98.29999999999998</v>
      </c>
      <c r="O49" s="75"/>
      <c r="P49" s="75"/>
      <c r="Q49" s="75"/>
      <c r="R49" s="75"/>
    </row>
    <row r="50" spans="1:18" s="9" customFormat="1" ht="12.75">
      <c r="A50" s="40" t="s">
        <v>79</v>
      </c>
      <c r="B50" s="74">
        <v>79</v>
      </c>
      <c r="C50" s="74">
        <v>74.9</v>
      </c>
      <c r="D50" s="74">
        <v>57.3</v>
      </c>
      <c r="E50" s="74">
        <v>26.9</v>
      </c>
      <c r="F50" s="74">
        <v>3</v>
      </c>
      <c r="G50" s="74">
        <v>3</v>
      </c>
      <c r="H50" s="74">
        <v>2.9</v>
      </c>
      <c r="I50" s="74">
        <v>1</v>
      </c>
      <c r="J50" s="74">
        <v>2.2</v>
      </c>
      <c r="K50" s="74">
        <v>27.4</v>
      </c>
      <c r="L50" s="74">
        <v>50</v>
      </c>
      <c r="M50" s="74">
        <v>59.2</v>
      </c>
      <c r="N50" s="74">
        <f t="shared" si="2"/>
        <v>386.79999999999995</v>
      </c>
      <c r="O50" s="75"/>
      <c r="P50" s="75"/>
      <c r="Q50" s="75"/>
      <c r="R50" s="75"/>
    </row>
    <row r="51" spans="1:18" s="9" customFormat="1" ht="12.75">
      <c r="A51" s="40" t="s">
        <v>80</v>
      </c>
      <c r="B51" s="74">
        <v>75.6</v>
      </c>
      <c r="C51" s="74">
        <v>75.8</v>
      </c>
      <c r="D51" s="74">
        <v>51.2</v>
      </c>
      <c r="E51" s="74">
        <v>25</v>
      </c>
      <c r="F51" s="74">
        <v>3.8</v>
      </c>
      <c r="G51" s="74">
        <v>2.9</v>
      </c>
      <c r="H51" s="74">
        <v>1.6</v>
      </c>
      <c r="I51" s="74">
        <v>1.4</v>
      </c>
      <c r="J51" s="74">
        <v>4</v>
      </c>
      <c r="K51" s="74">
        <v>30</v>
      </c>
      <c r="L51" s="74">
        <v>47.1</v>
      </c>
      <c r="M51" s="74">
        <v>66.1</v>
      </c>
      <c r="N51" s="74">
        <f t="shared" si="2"/>
        <v>384.5</v>
      </c>
      <c r="O51" s="75"/>
      <c r="P51" s="75"/>
      <c r="Q51" s="75"/>
      <c r="R51" s="75"/>
    </row>
    <row r="52" spans="1:18" s="9" customFormat="1" ht="12.75">
      <c r="A52" s="40" t="s">
        <v>81</v>
      </c>
      <c r="B52" s="74">
        <v>82.7</v>
      </c>
      <c r="C52" s="74">
        <v>83</v>
      </c>
      <c r="D52" s="74">
        <v>60</v>
      </c>
      <c r="E52" s="74">
        <v>27.1</v>
      </c>
      <c r="F52" s="74">
        <v>1.4</v>
      </c>
      <c r="G52" s="74">
        <v>2.1</v>
      </c>
      <c r="H52" s="74">
        <v>1.5</v>
      </c>
      <c r="I52" s="74">
        <v>1.5</v>
      </c>
      <c r="J52" s="74">
        <v>3.2</v>
      </c>
      <c r="K52" s="74">
        <v>34.4</v>
      </c>
      <c r="L52" s="74">
        <v>53.1</v>
      </c>
      <c r="M52" s="74">
        <v>78.3</v>
      </c>
      <c r="N52" s="74">
        <f t="shared" si="2"/>
        <v>428.3</v>
      </c>
      <c r="O52" s="75"/>
      <c r="P52" s="75"/>
      <c r="Q52" s="75"/>
      <c r="R52" s="75"/>
    </row>
    <row r="53" spans="1:18" s="9" customFormat="1" ht="12.75">
      <c r="A53" s="40" t="s">
        <v>82</v>
      </c>
      <c r="B53" s="74">
        <v>70</v>
      </c>
      <c r="C53" s="74">
        <v>68.7</v>
      </c>
      <c r="D53" s="74">
        <v>53.4</v>
      </c>
      <c r="E53" s="74">
        <v>24.3</v>
      </c>
      <c r="F53" s="74">
        <v>2.8</v>
      </c>
      <c r="G53" s="74">
        <v>2.2</v>
      </c>
      <c r="H53" s="74">
        <v>2.5</v>
      </c>
      <c r="I53" s="74">
        <v>1.6</v>
      </c>
      <c r="J53" s="74">
        <v>3</v>
      </c>
      <c r="K53" s="74">
        <v>27.1</v>
      </c>
      <c r="L53" s="74">
        <v>50.7</v>
      </c>
      <c r="M53" s="74">
        <v>66.7</v>
      </c>
      <c r="N53" s="74">
        <f t="shared" si="2"/>
        <v>373</v>
      </c>
      <c r="O53" s="75"/>
      <c r="P53" s="75"/>
      <c r="Q53" s="75"/>
      <c r="R53" s="75"/>
    </row>
    <row r="54" spans="1:18" s="9" customFormat="1" ht="12.75">
      <c r="A54" s="40" t="s">
        <v>83</v>
      </c>
      <c r="B54" s="74">
        <v>91.7</v>
      </c>
      <c r="C54" s="74">
        <v>80.3</v>
      </c>
      <c r="D54" s="74">
        <v>65.5</v>
      </c>
      <c r="E54" s="74">
        <v>35.6</v>
      </c>
      <c r="F54" s="74">
        <v>0.9</v>
      </c>
      <c r="G54" s="74">
        <v>0.6</v>
      </c>
      <c r="H54" s="74">
        <v>0.1</v>
      </c>
      <c r="I54" s="74">
        <v>0.1</v>
      </c>
      <c r="J54" s="74">
        <v>0.7</v>
      </c>
      <c r="K54" s="74">
        <v>35.9</v>
      </c>
      <c r="L54" s="74">
        <v>62.5</v>
      </c>
      <c r="M54" s="74">
        <v>68.5</v>
      </c>
      <c r="N54" s="74">
        <f t="shared" si="2"/>
        <v>442.40000000000003</v>
      </c>
      <c r="O54" s="75"/>
      <c r="P54" s="75"/>
      <c r="Q54" s="75"/>
      <c r="R54" s="75"/>
    </row>
    <row r="55" spans="1:18" s="9" customFormat="1" ht="12.75">
      <c r="A55" s="38" t="s">
        <v>187</v>
      </c>
      <c r="B55" s="41">
        <f>B45+B46+B47+B48+B49+B50+B51+B52+B53+B54</f>
        <v>752.2</v>
      </c>
      <c r="C55" s="41">
        <f aca="true" t="shared" si="3" ref="C55:M55">C45+C46+C47+C48+C49+C50+C51+C52+C53+C54</f>
        <v>740</v>
      </c>
      <c r="D55" s="41">
        <f t="shared" si="3"/>
        <v>562.7</v>
      </c>
      <c r="E55" s="41">
        <f t="shared" si="3"/>
        <v>287.7</v>
      </c>
      <c r="F55" s="41">
        <f t="shared" si="3"/>
        <v>26.2</v>
      </c>
      <c r="G55" s="41">
        <f t="shared" si="3"/>
        <v>20.3</v>
      </c>
      <c r="H55" s="41">
        <f t="shared" si="3"/>
        <v>15.2</v>
      </c>
      <c r="I55" s="41">
        <f t="shared" si="3"/>
        <v>13.499999999999998</v>
      </c>
      <c r="J55" s="41">
        <f t="shared" si="3"/>
        <v>28.099999999999998</v>
      </c>
      <c r="K55" s="41">
        <f t="shared" si="3"/>
        <v>312.40000000000003</v>
      </c>
      <c r="L55" s="41">
        <f t="shared" si="3"/>
        <v>513</v>
      </c>
      <c r="M55" s="41">
        <f t="shared" si="3"/>
        <v>655.16</v>
      </c>
      <c r="N55" s="81">
        <f>B55+C55+D55+E55+F55+G55+H55+I55+J55+K55+L55+M55</f>
        <v>3926.4599999999996</v>
      </c>
      <c r="O55" s="75"/>
      <c r="P55" s="75"/>
      <c r="Q55" s="75"/>
      <c r="R55" s="75"/>
    </row>
    <row r="56" spans="1:35" s="11" customFormat="1" ht="53.25" customHeight="1">
      <c r="A56" s="38" t="s">
        <v>188</v>
      </c>
      <c r="B56" s="38">
        <f aca="true" t="shared" si="4" ref="B56:AI56">B36+B55</f>
        <v>2198.8</v>
      </c>
      <c r="C56" s="38">
        <f t="shared" si="4"/>
        <v>2162.525</v>
      </c>
      <c r="D56" s="38">
        <f t="shared" si="4"/>
        <v>1548.3180000000002</v>
      </c>
      <c r="E56" s="38">
        <f t="shared" si="4"/>
        <v>885.7460000000001</v>
      </c>
      <c r="F56" s="38">
        <f t="shared" si="4"/>
        <v>71</v>
      </c>
      <c r="G56" s="38">
        <f t="shared" si="4"/>
        <v>52.400000000000006</v>
      </c>
      <c r="H56" s="38">
        <f t="shared" si="4"/>
        <v>41.8</v>
      </c>
      <c r="I56" s="38">
        <f t="shared" si="4"/>
        <v>36.599999999999994</v>
      </c>
      <c r="J56" s="38">
        <f t="shared" si="4"/>
        <v>84.3</v>
      </c>
      <c r="K56" s="38">
        <f t="shared" si="4"/>
        <v>828.9170000000001</v>
      </c>
      <c r="L56" s="38">
        <f t="shared" si="4"/>
        <v>1429.3480000000002</v>
      </c>
      <c r="M56" s="38">
        <f t="shared" si="4"/>
        <v>1822.8059999999996</v>
      </c>
      <c r="N56" s="38">
        <f t="shared" si="4"/>
        <v>11162.56</v>
      </c>
      <c r="O56" s="38">
        <f t="shared" si="4"/>
        <v>0</v>
      </c>
      <c r="P56" s="38">
        <f t="shared" si="4"/>
        <v>0</v>
      </c>
      <c r="Q56" s="38">
        <f t="shared" si="4"/>
        <v>0</v>
      </c>
      <c r="R56" s="38">
        <f t="shared" si="4"/>
        <v>0</v>
      </c>
      <c r="S56" s="3">
        <f t="shared" si="4"/>
        <v>0</v>
      </c>
      <c r="T56" s="3">
        <f t="shared" si="4"/>
        <v>0</v>
      </c>
      <c r="U56" s="3">
        <f t="shared" si="4"/>
        <v>0</v>
      </c>
      <c r="V56" s="3">
        <f t="shared" si="4"/>
        <v>0</v>
      </c>
      <c r="W56" s="3">
        <f t="shared" si="4"/>
        <v>0</v>
      </c>
      <c r="X56" s="3">
        <f t="shared" si="4"/>
        <v>0</v>
      </c>
      <c r="Y56" s="3">
        <f t="shared" si="4"/>
        <v>0</v>
      </c>
      <c r="Z56" s="3">
        <f t="shared" si="4"/>
        <v>0</v>
      </c>
      <c r="AA56" s="3">
        <f t="shared" si="4"/>
        <v>0</v>
      </c>
      <c r="AB56" s="3">
        <f t="shared" si="4"/>
        <v>0</v>
      </c>
      <c r="AC56" s="3">
        <f t="shared" si="4"/>
        <v>0</v>
      </c>
      <c r="AD56" s="3">
        <f t="shared" si="4"/>
        <v>0</v>
      </c>
      <c r="AE56" s="3">
        <f t="shared" si="4"/>
        <v>0</v>
      </c>
      <c r="AF56" s="3">
        <f t="shared" si="4"/>
        <v>0</v>
      </c>
      <c r="AG56" s="3">
        <f t="shared" si="4"/>
        <v>0</v>
      </c>
      <c r="AH56" s="3">
        <f t="shared" si="4"/>
        <v>0</v>
      </c>
      <c r="AI56" s="3">
        <f t="shared" si="4"/>
        <v>0</v>
      </c>
    </row>
    <row r="57" spans="1:35" s="11" customFormat="1" ht="33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s="11" customFormat="1" ht="153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s="11" customFormat="1" ht="0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s="11" customFormat="1" ht="2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18" s="9" customFormat="1" ht="12.75" customHeight="1" hidden="1">
      <c r="A61" s="59"/>
      <c r="B61" s="79"/>
      <c r="C61" s="79"/>
      <c r="D61" s="79"/>
      <c r="E61" s="59"/>
      <c r="F61" s="59"/>
      <c r="G61" s="59"/>
      <c r="H61" s="59"/>
      <c r="I61" s="59"/>
      <c r="J61" s="59"/>
      <c r="K61" s="59"/>
      <c r="L61" s="59"/>
      <c r="M61" s="59"/>
      <c r="N61" s="80"/>
      <c r="O61" s="75"/>
      <c r="P61" s="75"/>
      <c r="Q61" s="75"/>
      <c r="R61" s="75"/>
    </row>
    <row r="62" spans="1:18" s="9" customFormat="1" ht="12.75" customHeight="1" hidden="1">
      <c r="A62" s="59"/>
      <c r="B62" s="79"/>
      <c r="C62" s="79"/>
      <c r="D62" s="79"/>
      <c r="E62" s="59"/>
      <c r="F62" s="59"/>
      <c r="G62" s="59"/>
      <c r="H62" s="59"/>
      <c r="I62" s="59"/>
      <c r="J62" s="59"/>
      <c r="K62" s="59"/>
      <c r="L62" s="59"/>
      <c r="M62" s="59"/>
      <c r="N62" s="80"/>
      <c r="O62" s="75"/>
      <c r="P62" s="75"/>
      <c r="Q62" s="75"/>
      <c r="R62" s="75"/>
    </row>
    <row r="63" spans="1:18" s="9" customFormat="1" ht="12.75" customHeight="1" hidden="1">
      <c r="A63" s="59"/>
      <c r="B63" s="79"/>
      <c r="C63" s="79"/>
      <c r="D63" s="79"/>
      <c r="E63" s="59"/>
      <c r="F63" s="59"/>
      <c r="G63" s="59"/>
      <c r="H63" s="59"/>
      <c r="I63" s="59"/>
      <c r="J63" s="59"/>
      <c r="K63" s="59"/>
      <c r="L63" s="59"/>
      <c r="M63" s="59"/>
      <c r="N63" s="80"/>
      <c r="O63" s="75"/>
      <c r="P63" s="75"/>
      <c r="Q63" s="75"/>
      <c r="R63" s="75"/>
    </row>
    <row r="64" spans="1:18" s="9" customFormat="1" ht="12.75" customHeight="1" hidden="1">
      <c r="A64" s="59"/>
      <c r="B64" s="79"/>
      <c r="C64" s="79"/>
      <c r="D64" s="79"/>
      <c r="E64" s="59"/>
      <c r="F64" s="59"/>
      <c r="G64" s="59"/>
      <c r="H64" s="59"/>
      <c r="I64" s="59"/>
      <c r="J64" s="59"/>
      <c r="K64" s="59"/>
      <c r="L64" s="59"/>
      <c r="M64" s="59"/>
      <c r="N64" s="80"/>
      <c r="O64" s="75"/>
      <c r="P64" s="75"/>
      <c r="Q64" s="75"/>
      <c r="R64" s="75"/>
    </row>
    <row r="65" spans="1:18" s="9" customFormat="1" ht="12.75" customHeight="1" hidden="1">
      <c r="A65" s="59"/>
      <c r="B65" s="79"/>
      <c r="C65" s="79"/>
      <c r="D65" s="79"/>
      <c r="E65" s="59"/>
      <c r="F65" s="59"/>
      <c r="G65" s="59"/>
      <c r="H65" s="59"/>
      <c r="I65" s="59"/>
      <c r="J65" s="59"/>
      <c r="K65" s="59"/>
      <c r="L65" s="59"/>
      <c r="M65" s="59"/>
      <c r="N65" s="80"/>
      <c r="O65" s="75"/>
      <c r="P65" s="75"/>
      <c r="Q65" s="75"/>
      <c r="R65" s="75"/>
    </row>
    <row r="66" spans="1:18" s="9" customFormat="1" ht="12.75" customHeight="1" hidden="1">
      <c r="A66" s="59"/>
      <c r="B66" s="79"/>
      <c r="C66" s="79"/>
      <c r="D66" s="79"/>
      <c r="E66" s="59"/>
      <c r="F66" s="59"/>
      <c r="G66" s="59"/>
      <c r="H66" s="59"/>
      <c r="I66" s="59"/>
      <c r="J66" s="59"/>
      <c r="K66" s="59"/>
      <c r="L66" s="59"/>
      <c r="M66" s="59"/>
      <c r="N66" s="80"/>
      <c r="O66" s="75"/>
      <c r="P66" s="75"/>
      <c r="Q66" s="75"/>
      <c r="R66" s="75"/>
    </row>
    <row r="67" spans="1:18" s="9" customFormat="1" ht="12.75" customHeight="1" hidden="1">
      <c r="A67" s="59"/>
      <c r="B67" s="79"/>
      <c r="C67" s="79"/>
      <c r="D67" s="79"/>
      <c r="E67" s="59"/>
      <c r="F67" s="59"/>
      <c r="G67" s="59"/>
      <c r="H67" s="59"/>
      <c r="I67" s="59"/>
      <c r="J67" s="59"/>
      <c r="K67" s="59"/>
      <c r="L67" s="59"/>
      <c r="M67" s="59"/>
      <c r="N67" s="80"/>
      <c r="O67" s="75"/>
      <c r="P67" s="75"/>
      <c r="Q67" s="75"/>
      <c r="R67" s="75"/>
    </row>
    <row r="68" spans="1:18" s="9" customFormat="1" ht="12.75" customHeight="1" hidden="1">
      <c r="A68" s="59"/>
      <c r="B68" s="79"/>
      <c r="C68" s="79"/>
      <c r="D68" s="79"/>
      <c r="E68" s="59"/>
      <c r="F68" s="59"/>
      <c r="G68" s="59"/>
      <c r="H68" s="59"/>
      <c r="I68" s="59"/>
      <c r="J68" s="59"/>
      <c r="K68" s="59"/>
      <c r="L68" s="59"/>
      <c r="M68" s="59"/>
      <c r="N68" s="80"/>
      <c r="O68" s="75"/>
      <c r="P68" s="75"/>
      <c r="Q68" s="75"/>
      <c r="R68" s="75"/>
    </row>
    <row r="69" spans="1:18" s="9" customFormat="1" ht="3.75" customHeight="1" hidden="1">
      <c r="A69" s="59"/>
      <c r="B69" s="79"/>
      <c r="C69" s="79"/>
      <c r="D69" s="79"/>
      <c r="E69" s="59"/>
      <c r="F69" s="59"/>
      <c r="G69" s="59"/>
      <c r="H69" s="59"/>
      <c r="I69" s="59"/>
      <c r="J69" s="59"/>
      <c r="K69" s="59"/>
      <c r="L69" s="59"/>
      <c r="M69" s="59"/>
      <c r="N69" s="80"/>
      <c r="O69" s="75"/>
      <c r="P69" s="75"/>
      <c r="Q69" s="75"/>
      <c r="R69" s="75"/>
    </row>
    <row r="70" spans="1:18" s="9" customFormat="1" ht="12.75" customHeight="1" hidden="1">
      <c r="A70" s="59"/>
      <c r="B70" s="79"/>
      <c r="C70" s="79"/>
      <c r="D70" s="79"/>
      <c r="E70" s="59"/>
      <c r="F70" s="59"/>
      <c r="G70" s="59"/>
      <c r="H70" s="59"/>
      <c r="I70" s="59"/>
      <c r="J70" s="59"/>
      <c r="K70" s="59"/>
      <c r="L70" s="59"/>
      <c r="M70" s="59"/>
      <c r="N70" s="80"/>
      <c r="O70" s="75"/>
      <c r="P70" s="75"/>
      <c r="Q70" s="75"/>
      <c r="R70" s="75"/>
    </row>
    <row r="71" spans="1:18" s="9" customFormat="1" ht="12.75" customHeight="1" hidden="1">
      <c r="A71" s="59"/>
      <c r="B71" s="79"/>
      <c r="C71" s="79"/>
      <c r="D71" s="79"/>
      <c r="E71" s="59"/>
      <c r="F71" s="59"/>
      <c r="G71" s="59"/>
      <c r="H71" s="59"/>
      <c r="I71" s="59"/>
      <c r="J71" s="59"/>
      <c r="K71" s="59"/>
      <c r="L71" s="59"/>
      <c r="M71" s="59"/>
      <c r="N71" s="80"/>
      <c r="O71" s="75"/>
      <c r="P71" s="75"/>
      <c r="Q71" s="75"/>
      <c r="R71" s="75"/>
    </row>
    <row r="72" spans="1:18" s="9" customFormat="1" ht="12.75" customHeight="1" hidden="1">
      <c r="A72" s="59"/>
      <c r="B72" s="79"/>
      <c r="C72" s="79"/>
      <c r="D72" s="79"/>
      <c r="E72" s="59"/>
      <c r="F72" s="59"/>
      <c r="G72" s="59"/>
      <c r="H72" s="59"/>
      <c r="I72" s="59"/>
      <c r="J72" s="59"/>
      <c r="K72" s="59"/>
      <c r="L72" s="59"/>
      <c r="M72" s="59"/>
      <c r="N72" s="80"/>
      <c r="O72" s="75"/>
      <c r="P72" s="75"/>
      <c r="Q72" s="75"/>
      <c r="R72" s="75"/>
    </row>
    <row r="73" spans="1:18" s="9" customFormat="1" ht="12.75" customHeight="1" hidden="1">
      <c r="A73" s="59"/>
      <c r="B73" s="79"/>
      <c r="C73" s="79"/>
      <c r="D73" s="79"/>
      <c r="E73" s="59"/>
      <c r="F73" s="59"/>
      <c r="G73" s="59"/>
      <c r="H73" s="59"/>
      <c r="I73" s="59"/>
      <c r="J73" s="59"/>
      <c r="K73" s="59"/>
      <c r="L73" s="59"/>
      <c r="M73" s="59"/>
      <c r="N73" s="80"/>
      <c r="O73" s="75"/>
      <c r="P73" s="75"/>
      <c r="Q73" s="75"/>
      <c r="R73" s="75"/>
    </row>
    <row r="74" spans="1:18" s="9" customFormat="1" ht="12.75" customHeight="1" hidden="1">
      <c r="A74" s="59"/>
      <c r="B74" s="79"/>
      <c r="C74" s="79"/>
      <c r="D74" s="79"/>
      <c r="E74" s="59"/>
      <c r="F74" s="59"/>
      <c r="G74" s="59"/>
      <c r="H74" s="59"/>
      <c r="I74" s="59"/>
      <c r="J74" s="59"/>
      <c r="K74" s="59"/>
      <c r="L74" s="59"/>
      <c r="M74" s="59"/>
      <c r="N74" s="80"/>
      <c r="O74" s="75"/>
      <c r="P74" s="75"/>
      <c r="Q74" s="75"/>
      <c r="R74" s="75"/>
    </row>
    <row r="75" spans="1:18" s="9" customFormat="1" ht="12.75" customHeight="1" hidden="1">
      <c r="A75" s="59"/>
      <c r="B75" s="79"/>
      <c r="C75" s="79"/>
      <c r="D75" s="79"/>
      <c r="E75" s="59"/>
      <c r="F75" s="59"/>
      <c r="G75" s="59"/>
      <c r="H75" s="59"/>
      <c r="I75" s="59"/>
      <c r="J75" s="59"/>
      <c r="K75" s="59"/>
      <c r="L75" s="59"/>
      <c r="M75" s="59"/>
      <c r="N75" s="80"/>
      <c r="O75" s="75"/>
      <c r="P75" s="75"/>
      <c r="Q75" s="75"/>
      <c r="R75" s="75"/>
    </row>
    <row r="76" spans="1:18" s="9" customFormat="1" ht="12.75" customHeight="1" hidden="1">
      <c r="A76" s="59"/>
      <c r="B76" s="79"/>
      <c r="C76" s="79"/>
      <c r="D76" s="79"/>
      <c r="E76" s="59"/>
      <c r="F76" s="59"/>
      <c r="G76" s="59"/>
      <c r="H76" s="59"/>
      <c r="I76" s="59"/>
      <c r="J76" s="59"/>
      <c r="K76" s="59"/>
      <c r="L76" s="59"/>
      <c r="M76" s="59"/>
      <c r="N76" s="80"/>
      <c r="O76" s="75"/>
      <c r="P76" s="75"/>
      <c r="Q76" s="75"/>
      <c r="R76" s="75"/>
    </row>
    <row r="77" spans="1:18" s="9" customFormat="1" ht="12.75" customHeight="1" hidden="1">
      <c r="A77" s="59"/>
      <c r="B77" s="79"/>
      <c r="C77" s="79"/>
      <c r="D77" s="79"/>
      <c r="E77" s="59"/>
      <c r="F77" s="59"/>
      <c r="G77" s="59"/>
      <c r="H77" s="59"/>
      <c r="I77" s="59"/>
      <c r="J77" s="59"/>
      <c r="K77" s="59"/>
      <c r="L77" s="59"/>
      <c r="M77" s="59"/>
      <c r="N77" s="80"/>
      <c r="O77" s="75"/>
      <c r="P77" s="75"/>
      <c r="Q77" s="75"/>
      <c r="R77" s="75"/>
    </row>
    <row r="78" spans="1:18" s="12" customFormat="1" ht="12.75" customHeight="1" hidden="1">
      <c r="A78" s="82"/>
      <c r="B78" s="83"/>
      <c r="C78" s="83"/>
      <c r="D78" s="83"/>
      <c r="E78" s="82"/>
      <c r="F78" s="82"/>
      <c r="G78" s="82"/>
      <c r="H78" s="82"/>
      <c r="I78" s="82"/>
      <c r="J78" s="82"/>
      <c r="K78" s="82"/>
      <c r="L78" s="82"/>
      <c r="M78" s="82"/>
      <c r="N78" s="84"/>
      <c r="O78" s="85"/>
      <c r="P78" s="85"/>
      <c r="Q78" s="85"/>
      <c r="R78" s="85"/>
    </row>
    <row r="79" spans="1:18" s="12" customFormat="1" ht="12.75" customHeight="1" hidden="1">
      <c r="A79" s="82"/>
      <c r="B79" s="83"/>
      <c r="C79" s="83"/>
      <c r="D79" s="83"/>
      <c r="E79" s="82"/>
      <c r="F79" s="82"/>
      <c r="G79" s="82"/>
      <c r="H79" s="82"/>
      <c r="I79" s="82"/>
      <c r="J79" s="82"/>
      <c r="K79" s="82"/>
      <c r="L79" s="82"/>
      <c r="M79" s="82"/>
      <c r="N79" s="84"/>
      <c r="O79" s="85"/>
      <c r="P79" s="85"/>
      <c r="Q79" s="85"/>
      <c r="R79" s="85"/>
    </row>
    <row r="80" spans="1:18" s="12" customFormat="1" ht="12.75" customHeight="1" hidden="1">
      <c r="A80" s="82"/>
      <c r="B80" s="83"/>
      <c r="C80" s="83"/>
      <c r="D80" s="83"/>
      <c r="E80" s="82"/>
      <c r="F80" s="82"/>
      <c r="G80" s="82"/>
      <c r="H80" s="82"/>
      <c r="I80" s="82"/>
      <c r="J80" s="82"/>
      <c r="K80" s="82"/>
      <c r="L80" s="82"/>
      <c r="M80" s="82"/>
      <c r="N80" s="84"/>
      <c r="O80" s="85"/>
      <c r="P80" s="85"/>
      <c r="Q80" s="85"/>
      <c r="R80" s="85"/>
    </row>
    <row r="81" spans="1:18" s="9" customFormat="1" ht="27.75" customHeight="1" hidden="1">
      <c r="A81" s="59"/>
      <c r="B81" s="79"/>
      <c r="C81" s="79"/>
      <c r="D81" s="79"/>
      <c r="E81" s="59"/>
      <c r="F81" s="59"/>
      <c r="G81" s="59"/>
      <c r="H81" s="59"/>
      <c r="I81" s="59"/>
      <c r="J81" s="59"/>
      <c r="K81" s="59"/>
      <c r="L81" s="59"/>
      <c r="M81" s="59"/>
      <c r="N81" s="80"/>
      <c r="O81" s="75"/>
      <c r="P81" s="75"/>
      <c r="Q81" s="75"/>
      <c r="R81" s="75"/>
    </row>
    <row r="82" spans="1:18" s="9" customFormat="1" ht="0.75" customHeight="1" hidden="1">
      <c r="A82" s="59"/>
      <c r="B82" s="79"/>
      <c r="C82" s="79"/>
      <c r="D82" s="79"/>
      <c r="E82" s="59"/>
      <c r="F82" s="59"/>
      <c r="G82" s="59"/>
      <c r="H82" s="59"/>
      <c r="I82" s="59"/>
      <c r="J82" s="59"/>
      <c r="K82" s="59"/>
      <c r="L82" s="59"/>
      <c r="M82" s="59"/>
      <c r="N82" s="80"/>
      <c r="O82" s="75"/>
      <c r="P82" s="75"/>
      <c r="Q82" s="75"/>
      <c r="R82" s="75"/>
    </row>
    <row r="83" spans="1:18" s="9" customFormat="1" ht="2.25" customHeight="1" hidden="1">
      <c r="A83" s="59"/>
      <c r="B83" s="79"/>
      <c r="C83" s="79"/>
      <c r="D83" s="79"/>
      <c r="E83" s="59"/>
      <c r="F83" s="59"/>
      <c r="G83" s="59"/>
      <c r="H83" s="59"/>
      <c r="I83" s="59"/>
      <c r="J83" s="59"/>
      <c r="K83" s="59"/>
      <c r="L83" s="59"/>
      <c r="M83" s="59"/>
      <c r="N83" s="80"/>
      <c r="O83" s="75"/>
      <c r="P83" s="75"/>
      <c r="Q83" s="75"/>
      <c r="R83" s="75"/>
    </row>
    <row r="84" spans="1:18" s="9" customFormat="1" ht="54.75" customHeight="1" hidden="1">
      <c r="A84" s="59"/>
      <c r="B84" s="79"/>
      <c r="C84" s="79"/>
      <c r="D84" s="79"/>
      <c r="E84" s="59"/>
      <c r="F84" s="59"/>
      <c r="G84" s="59"/>
      <c r="H84" s="59"/>
      <c r="I84" s="59"/>
      <c r="J84" s="59"/>
      <c r="K84" s="59"/>
      <c r="L84" s="59"/>
      <c r="M84" s="59"/>
      <c r="N84" s="80"/>
      <c r="O84" s="75"/>
      <c r="P84" s="75"/>
      <c r="Q84" s="75"/>
      <c r="R84" s="75"/>
    </row>
    <row r="85" spans="1:18" s="9" customFormat="1" ht="27.75" customHeight="1" hidden="1">
      <c r="A85" s="59"/>
      <c r="B85" s="79"/>
      <c r="C85" s="79"/>
      <c r="D85" s="79"/>
      <c r="E85" s="59"/>
      <c r="F85" s="59"/>
      <c r="G85" s="59"/>
      <c r="H85" s="59"/>
      <c r="I85" s="59"/>
      <c r="J85" s="59"/>
      <c r="K85" s="59"/>
      <c r="L85" s="59"/>
      <c r="M85" s="59"/>
      <c r="N85" s="80"/>
      <c r="O85" s="75"/>
      <c r="P85" s="75"/>
      <c r="Q85" s="75"/>
      <c r="R85" s="75"/>
    </row>
    <row r="86" spans="1:18" s="9" customFormat="1" ht="27.75" customHeight="1" hidden="1">
      <c r="A86" s="59"/>
      <c r="B86" s="79"/>
      <c r="C86" s="79"/>
      <c r="D86" s="79"/>
      <c r="E86" s="59"/>
      <c r="F86" s="59"/>
      <c r="G86" s="59"/>
      <c r="H86" s="59"/>
      <c r="I86" s="59"/>
      <c r="J86" s="59"/>
      <c r="K86" s="59"/>
      <c r="L86" s="59"/>
      <c r="M86" s="59"/>
      <c r="N86" s="80"/>
      <c r="O86" s="75"/>
      <c r="P86" s="75"/>
      <c r="Q86" s="75"/>
      <c r="R86" s="75"/>
    </row>
    <row r="87" spans="1:18" s="9" customFormat="1" ht="36.75" customHeight="1" hidden="1">
      <c r="A87" s="59"/>
      <c r="B87" s="79"/>
      <c r="C87" s="79"/>
      <c r="D87" s="79"/>
      <c r="E87" s="59"/>
      <c r="F87" s="59"/>
      <c r="G87" s="59"/>
      <c r="H87" s="59"/>
      <c r="I87" s="59"/>
      <c r="J87" s="59"/>
      <c r="K87" s="59"/>
      <c r="L87" s="59"/>
      <c r="M87" s="59"/>
      <c r="N87" s="80"/>
      <c r="O87" s="75"/>
      <c r="P87" s="75"/>
      <c r="Q87" s="75"/>
      <c r="R87" s="75"/>
    </row>
    <row r="88" spans="1:18" s="9" customFormat="1" ht="22.5" customHeight="1">
      <c r="A88" s="170" t="s">
        <v>27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75"/>
      <c r="P88" s="75"/>
      <c r="Q88" s="75"/>
      <c r="R88" s="75"/>
    </row>
    <row r="89" spans="1:18" s="9" customFormat="1" ht="17.25" customHeight="1">
      <c r="A89" s="170" t="s">
        <v>189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75"/>
      <c r="P89" s="75"/>
      <c r="Q89" s="75"/>
      <c r="R89" s="75"/>
    </row>
    <row r="90" spans="1:18" s="9" customFormat="1" ht="15.75" customHeight="1">
      <c r="A90" s="51"/>
      <c r="B90" s="171" t="s">
        <v>37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51"/>
      <c r="N90" s="51"/>
      <c r="O90" s="75"/>
      <c r="P90" s="75"/>
      <c r="Q90" s="75"/>
      <c r="R90" s="75"/>
    </row>
    <row r="91" spans="1:18" s="7" customFormat="1" ht="14.25" customHeight="1">
      <c r="A91" s="38" t="s">
        <v>25</v>
      </c>
      <c r="B91" s="38" t="s">
        <v>0</v>
      </c>
      <c r="C91" s="38" t="s">
        <v>1</v>
      </c>
      <c r="D91" s="38" t="s">
        <v>2</v>
      </c>
      <c r="E91" s="38" t="s">
        <v>3</v>
      </c>
      <c r="F91" s="38" t="s">
        <v>4</v>
      </c>
      <c r="G91" s="38" t="s">
        <v>26</v>
      </c>
      <c r="H91" s="38" t="s">
        <v>5</v>
      </c>
      <c r="I91" s="38" t="s">
        <v>6</v>
      </c>
      <c r="J91" s="38" t="s">
        <v>7</v>
      </c>
      <c r="K91" s="38" t="s">
        <v>8</v>
      </c>
      <c r="L91" s="38" t="s">
        <v>9</v>
      </c>
      <c r="M91" s="38" t="s">
        <v>10</v>
      </c>
      <c r="N91" s="42" t="s">
        <v>24</v>
      </c>
      <c r="O91" s="52"/>
      <c r="P91" s="52"/>
      <c r="Q91" s="52"/>
      <c r="R91" s="52"/>
    </row>
    <row r="92" spans="1:18" s="11" customFormat="1" ht="16.5" customHeight="1">
      <c r="A92" s="41" t="s">
        <v>38</v>
      </c>
      <c r="B92" s="41">
        <v>153.9</v>
      </c>
      <c r="C92" s="41">
        <v>156.5</v>
      </c>
      <c r="D92" s="41">
        <v>108.1</v>
      </c>
      <c r="E92" s="41">
        <v>51.2</v>
      </c>
      <c r="F92" s="41">
        <v>5.6</v>
      </c>
      <c r="G92" s="41">
        <v>3.5</v>
      </c>
      <c r="H92" s="41">
        <v>2.6</v>
      </c>
      <c r="I92" s="41"/>
      <c r="J92" s="41">
        <v>4.7</v>
      </c>
      <c r="K92" s="41">
        <v>45.6</v>
      </c>
      <c r="L92" s="41">
        <v>70.3</v>
      </c>
      <c r="M92" s="41">
        <v>98</v>
      </c>
      <c r="N92" s="41">
        <f>B92+C92+D92+E92+F92+G92+H92+I92+J92+K92+L92+M92</f>
        <v>700</v>
      </c>
      <c r="O92" s="45"/>
      <c r="P92" s="45"/>
      <c r="Q92" s="45"/>
      <c r="R92" s="45"/>
    </row>
    <row r="93" spans="1:18" s="11" customFormat="1" ht="15" customHeight="1">
      <c r="A93" s="41" t="s">
        <v>39</v>
      </c>
      <c r="B93" s="41">
        <v>151.9</v>
      </c>
      <c r="C93" s="41">
        <v>146</v>
      </c>
      <c r="D93" s="41">
        <v>107.1</v>
      </c>
      <c r="E93" s="41">
        <v>52.1</v>
      </c>
      <c r="F93" s="41">
        <v>6.9</v>
      </c>
      <c r="G93" s="41"/>
      <c r="H93" s="41"/>
      <c r="I93" s="41"/>
      <c r="J93" s="41"/>
      <c r="K93" s="41">
        <v>44.4</v>
      </c>
      <c r="L93" s="41">
        <v>93.4</v>
      </c>
      <c r="M93" s="41">
        <v>153.6</v>
      </c>
      <c r="N93" s="41">
        <f aca="true" t="shared" si="5" ref="N93:N115">B93+C93+D93+E93+F93+G93+H93+I93+J93+K93+L93+M93</f>
        <v>755.4</v>
      </c>
      <c r="O93" s="45"/>
      <c r="P93" s="45"/>
      <c r="Q93" s="45"/>
      <c r="R93" s="45"/>
    </row>
    <row r="94" spans="1:18" s="11" customFormat="1" ht="18" customHeight="1">
      <c r="A94" s="41" t="s">
        <v>40</v>
      </c>
      <c r="B94" s="41">
        <v>52.1</v>
      </c>
      <c r="C94" s="41">
        <v>50</v>
      </c>
      <c r="D94" s="41">
        <v>30.6</v>
      </c>
      <c r="E94" s="41">
        <v>18.4</v>
      </c>
      <c r="F94" s="41"/>
      <c r="G94" s="41"/>
      <c r="H94" s="41"/>
      <c r="I94" s="41"/>
      <c r="J94" s="41"/>
      <c r="K94" s="41">
        <v>12.6</v>
      </c>
      <c r="L94" s="41">
        <v>20.8</v>
      </c>
      <c r="M94" s="41">
        <v>28.6</v>
      </c>
      <c r="N94" s="41">
        <f t="shared" si="5"/>
        <v>213.1</v>
      </c>
      <c r="O94" s="46"/>
      <c r="P94" s="45"/>
      <c r="Q94" s="45"/>
      <c r="R94" s="45"/>
    </row>
    <row r="95" spans="1:18" s="13" customFormat="1" ht="18" customHeight="1">
      <c r="A95" s="41" t="s">
        <v>11</v>
      </c>
      <c r="B95" s="41">
        <v>85.2</v>
      </c>
      <c r="C95" s="41">
        <v>86.3</v>
      </c>
      <c r="D95" s="41">
        <v>83.1</v>
      </c>
      <c r="E95" s="41">
        <v>75.3</v>
      </c>
      <c r="F95" s="41"/>
      <c r="G95" s="41"/>
      <c r="H95" s="41"/>
      <c r="I95" s="41"/>
      <c r="J95" s="41"/>
      <c r="K95" s="41">
        <v>39.5</v>
      </c>
      <c r="L95" s="41">
        <v>74.7</v>
      </c>
      <c r="M95" s="41">
        <v>94.9</v>
      </c>
      <c r="N95" s="41">
        <f t="shared" si="5"/>
        <v>539</v>
      </c>
      <c r="O95" s="46"/>
      <c r="P95" s="45"/>
      <c r="Q95" s="46"/>
      <c r="R95" s="46"/>
    </row>
    <row r="96" spans="1:18" s="13" customFormat="1" ht="17.25" customHeight="1">
      <c r="A96" s="41" t="s">
        <v>12</v>
      </c>
      <c r="B96" s="41">
        <v>52.4</v>
      </c>
      <c r="C96" s="41">
        <v>50.2</v>
      </c>
      <c r="D96" s="41">
        <v>32.9</v>
      </c>
      <c r="E96" s="41">
        <v>20.4</v>
      </c>
      <c r="F96" s="41"/>
      <c r="G96" s="41"/>
      <c r="H96" s="41"/>
      <c r="I96" s="41"/>
      <c r="J96" s="41"/>
      <c r="K96" s="41">
        <v>14.99</v>
      </c>
      <c r="L96" s="41">
        <v>28</v>
      </c>
      <c r="M96" s="41">
        <v>36.11</v>
      </c>
      <c r="N96" s="41">
        <f t="shared" si="5"/>
        <v>235</v>
      </c>
      <c r="O96" s="46"/>
      <c r="P96" s="45"/>
      <c r="Q96" s="46"/>
      <c r="R96" s="46"/>
    </row>
    <row r="97" spans="1:18" s="13" customFormat="1" ht="15" customHeight="1">
      <c r="A97" s="41" t="s">
        <v>13</v>
      </c>
      <c r="B97" s="41">
        <v>160</v>
      </c>
      <c r="C97" s="41">
        <v>154</v>
      </c>
      <c r="D97" s="41">
        <v>83.2</v>
      </c>
      <c r="E97" s="41">
        <v>40</v>
      </c>
      <c r="F97" s="41"/>
      <c r="G97" s="41"/>
      <c r="H97" s="41"/>
      <c r="I97" s="41"/>
      <c r="J97" s="41"/>
      <c r="K97" s="41">
        <v>40</v>
      </c>
      <c r="L97" s="41">
        <v>58.6</v>
      </c>
      <c r="M97" s="41">
        <v>64.2</v>
      </c>
      <c r="N97" s="41">
        <f t="shared" si="5"/>
        <v>600</v>
      </c>
      <c r="O97" s="46"/>
      <c r="P97" s="45"/>
      <c r="Q97" s="46"/>
      <c r="R97" s="46"/>
    </row>
    <row r="98" spans="1:18" s="13" customFormat="1" ht="15.75" customHeight="1">
      <c r="A98" s="41" t="s">
        <v>14</v>
      </c>
      <c r="B98" s="41">
        <v>32.4</v>
      </c>
      <c r="C98" s="41">
        <v>32</v>
      </c>
      <c r="D98" s="41">
        <v>25.6</v>
      </c>
      <c r="E98" s="41">
        <v>16.3</v>
      </c>
      <c r="F98" s="41"/>
      <c r="G98" s="41"/>
      <c r="H98" s="41"/>
      <c r="I98" s="41"/>
      <c r="J98" s="41"/>
      <c r="K98" s="41">
        <v>9.1</v>
      </c>
      <c r="L98" s="41">
        <v>22.1</v>
      </c>
      <c r="M98" s="41">
        <v>24.1</v>
      </c>
      <c r="N98" s="41">
        <f t="shared" si="5"/>
        <v>161.6</v>
      </c>
      <c r="O98" s="46"/>
      <c r="P98" s="45"/>
      <c r="Q98" s="46"/>
      <c r="R98" s="46"/>
    </row>
    <row r="99" spans="1:18" s="13" customFormat="1" ht="14.25" customHeight="1">
      <c r="A99" s="41" t="s">
        <v>122</v>
      </c>
      <c r="B99" s="41">
        <v>90.4</v>
      </c>
      <c r="C99" s="41">
        <v>90.2</v>
      </c>
      <c r="D99" s="41">
        <v>80.1</v>
      </c>
      <c r="E99" s="41">
        <v>35.6</v>
      </c>
      <c r="F99" s="41"/>
      <c r="G99" s="41"/>
      <c r="H99" s="41"/>
      <c r="I99" s="41"/>
      <c r="J99" s="41"/>
      <c r="K99" s="41">
        <v>46.5</v>
      </c>
      <c r="L99" s="41">
        <v>70.13</v>
      </c>
      <c r="M99" s="41">
        <v>89.97</v>
      </c>
      <c r="N99" s="41">
        <f t="shared" si="5"/>
        <v>502.9000000000001</v>
      </c>
      <c r="O99" s="46"/>
      <c r="P99" s="45"/>
      <c r="Q99" s="46"/>
      <c r="R99" s="46"/>
    </row>
    <row r="100" spans="1:18" s="13" customFormat="1" ht="12.75" customHeight="1">
      <c r="A100" s="41" t="s">
        <v>123</v>
      </c>
      <c r="B100" s="41">
        <v>100</v>
      </c>
      <c r="C100" s="41">
        <v>98.9</v>
      </c>
      <c r="D100" s="41">
        <v>76.9</v>
      </c>
      <c r="E100" s="41">
        <v>34.6</v>
      </c>
      <c r="F100" s="41">
        <v>5.3</v>
      </c>
      <c r="G100" s="41">
        <v>1.8</v>
      </c>
      <c r="H100" s="41"/>
      <c r="I100" s="41"/>
      <c r="J100" s="41">
        <v>1.6</v>
      </c>
      <c r="K100" s="41">
        <v>34.4</v>
      </c>
      <c r="L100" s="41">
        <v>75.5</v>
      </c>
      <c r="M100" s="41">
        <v>91</v>
      </c>
      <c r="N100" s="41">
        <f t="shared" si="5"/>
        <v>520</v>
      </c>
      <c r="O100" s="47"/>
      <c r="P100" s="45"/>
      <c r="Q100" s="46"/>
      <c r="R100" s="46"/>
    </row>
    <row r="101" spans="1:18" s="13" customFormat="1" ht="14.25" customHeight="1">
      <c r="A101" s="41" t="s">
        <v>124</v>
      </c>
      <c r="B101" s="41">
        <v>350</v>
      </c>
      <c r="C101" s="41">
        <v>357.4</v>
      </c>
      <c r="D101" s="41">
        <v>219.1</v>
      </c>
      <c r="E101" s="41">
        <v>120.3</v>
      </c>
      <c r="F101" s="41"/>
      <c r="G101" s="41"/>
      <c r="H101" s="41"/>
      <c r="I101" s="41"/>
      <c r="J101" s="41"/>
      <c r="K101" s="41">
        <v>86.6</v>
      </c>
      <c r="L101" s="41">
        <v>202.8</v>
      </c>
      <c r="M101" s="41">
        <v>213.8</v>
      </c>
      <c r="N101" s="41">
        <f t="shared" si="5"/>
        <v>1549.9999999999998</v>
      </c>
      <c r="O101" s="47"/>
      <c r="P101" s="45"/>
      <c r="Q101" s="46"/>
      <c r="R101" s="46"/>
    </row>
    <row r="102" spans="1:18" s="13" customFormat="1" ht="15" customHeight="1">
      <c r="A102" s="41" t="s">
        <v>93</v>
      </c>
      <c r="B102" s="41">
        <v>190.3</v>
      </c>
      <c r="C102" s="41">
        <v>181.1</v>
      </c>
      <c r="D102" s="41">
        <v>157.2</v>
      </c>
      <c r="E102" s="41">
        <v>77.9</v>
      </c>
      <c r="F102" s="41">
        <v>9.7</v>
      </c>
      <c r="G102" s="41">
        <v>2.1</v>
      </c>
      <c r="H102" s="41">
        <v>0.8</v>
      </c>
      <c r="I102" s="41"/>
      <c r="J102" s="41">
        <v>2.1</v>
      </c>
      <c r="K102" s="41">
        <v>72</v>
      </c>
      <c r="L102" s="41">
        <v>137.5</v>
      </c>
      <c r="M102" s="41">
        <v>165.4</v>
      </c>
      <c r="N102" s="41">
        <f t="shared" si="5"/>
        <v>996.0999999999999</v>
      </c>
      <c r="O102" s="47"/>
      <c r="P102" s="45"/>
      <c r="Q102" s="46"/>
      <c r="R102" s="46"/>
    </row>
    <row r="103" spans="1:18" s="13" customFormat="1" ht="13.5" customHeight="1">
      <c r="A103" s="41" t="s">
        <v>15</v>
      </c>
      <c r="B103" s="41">
        <v>46.7</v>
      </c>
      <c r="C103" s="41">
        <v>40.8</v>
      </c>
      <c r="D103" s="41">
        <v>31.6</v>
      </c>
      <c r="E103" s="41">
        <v>16.2</v>
      </c>
      <c r="F103" s="41">
        <v>0.6</v>
      </c>
      <c r="G103" s="41">
        <v>0.1</v>
      </c>
      <c r="H103" s="41"/>
      <c r="I103" s="41"/>
      <c r="J103" s="41">
        <v>0.4</v>
      </c>
      <c r="K103" s="41">
        <v>11.6</v>
      </c>
      <c r="L103" s="41">
        <v>22</v>
      </c>
      <c r="M103" s="41">
        <v>32</v>
      </c>
      <c r="N103" s="41">
        <f t="shared" si="5"/>
        <v>201.99999999999997</v>
      </c>
      <c r="O103" s="47"/>
      <c r="P103" s="45"/>
      <c r="Q103" s="46"/>
      <c r="R103" s="46"/>
    </row>
    <row r="104" spans="1:18" s="13" customFormat="1" ht="16.5" customHeight="1">
      <c r="A104" s="41" t="s">
        <v>17</v>
      </c>
      <c r="B104" s="41">
        <v>60.9</v>
      </c>
      <c r="C104" s="41">
        <v>59.3</v>
      </c>
      <c r="D104" s="41">
        <v>39.2</v>
      </c>
      <c r="E104" s="41">
        <v>23</v>
      </c>
      <c r="F104" s="41"/>
      <c r="G104" s="41"/>
      <c r="H104" s="41"/>
      <c r="I104" s="41"/>
      <c r="J104" s="41"/>
      <c r="K104" s="41">
        <v>21.6</v>
      </c>
      <c r="L104" s="41">
        <v>35.4</v>
      </c>
      <c r="M104" s="41">
        <v>35.9</v>
      </c>
      <c r="N104" s="41">
        <f t="shared" si="5"/>
        <v>275.29999999999995</v>
      </c>
      <c r="O104" s="47"/>
      <c r="P104" s="45"/>
      <c r="Q104" s="46"/>
      <c r="R104" s="46"/>
    </row>
    <row r="105" spans="1:18" s="13" customFormat="1" ht="12.75">
      <c r="A105" s="41" t="s">
        <v>19</v>
      </c>
      <c r="B105" s="41">
        <v>161.2</v>
      </c>
      <c r="C105" s="41">
        <v>146.7</v>
      </c>
      <c r="D105" s="41">
        <v>114.2</v>
      </c>
      <c r="E105" s="41">
        <v>59.2</v>
      </c>
      <c r="F105" s="41"/>
      <c r="G105" s="41"/>
      <c r="H105" s="41"/>
      <c r="I105" s="41"/>
      <c r="J105" s="41"/>
      <c r="K105" s="41">
        <v>33.5</v>
      </c>
      <c r="L105" s="41">
        <v>97.7</v>
      </c>
      <c r="M105" s="41">
        <v>116.5</v>
      </c>
      <c r="N105" s="41">
        <f t="shared" si="5"/>
        <v>729</v>
      </c>
      <c r="O105" s="47"/>
      <c r="P105" s="45"/>
      <c r="Q105" s="46"/>
      <c r="R105" s="46"/>
    </row>
    <row r="106" spans="1:18" s="13" customFormat="1" ht="12.75">
      <c r="A106" s="41" t="s">
        <v>125</v>
      </c>
      <c r="B106" s="41">
        <v>109.4</v>
      </c>
      <c r="C106" s="41">
        <v>110.7</v>
      </c>
      <c r="D106" s="41">
        <v>70.1</v>
      </c>
      <c r="E106" s="41">
        <v>45.8</v>
      </c>
      <c r="F106" s="41"/>
      <c r="G106" s="41"/>
      <c r="H106" s="41"/>
      <c r="I106" s="41"/>
      <c r="J106" s="41"/>
      <c r="K106" s="41">
        <v>26.4</v>
      </c>
      <c r="L106" s="41">
        <v>63.9</v>
      </c>
      <c r="M106" s="41">
        <v>74.2</v>
      </c>
      <c r="N106" s="41">
        <f t="shared" si="5"/>
        <v>500.5</v>
      </c>
      <c r="O106" s="47"/>
      <c r="P106" s="45"/>
      <c r="Q106" s="46"/>
      <c r="R106" s="46"/>
    </row>
    <row r="107" spans="1:18" s="13" customFormat="1" ht="12" customHeight="1">
      <c r="A107" s="41" t="s">
        <v>116</v>
      </c>
      <c r="B107" s="41">
        <v>0.1</v>
      </c>
      <c r="C107" s="41">
        <v>0.1</v>
      </c>
      <c r="D107" s="41">
        <v>0.1</v>
      </c>
      <c r="E107" s="41">
        <v>0.1</v>
      </c>
      <c r="F107" s="41"/>
      <c r="G107" s="41"/>
      <c r="H107" s="41"/>
      <c r="I107" s="41"/>
      <c r="J107" s="41"/>
      <c r="K107" s="41">
        <v>0.1</v>
      </c>
      <c r="L107" s="41"/>
      <c r="M107" s="41"/>
      <c r="N107" s="41">
        <f t="shared" si="5"/>
        <v>0.5</v>
      </c>
      <c r="O107" s="47"/>
      <c r="P107" s="45"/>
      <c r="Q107" s="46"/>
      <c r="R107" s="46"/>
    </row>
    <row r="108" spans="1:18" s="13" customFormat="1" ht="15.75" customHeight="1">
      <c r="A108" s="41" t="s">
        <v>86</v>
      </c>
      <c r="B108" s="41">
        <v>70.1</v>
      </c>
      <c r="C108" s="41">
        <v>69.8</v>
      </c>
      <c r="D108" s="41">
        <v>42.9</v>
      </c>
      <c r="E108" s="41">
        <v>15.1</v>
      </c>
      <c r="F108" s="41">
        <v>2.6</v>
      </c>
      <c r="G108" s="41">
        <v>1.8</v>
      </c>
      <c r="H108" s="41"/>
      <c r="I108" s="41"/>
      <c r="J108" s="41">
        <v>1</v>
      </c>
      <c r="K108" s="41">
        <v>24.6</v>
      </c>
      <c r="L108" s="41">
        <v>30.6</v>
      </c>
      <c r="M108" s="41">
        <v>42</v>
      </c>
      <c r="N108" s="41">
        <f t="shared" si="5"/>
        <v>300.5</v>
      </c>
      <c r="O108" s="47"/>
      <c r="P108" s="45"/>
      <c r="Q108" s="46"/>
      <c r="R108" s="46"/>
    </row>
    <row r="109" spans="1:18" s="13" customFormat="1" ht="12.75" customHeight="1">
      <c r="A109" s="41" t="s">
        <v>116</v>
      </c>
      <c r="B109" s="41">
        <v>0.1</v>
      </c>
      <c r="C109" s="41">
        <v>0.1</v>
      </c>
      <c r="D109" s="41">
        <v>0.1</v>
      </c>
      <c r="E109" s="41">
        <v>0.1</v>
      </c>
      <c r="F109" s="41"/>
      <c r="G109" s="41"/>
      <c r="H109" s="41"/>
      <c r="I109" s="41"/>
      <c r="J109" s="41"/>
      <c r="K109" s="41">
        <v>0.1</v>
      </c>
      <c r="L109" s="41"/>
      <c r="M109" s="41"/>
      <c r="N109" s="41">
        <f t="shared" si="5"/>
        <v>0.5</v>
      </c>
      <c r="O109" s="47"/>
      <c r="P109" s="45"/>
      <c r="Q109" s="46"/>
      <c r="R109" s="46"/>
    </row>
    <row r="110" spans="1:18" s="13" customFormat="1" ht="15" customHeight="1">
      <c r="A110" s="41" t="s">
        <v>20</v>
      </c>
      <c r="B110" s="41">
        <v>77.6</v>
      </c>
      <c r="C110" s="41">
        <v>79.2</v>
      </c>
      <c r="D110" s="41">
        <v>40.3</v>
      </c>
      <c r="E110" s="41">
        <v>15</v>
      </c>
      <c r="F110" s="41">
        <v>2.9</v>
      </c>
      <c r="G110" s="41">
        <v>2.3</v>
      </c>
      <c r="H110" s="41">
        <v>1.4</v>
      </c>
      <c r="I110" s="41"/>
      <c r="J110" s="41">
        <v>1.2</v>
      </c>
      <c r="K110" s="41">
        <v>12.9</v>
      </c>
      <c r="L110" s="41">
        <v>26.9</v>
      </c>
      <c r="M110" s="41">
        <v>35.3</v>
      </c>
      <c r="N110" s="41">
        <f t="shared" si="5"/>
        <v>295.00000000000006</v>
      </c>
      <c r="O110" s="47"/>
      <c r="P110" s="45"/>
      <c r="Q110" s="46"/>
      <c r="R110" s="46"/>
    </row>
    <row r="111" spans="1:18" s="13" customFormat="1" ht="15" customHeight="1">
      <c r="A111" s="41" t="s">
        <v>21</v>
      </c>
      <c r="B111" s="41">
        <v>66.3</v>
      </c>
      <c r="C111" s="41">
        <v>64.8</v>
      </c>
      <c r="D111" s="41">
        <v>37.4</v>
      </c>
      <c r="E111" s="41">
        <v>19.2</v>
      </c>
      <c r="F111" s="41">
        <v>0.6</v>
      </c>
      <c r="G111" s="41"/>
      <c r="H111" s="41">
        <v>0.3</v>
      </c>
      <c r="I111" s="41"/>
      <c r="J111" s="41">
        <v>1.2</v>
      </c>
      <c r="K111" s="41">
        <v>14.4</v>
      </c>
      <c r="L111" s="41">
        <v>20.4</v>
      </c>
      <c r="M111" s="41">
        <v>25.6</v>
      </c>
      <c r="N111" s="41">
        <f t="shared" si="5"/>
        <v>250.2</v>
      </c>
      <c r="O111" s="47"/>
      <c r="P111" s="45"/>
      <c r="Q111" s="46"/>
      <c r="R111" s="46"/>
    </row>
    <row r="112" spans="1:35" s="13" customFormat="1" ht="12.75">
      <c r="A112" s="41" t="s">
        <v>127</v>
      </c>
      <c r="B112" s="41">
        <v>140.2</v>
      </c>
      <c r="C112" s="41">
        <v>141.4</v>
      </c>
      <c r="D112" s="41">
        <v>100.8</v>
      </c>
      <c r="E112" s="41">
        <v>52.3</v>
      </c>
      <c r="F112" s="41">
        <v>3.5</v>
      </c>
      <c r="G112" s="41">
        <v>2.8</v>
      </c>
      <c r="H112" s="41"/>
      <c r="I112" s="41"/>
      <c r="J112" s="41">
        <v>3.9</v>
      </c>
      <c r="K112" s="41">
        <v>40.7</v>
      </c>
      <c r="L112" s="41">
        <v>89.3</v>
      </c>
      <c r="M112" s="41">
        <v>102.4</v>
      </c>
      <c r="N112" s="41">
        <f t="shared" si="5"/>
        <v>677.3</v>
      </c>
      <c r="O112" s="48"/>
      <c r="P112" s="48"/>
      <c r="Q112" s="48"/>
      <c r="R112" s="48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18" s="13" customFormat="1" ht="12.75" customHeight="1">
      <c r="A113" s="41" t="s">
        <v>41</v>
      </c>
      <c r="B113" s="41">
        <v>121</v>
      </c>
      <c r="C113" s="41">
        <v>118</v>
      </c>
      <c r="D113" s="41">
        <v>80.3</v>
      </c>
      <c r="E113" s="41">
        <v>44.1</v>
      </c>
      <c r="F113" s="41">
        <v>3.7</v>
      </c>
      <c r="G113" s="41"/>
      <c r="H113" s="41"/>
      <c r="I113" s="41"/>
      <c r="J113" s="41"/>
      <c r="K113" s="41">
        <v>39.3</v>
      </c>
      <c r="L113" s="41">
        <v>61.9</v>
      </c>
      <c r="M113" s="41">
        <v>88.7</v>
      </c>
      <c r="N113" s="41">
        <f t="shared" si="5"/>
        <v>557</v>
      </c>
      <c r="O113" s="47"/>
      <c r="P113" s="45"/>
      <c r="Q113" s="46"/>
      <c r="R113" s="46"/>
    </row>
    <row r="114" spans="1:18" s="13" customFormat="1" ht="24" customHeight="1">
      <c r="A114" s="41" t="s">
        <v>134</v>
      </c>
      <c r="B114" s="41">
        <v>109.7</v>
      </c>
      <c r="C114" s="41">
        <v>111</v>
      </c>
      <c r="D114" s="41">
        <v>101.8</v>
      </c>
      <c r="E114" s="41">
        <v>42.1</v>
      </c>
      <c r="F114" s="41">
        <v>4.1</v>
      </c>
      <c r="G114" s="41">
        <v>1.1</v>
      </c>
      <c r="H114" s="41"/>
      <c r="I114" s="41"/>
      <c r="J114" s="41"/>
      <c r="K114" s="41">
        <v>32.3</v>
      </c>
      <c r="L114" s="41">
        <v>91.2</v>
      </c>
      <c r="M114" s="41">
        <v>122.8</v>
      </c>
      <c r="N114" s="41">
        <f t="shared" si="5"/>
        <v>616.1</v>
      </c>
      <c r="O114" s="47"/>
      <c r="P114" s="45"/>
      <c r="Q114" s="46"/>
      <c r="R114" s="46"/>
    </row>
    <row r="115" spans="1:18" s="13" customFormat="1" ht="12.75">
      <c r="A115" s="41" t="s">
        <v>30</v>
      </c>
      <c r="B115" s="41">
        <v>68.10000000000001</v>
      </c>
      <c r="C115" s="41">
        <v>52.1</v>
      </c>
      <c r="D115" s="41">
        <v>41.7</v>
      </c>
      <c r="E115" s="41">
        <v>12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30.03333333333333</v>
      </c>
      <c r="L115" s="41">
        <v>46.333</v>
      </c>
      <c r="M115" s="41">
        <v>59.634</v>
      </c>
      <c r="N115" s="41">
        <f t="shared" si="5"/>
        <v>309.9003333333334</v>
      </c>
      <c r="O115" s="47"/>
      <c r="P115" s="45"/>
      <c r="Q115" s="46"/>
      <c r="R115" s="46"/>
    </row>
    <row r="116" spans="1:18" s="13" customFormat="1" ht="12" customHeight="1">
      <c r="A116" s="41" t="s">
        <v>110</v>
      </c>
      <c r="B116" s="40">
        <v>58.5</v>
      </c>
      <c r="C116" s="40">
        <v>46.7</v>
      </c>
      <c r="D116" s="40">
        <v>35.9</v>
      </c>
      <c r="E116" s="40">
        <v>8.7</v>
      </c>
      <c r="F116" s="40"/>
      <c r="G116" s="40"/>
      <c r="H116" s="40"/>
      <c r="I116" s="40"/>
      <c r="J116" s="40"/>
      <c r="K116" s="40">
        <v>22.5</v>
      </c>
      <c r="L116" s="87">
        <v>43.7</v>
      </c>
      <c r="M116" s="40">
        <v>49.9</v>
      </c>
      <c r="N116" s="41">
        <v>265.9</v>
      </c>
      <c r="O116" s="47"/>
      <c r="P116" s="45"/>
      <c r="Q116" s="46"/>
      <c r="R116" s="46"/>
    </row>
    <row r="117" spans="1:18" s="13" customFormat="1" ht="12.75" customHeight="1">
      <c r="A117" s="41" t="s">
        <v>109</v>
      </c>
      <c r="B117" s="40">
        <v>9.6</v>
      </c>
      <c r="C117" s="40">
        <v>5.4</v>
      </c>
      <c r="D117" s="40">
        <v>5.8</v>
      </c>
      <c r="E117" s="40">
        <v>3.3</v>
      </c>
      <c r="F117" s="40"/>
      <c r="G117" s="40"/>
      <c r="H117" s="40"/>
      <c r="I117" s="40"/>
      <c r="J117" s="40"/>
      <c r="K117" s="40">
        <v>7.533</v>
      </c>
      <c r="L117" s="87">
        <v>2.633</v>
      </c>
      <c r="M117" s="40">
        <v>9.734</v>
      </c>
      <c r="N117" s="41">
        <f>SUM(B117:M117)</f>
        <v>44.00000000000001</v>
      </c>
      <c r="O117" s="47"/>
      <c r="P117" s="45"/>
      <c r="Q117" s="46"/>
      <c r="R117" s="46"/>
    </row>
    <row r="118" spans="1:35" s="13" customFormat="1" ht="12.75" customHeight="1">
      <c r="A118" s="44" t="s">
        <v>89</v>
      </c>
      <c r="B118" s="44">
        <f>B92+B93+B94+B95+B96+B97+B98+B99+B100+B101+B102+B103+B104+B105+B106+B108+B110+B111+B112+B113+B114+B115</f>
        <v>2449.7999999999997</v>
      </c>
      <c r="C118" s="44">
        <f aca="true" t="shared" si="6" ref="C118:N118">C92+C93+C94+C95+C96+C97+C98+C99+C100+C101+C102+C103+C104+C105+C106+C108+C110+C111+C112+C113+C114+C115</f>
        <v>2396.3999999999996</v>
      </c>
      <c r="D118" s="44">
        <f t="shared" si="6"/>
        <v>1704.1999999999998</v>
      </c>
      <c r="E118" s="44">
        <f t="shared" si="6"/>
        <v>886.1000000000001</v>
      </c>
      <c r="F118" s="44">
        <f t="shared" si="6"/>
        <v>45.50000000000001</v>
      </c>
      <c r="G118" s="44">
        <f t="shared" si="6"/>
        <v>15.500000000000002</v>
      </c>
      <c r="H118" s="44">
        <f t="shared" si="6"/>
        <v>5.1000000000000005</v>
      </c>
      <c r="I118" s="44">
        <f t="shared" si="6"/>
        <v>0</v>
      </c>
      <c r="J118" s="44">
        <f t="shared" si="6"/>
        <v>16.099999999999998</v>
      </c>
      <c r="K118" s="44">
        <f t="shared" si="6"/>
        <v>733.0233333333332</v>
      </c>
      <c r="L118" s="44">
        <f t="shared" si="6"/>
        <v>1439.4630000000002</v>
      </c>
      <c r="M118" s="44">
        <f t="shared" si="6"/>
        <v>1794.7140000000002</v>
      </c>
      <c r="N118" s="44">
        <f t="shared" si="6"/>
        <v>11485.900333333335</v>
      </c>
      <c r="O118" s="44">
        <f aca="true" t="shared" si="7" ref="O118:AI118">O92+O93+O94+O95+O96+O97+O98+O99+O100+O101+O102+O103+O104+O105+O106+O108+O110+O111+O112+O113+O114+O115</f>
        <v>0</v>
      </c>
      <c r="P118" s="44">
        <f t="shared" si="7"/>
        <v>0</v>
      </c>
      <c r="Q118" s="44">
        <f t="shared" si="7"/>
        <v>0</v>
      </c>
      <c r="R118" s="44">
        <f t="shared" si="7"/>
        <v>0</v>
      </c>
      <c r="S118" s="72">
        <f t="shared" si="7"/>
        <v>0</v>
      </c>
      <c r="T118" s="72">
        <f t="shared" si="7"/>
        <v>0</v>
      </c>
      <c r="U118" s="72">
        <f t="shared" si="7"/>
        <v>0</v>
      </c>
      <c r="V118" s="72">
        <f t="shared" si="7"/>
        <v>0</v>
      </c>
      <c r="W118" s="72">
        <f t="shared" si="7"/>
        <v>0</v>
      </c>
      <c r="X118" s="72">
        <f t="shared" si="7"/>
        <v>0</v>
      </c>
      <c r="Y118" s="72">
        <f t="shared" si="7"/>
        <v>0</v>
      </c>
      <c r="Z118" s="72">
        <f t="shared" si="7"/>
        <v>0</v>
      </c>
      <c r="AA118" s="72">
        <f t="shared" si="7"/>
        <v>0</v>
      </c>
      <c r="AB118" s="72">
        <f t="shared" si="7"/>
        <v>0</v>
      </c>
      <c r="AC118" s="72">
        <f t="shared" si="7"/>
        <v>0</v>
      </c>
      <c r="AD118" s="72">
        <f t="shared" si="7"/>
        <v>0</v>
      </c>
      <c r="AE118" s="72">
        <f t="shared" si="7"/>
        <v>0</v>
      </c>
      <c r="AF118" s="72">
        <f t="shared" si="7"/>
        <v>0</v>
      </c>
      <c r="AG118" s="72">
        <f t="shared" si="7"/>
        <v>0</v>
      </c>
      <c r="AH118" s="72">
        <f t="shared" si="7"/>
        <v>0</v>
      </c>
      <c r="AI118" s="72">
        <f t="shared" si="7"/>
        <v>0</v>
      </c>
    </row>
    <row r="119" spans="1:18" s="13" customFormat="1" ht="59.25" customHeight="1" hidden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1"/>
      <c r="O119" s="46"/>
      <c r="P119" s="46"/>
      <c r="Q119" s="46"/>
      <c r="R119" s="46"/>
    </row>
    <row r="120" spans="1:18" s="13" customFormat="1" ht="14.25" customHeight="1">
      <c r="A120" s="41" t="s">
        <v>116</v>
      </c>
      <c r="B120" s="44">
        <f>B107+B109</f>
        <v>0.2</v>
      </c>
      <c r="C120" s="44">
        <f aca="true" t="shared" si="8" ref="C120:N120">C107+C109</f>
        <v>0.2</v>
      </c>
      <c r="D120" s="44">
        <f t="shared" si="8"/>
        <v>0.2</v>
      </c>
      <c r="E120" s="44">
        <f t="shared" si="8"/>
        <v>0.2</v>
      </c>
      <c r="F120" s="44">
        <f t="shared" si="8"/>
        <v>0</v>
      </c>
      <c r="G120" s="44">
        <f t="shared" si="8"/>
        <v>0</v>
      </c>
      <c r="H120" s="44">
        <f t="shared" si="8"/>
        <v>0</v>
      </c>
      <c r="I120" s="44">
        <f t="shared" si="8"/>
        <v>0</v>
      </c>
      <c r="J120" s="44">
        <f t="shared" si="8"/>
        <v>0</v>
      </c>
      <c r="K120" s="44">
        <f t="shared" si="8"/>
        <v>0.2</v>
      </c>
      <c r="L120" s="44">
        <f t="shared" si="8"/>
        <v>0</v>
      </c>
      <c r="M120" s="44">
        <f t="shared" si="8"/>
        <v>0</v>
      </c>
      <c r="N120" s="44">
        <f t="shared" si="8"/>
        <v>1</v>
      </c>
      <c r="O120" s="46"/>
      <c r="P120" s="46"/>
      <c r="Q120" s="46"/>
      <c r="R120" s="46"/>
    </row>
    <row r="121" spans="1:35" s="13" customFormat="1" ht="26.25" customHeight="1">
      <c r="A121" s="49" t="s">
        <v>126</v>
      </c>
      <c r="B121" s="44">
        <f>B118-B120</f>
        <v>2449.6</v>
      </c>
      <c r="C121" s="44">
        <f aca="true" t="shared" si="9" ref="C121:N121">C118-C120</f>
        <v>2396.2</v>
      </c>
      <c r="D121" s="44">
        <f t="shared" si="9"/>
        <v>1703.9999999999998</v>
      </c>
      <c r="E121" s="44">
        <f t="shared" si="9"/>
        <v>885.9000000000001</v>
      </c>
      <c r="F121" s="44">
        <f t="shared" si="9"/>
        <v>45.50000000000001</v>
      </c>
      <c r="G121" s="44">
        <f t="shared" si="9"/>
        <v>15.500000000000002</v>
      </c>
      <c r="H121" s="44">
        <f t="shared" si="9"/>
        <v>5.1000000000000005</v>
      </c>
      <c r="I121" s="44">
        <f t="shared" si="9"/>
        <v>0</v>
      </c>
      <c r="J121" s="44">
        <f t="shared" si="9"/>
        <v>16.099999999999998</v>
      </c>
      <c r="K121" s="44">
        <f t="shared" si="9"/>
        <v>732.8233333333332</v>
      </c>
      <c r="L121" s="44">
        <f t="shared" si="9"/>
        <v>1439.4630000000002</v>
      </c>
      <c r="M121" s="44">
        <f t="shared" si="9"/>
        <v>1794.7140000000002</v>
      </c>
      <c r="N121" s="44">
        <f t="shared" si="9"/>
        <v>11484.900333333335</v>
      </c>
      <c r="O121" s="44">
        <f aca="true" t="shared" si="10" ref="O121:AI121">O118-O120</f>
        <v>0</v>
      </c>
      <c r="P121" s="44">
        <f t="shared" si="10"/>
        <v>0</v>
      </c>
      <c r="Q121" s="44">
        <f t="shared" si="10"/>
        <v>0</v>
      </c>
      <c r="R121" s="44">
        <f t="shared" si="10"/>
        <v>0</v>
      </c>
      <c r="S121" s="44">
        <f t="shared" si="10"/>
        <v>0</v>
      </c>
      <c r="T121" s="44">
        <f t="shared" si="10"/>
        <v>0</v>
      </c>
      <c r="U121" s="44">
        <f t="shared" si="10"/>
        <v>0</v>
      </c>
      <c r="V121" s="44">
        <f t="shared" si="10"/>
        <v>0</v>
      </c>
      <c r="W121" s="44">
        <f t="shared" si="10"/>
        <v>0</v>
      </c>
      <c r="X121" s="44">
        <f t="shared" si="10"/>
        <v>0</v>
      </c>
      <c r="Y121" s="44">
        <f t="shared" si="10"/>
        <v>0</v>
      </c>
      <c r="Z121" s="44">
        <f t="shared" si="10"/>
        <v>0</v>
      </c>
      <c r="AA121" s="44">
        <f t="shared" si="10"/>
        <v>0</v>
      </c>
      <c r="AB121" s="44">
        <f t="shared" si="10"/>
        <v>0</v>
      </c>
      <c r="AC121" s="44">
        <f t="shared" si="10"/>
        <v>0</v>
      </c>
      <c r="AD121" s="44">
        <f t="shared" si="10"/>
        <v>0</v>
      </c>
      <c r="AE121" s="44">
        <f t="shared" si="10"/>
        <v>0</v>
      </c>
      <c r="AF121" s="44">
        <f t="shared" si="10"/>
        <v>0</v>
      </c>
      <c r="AG121" s="44">
        <f t="shared" si="10"/>
        <v>0</v>
      </c>
      <c r="AH121" s="44">
        <f t="shared" si="10"/>
        <v>0</v>
      </c>
      <c r="AI121" s="44">
        <f t="shared" si="10"/>
        <v>0</v>
      </c>
    </row>
    <row r="122" spans="1:18" s="13" customFormat="1" ht="26.25" customHeight="1" hidden="1">
      <c r="A122" s="43"/>
      <c r="B122" s="43">
        <v>0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>
        <v>0</v>
      </c>
      <c r="N122" s="40">
        <f>B122+C122+D122+E122+F122+G122+H122+I122+J122+K122+L122+M122</f>
        <v>0</v>
      </c>
      <c r="O122" s="46"/>
      <c r="P122" s="46"/>
      <c r="Q122" s="46"/>
      <c r="R122" s="46"/>
    </row>
    <row r="123" spans="1:18" s="13" customFormat="1" ht="64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64"/>
      <c r="O123" s="46"/>
      <c r="P123" s="46"/>
      <c r="Q123" s="46"/>
      <c r="R123" s="46"/>
    </row>
    <row r="124" spans="1:18" s="13" customFormat="1" ht="21.75" customHeight="1">
      <c r="A124" s="43"/>
      <c r="B124" s="50"/>
      <c r="C124" s="50"/>
      <c r="D124" s="50"/>
      <c r="E124" s="177" t="s">
        <v>121</v>
      </c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</row>
    <row r="125" spans="1:18" s="11" customFormat="1" ht="17.25">
      <c r="A125" s="170" t="s">
        <v>190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45"/>
      <c r="P125" s="45"/>
      <c r="Q125" s="45"/>
      <c r="R125" s="45"/>
    </row>
    <row r="126" spans="1:18" s="11" customFormat="1" ht="18.75" customHeight="1">
      <c r="A126" s="51"/>
      <c r="B126" s="171" t="s">
        <v>115</v>
      </c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45"/>
      <c r="P126" s="45"/>
      <c r="Q126" s="45"/>
      <c r="R126" s="45"/>
    </row>
    <row r="127" spans="1:18" s="7" customFormat="1" ht="16.5" customHeight="1">
      <c r="A127" s="38" t="s">
        <v>25</v>
      </c>
      <c r="B127" s="38" t="s">
        <v>0</v>
      </c>
      <c r="C127" s="38" t="s">
        <v>1</v>
      </c>
      <c r="D127" s="38" t="s">
        <v>2</v>
      </c>
      <c r="E127" s="38" t="s">
        <v>3</v>
      </c>
      <c r="F127" s="38" t="s">
        <v>4</v>
      </c>
      <c r="G127" s="38" t="s">
        <v>26</v>
      </c>
      <c r="H127" s="38" t="s">
        <v>5</v>
      </c>
      <c r="I127" s="38" t="s">
        <v>6</v>
      </c>
      <c r="J127" s="38" t="s">
        <v>7</v>
      </c>
      <c r="K127" s="38" t="s">
        <v>8</v>
      </c>
      <c r="L127" s="38" t="s">
        <v>9</v>
      </c>
      <c r="M127" s="38" t="s">
        <v>10</v>
      </c>
      <c r="N127" s="42" t="s">
        <v>24</v>
      </c>
      <c r="O127" s="52"/>
      <c r="P127" s="52"/>
      <c r="Q127" s="52"/>
      <c r="R127" s="52"/>
    </row>
    <row r="128" spans="1:18" s="14" customFormat="1" ht="12" customHeight="1">
      <c r="A128" s="41" t="s">
        <v>42</v>
      </c>
      <c r="B128" s="41">
        <v>290.9</v>
      </c>
      <c r="C128" s="41">
        <v>280</v>
      </c>
      <c r="D128" s="41">
        <v>190</v>
      </c>
      <c r="E128" s="41">
        <v>100</v>
      </c>
      <c r="F128" s="41">
        <v>13.5</v>
      </c>
      <c r="G128" s="41">
        <v>10.2</v>
      </c>
      <c r="H128" s="41">
        <v>3.9</v>
      </c>
      <c r="I128" s="41"/>
      <c r="J128" s="41">
        <v>21.8</v>
      </c>
      <c r="K128" s="41">
        <v>106.5</v>
      </c>
      <c r="L128" s="41">
        <v>162.3</v>
      </c>
      <c r="M128" s="41">
        <v>170.9</v>
      </c>
      <c r="N128" s="55">
        <f>B128+C128+D128+E128+F128+G128+H128+I128+J128+K128+L128+M128</f>
        <v>1350</v>
      </c>
      <c r="O128" s="53"/>
      <c r="P128" s="53"/>
      <c r="Q128" s="53"/>
      <c r="R128" s="53"/>
    </row>
    <row r="129" spans="1:18" s="14" customFormat="1" ht="12.75" customHeight="1">
      <c r="A129" s="41" t="s">
        <v>46</v>
      </c>
      <c r="B129" s="40">
        <v>38.6</v>
      </c>
      <c r="C129" s="40">
        <v>34.6</v>
      </c>
      <c r="D129" s="40">
        <v>29.7</v>
      </c>
      <c r="E129" s="40">
        <v>10.3</v>
      </c>
      <c r="F129" s="40">
        <v>1.7</v>
      </c>
      <c r="G129" s="40">
        <v>1.6</v>
      </c>
      <c r="H129" s="40">
        <v>0.5</v>
      </c>
      <c r="I129" s="40">
        <v>0.9</v>
      </c>
      <c r="J129" s="40">
        <v>2.4</v>
      </c>
      <c r="K129" s="40">
        <v>10.5</v>
      </c>
      <c r="L129" s="40">
        <v>22</v>
      </c>
      <c r="M129" s="40">
        <v>33.1</v>
      </c>
      <c r="N129" s="55">
        <f aca="true" t="shared" si="11" ref="N129:N150">B129+C129+D129+E129+F129+G129+H129+I129+J129+K129+L129+M129</f>
        <v>185.9</v>
      </c>
      <c r="O129" s="53"/>
      <c r="P129" s="53"/>
      <c r="Q129" s="53"/>
      <c r="R129" s="53"/>
    </row>
    <row r="130" spans="1:18" s="14" customFormat="1" ht="15" customHeight="1">
      <c r="A130" s="41" t="s">
        <v>119</v>
      </c>
      <c r="B130" s="40">
        <v>50.5</v>
      </c>
      <c r="C130" s="40">
        <v>51.3</v>
      </c>
      <c r="D130" s="40">
        <v>40.4</v>
      </c>
      <c r="E130" s="40">
        <v>10.2</v>
      </c>
      <c r="F130" s="40"/>
      <c r="G130" s="40"/>
      <c r="H130" s="40"/>
      <c r="I130" s="40"/>
      <c r="J130" s="40"/>
      <c r="K130" s="40">
        <v>13.3</v>
      </c>
      <c r="L130" s="40">
        <v>35.2</v>
      </c>
      <c r="M130" s="40">
        <v>39.1</v>
      </c>
      <c r="N130" s="55">
        <f t="shared" si="11"/>
        <v>239.99999999999997</v>
      </c>
      <c r="O130" s="53"/>
      <c r="P130" s="53"/>
      <c r="Q130" s="53"/>
      <c r="R130" s="53"/>
    </row>
    <row r="131" spans="1:18" s="14" customFormat="1" ht="12.75" customHeight="1">
      <c r="A131" s="41" t="s">
        <v>120</v>
      </c>
      <c r="B131" s="40">
        <v>156.7</v>
      </c>
      <c r="C131" s="40">
        <v>147.1</v>
      </c>
      <c r="D131" s="40">
        <v>128</v>
      </c>
      <c r="E131" s="40">
        <v>38.8</v>
      </c>
      <c r="F131" s="40">
        <v>4.3</v>
      </c>
      <c r="G131" s="40">
        <v>1.8</v>
      </c>
      <c r="H131" s="40">
        <v>0.3</v>
      </c>
      <c r="I131" s="40">
        <v>0.5</v>
      </c>
      <c r="J131" s="40">
        <v>2.6</v>
      </c>
      <c r="K131" s="40">
        <v>71.3</v>
      </c>
      <c r="L131" s="40">
        <v>100.1</v>
      </c>
      <c r="M131" s="40">
        <v>161.2</v>
      </c>
      <c r="N131" s="55">
        <f t="shared" si="11"/>
        <v>812.7</v>
      </c>
      <c r="O131" s="54"/>
      <c r="P131" s="53"/>
      <c r="Q131" s="53"/>
      <c r="R131" s="53"/>
    </row>
    <row r="132" spans="1:18" s="14" customFormat="1" ht="15" customHeight="1">
      <c r="A132" s="41" t="s">
        <v>16</v>
      </c>
      <c r="B132" s="40">
        <v>125.6</v>
      </c>
      <c r="C132" s="40">
        <v>120.9</v>
      </c>
      <c r="D132" s="40">
        <v>70</v>
      </c>
      <c r="E132" s="40">
        <v>36.6</v>
      </c>
      <c r="F132" s="40">
        <v>4.1</v>
      </c>
      <c r="G132" s="40">
        <v>2</v>
      </c>
      <c r="H132" s="40"/>
      <c r="I132" s="40"/>
      <c r="J132" s="40">
        <v>4.3</v>
      </c>
      <c r="K132" s="40">
        <v>35.6</v>
      </c>
      <c r="L132" s="40">
        <v>78.534</v>
      </c>
      <c r="M132" s="40">
        <v>81.366</v>
      </c>
      <c r="N132" s="55">
        <f t="shared" si="11"/>
        <v>559.0000000000001</v>
      </c>
      <c r="O132" s="54"/>
      <c r="P132" s="53"/>
      <c r="Q132" s="53"/>
      <c r="R132" s="53"/>
    </row>
    <row r="133" spans="1:18" s="14" customFormat="1" ht="13.5" customHeight="1">
      <c r="A133" s="41" t="s">
        <v>18</v>
      </c>
      <c r="B133" s="40">
        <v>200</v>
      </c>
      <c r="C133" s="40">
        <v>199.6</v>
      </c>
      <c r="D133" s="40">
        <v>141.4</v>
      </c>
      <c r="E133" s="40">
        <v>56.6</v>
      </c>
      <c r="F133" s="40">
        <v>4.1</v>
      </c>
      <c r="G133" s="40">
        <v>2.5</v>
      </c>
      <c r="H133" s="40">
        <v>2.4</v>
      </c>
      <c r="I133" s="40"/>
      <c r="J133" s="40">
        <v>53.4</v>
      </c>
      <c r="K133" s="40">
        <v>90</v>
      </c>
      <c r="L133" s="40">
        <v>120</v>
      </c>
      <c r="M133" s="40">
        <v>130</v>
      </c>
      <c r="N133" s="55">
        <f t="shared" si="11"/>
        <v>1000</v>
      </c>
      <c r="O133" s="54"/>
      <c r="P133" s="53"/>
      <c r="Q133" s="53"/>
      <c r="R133" s="53"/>
    </row>
    <row r="134" spans="1:18" s="14" customFormat="1" ht="12" customHeight="1">
      <c r="A134" s="41" t="s">
        <v>22</v>
      </c>
      <c r="B134" s="40">
        <v>66.9</v>
      </c>
      <c r="C134" s="40">
        <v>65.1</v>
      </c>
      <c r="D134" s="40">
        <v>50.3</v>
      </c>
      <c r="E134" s="40">
        <v>16.4</v>
      </c>
      <c r="F134" s="40">
        <v>3.2</v>
      </c>
      <c r="G134" s="40">
        <v>1.7</v>
      </c>
      <c r="H134" s="40"/>
      <c r="I134" s="40"/>
      <c r="J134" s="40">
        <v>3.3</v>
      </c>
      <c r="K134" s="40">
        <v>32.9</v>
      </c>
      <c r="L134" s="40">
        <v>49.2</v>
      </c>
      <c r="M134" s="40">
        <v>70.2</v>
      </c>
      <c r="N134" s="55">
        <f t="shared" si="11"/>
        <v>359.2</v>
      </c>
      <c r="O134" s="54"/>
      <c r="P134" s="53"/>
      <c r="Q134" s="53"/>
      <c r="R134" s="53"/>
    </row>
    <row r="135" spans="1:18" s="14" customFormat="1" ht="12.75" customHeight="1">
      <c r="A135" s="55" t="s">
        <v>87</v>
      </c>
      <c r="B135" s="40">
        <v>95.2</v>
      </c>
      <c r="C135" s="40">
        <v>89.2</v>
      </c>
      <c r="D135" s="40">
        <v>63.4</v>
      </c>
      <c r="E135" s="40">
        <v>24</v>
      </c>
      <c r="F135" s="40">
        <v>1.9</v>
      </c>
      <c r="G135" s="40">
        <v>1.2</v>
      </c>
      <c r="H135" s="40">
        <v>0.7</v>
      </c>
      <c r="I135" s="40">
        <v>0.7</v>
      </c>
      <c r="J135" s="40">
        <v>2.7</v>
      </c>
      <c r="K135" s="40">
        <v>29.1</v>
      </c>
      <c r="L135" s="40">
        <v>80.3</v>
      </c>
      <c r="M135" s="40">
        <v>93.1</v>
      </c>
      <c r="N135" s="55">
        <f t="shared" si="11"/>
        <v>481.5</v>
      </c>
      <c r="O135" s="54"/>
      <c r="P135" s="53"/>
      <c r="Q135" s="53"/>
      <c r="R135" s="53"/>
    </row>
    <row r="136" spans="1:18" s="14" customFormat="1" ht="10.5" customHeight="1">
      <c r="A136" s="41" t="s">
        <v>110</v>
      </c>
      <c r="B136" s="56">
        <v>77.131</v>
      </c>
      <c r="C136" s="56">
        <v>72.27</v>
      </c>
      <c r="D136" s="56">
        <v>51.367</v>
      </c>
      <c r="E136" s="56">
        <v>19.445</v>
      </c>
      <c r="F136" s="56">
        <v>1.539</v>
      </c>
      <c r="G136" s="56">
        <v>0.972</v>
      </c>
      <c r="H136" s="56">
        <v>0.567</v>
      </c>
      <c r="I136" s="56">
        <v>0.567</v>
      </c>
      <c r="J136" s="56">
        <v>2.188</v>
      </c>
      <c r="K136" s="56">
        <v>23.577</v>
      </c>
      <c r="L136" s="56">
        <v>65.059</v>
      </c>
      <c r="M136" s="56">
        <v>75.43</v>
      </c>
      <c r="N136" s="56">
        <f>B136+C136+D136+E136+F136+G136+H136+I136+J136+K136+L136+M136</f>
        <v>390.112</v>
      </c>
      <c r="O136" s="54"/>
      <c r="P136" s="53"/>
      <c r="Q136" s="53"/>
      <c r="R136" s="53"/>
    </row>
    <row r="137" spans="1:18" s="14" customFormat="1" ht="12" customHeight="1">
      <c r="A137" s="41" t="s">
        <v>109</v>
      </c>
      <c r="B137" s="56">
        <v>18.069</v>
      </c>
      <c r="C137" s="56">
        <v>16.93</v>
      </c>
      <c r="D137" s="56">
        <v>12.033</v>
      </c>
      <c r="E137" s="56">
        <v>4.555</v>
      </c>
      <c r="F137" s="56">
        <v>0.361</v>
      </c>
      <c r="G137" s="56">
        <v>0.228</v>
      </c>
      <c r="H137" s="56">
        <v>0.133</v>
      </c>
      <c r="I137" s="56">
        <v>0.133</v>
      </c>
      <c r="J137" s="56">
        <v>0.512</v>
      </c>
      <c r="K137" s="56">
        <v>5.523</v>
      </c>
      <c r="L137" s="56">
        <v>15.241</v>
      </c>
      <c r="M137" s="56">
        <v>17.67</v>
      </c>
      <c r="N137" s="55">
        <f t="shared" si="11"/>
        <v>91.388</v>
      </c>
      <c r="O137" s="54"/>
      <c r="P137" s="53"/>
      <c r="Q137" s="53"/>
      <c r="R137" s="53"/>
    </row>
    <row r="138" spans="1:35" s="14" customFormat="1" ht="12" customHeight="1">
      <c r="A138" s="41" t="s">
        <v>135</v>
      </c>
      <c r="B138" s="56">
        <v>60</v>
      </c>
      <c r="C138" s="56">
        <v>62.9</v>
      </c>
      <c r="D138" s="56">
        <v>44.6</v>
      </c>
      <c r="E138" s="56">
        <v>20.2</v>
      </c>
      <c r="F138" s="56"/>
      <c r="G138" s="56"/>
      <c r="H138" s="56"/>
      <c r="I138" s="56"/>
      <c r="J138" s="56"/>
      <c r="K138" s="56">
        <v>21.9</v>
      </c>
      <c r="L138" s="56">
        <v>39.2</v>
      </c>
      <c r="M138" s="56">
        <v>53.2</v>
      </c>
      <c r="N138" s="55">
        <f t="shared" si="11"/>
        <v>302</v>
      </c>
      <c r="O138" s="56" t="e">
        <f>O137-#REF!</f>
        <v>#REF!</v>
      </c>
      <c r="P138" s="56" t="e">
        <f>P137-#REF!</f>
        <v>#REF!</v>
      </c>
      <c r="Q138" s="56" t="e">
        <f>Q137-#REF!</f>
        <v>#REF!</v>
      </c>
      <c r="R138" s="56" t="e">
        <f>R137-#REF!</f>
        <v>#REF!</v>
      </c>
      <c r="S138" s="56" t="e">
        <f>S137-#REF!</f>
        <v>#REF!</v>
      </c>
      <c r="T138" s="56" t="e">
        <f>T137-#REF!</f>
        <v>#REF!</v>
      </c>
      <c r="U138" s="56" t="e">
        <f>U137-#REF!</f>
        <v>#REF!</v>
      </c>
      <c r="V138" s="56" t="e">
        <f>V137-#REF!</f>
        <v>#REF!</v>
      </c>
      <c r="W138" s="56" t="e">
        <f>W137-#REF!</f>
        <v>#REF!</v>
      </c>
      <c r="X138" s="56" t="e">
        <f>X137-#REF!</f>
        <v>#REF!</v>
      </c>
      <c r="Y138" s="56" t="e">
        <f>Y137-#REF!</f>
        <v>#REF!</v>
      </c>
      <c r="Z138" s="56" t="e">
        <f>Z137-#REF!</f>
        <v>#REF!</v>
      </c>
      <c r="AA138" s="56" t="e">
        <f>AA137-#REF!</f>
        <v>#REF!</v>
      </c>
      <c r="AB138" s="56" t="e">
        <f>AB137-#REF!</f>
        <v>#REF!</v>
      </c>
      <c r="AC138" s="56" t="e">
        <f>AC137-#REF!</f>
        <v>#REF!</v>
      </c>
      <c r="AD138" s="56" t="e">
        <f>AD137-#REF!</f>
        <v>#REF!</v>
      </c>
      <c r="AE138" s="56" t="e">
        <f>AE137-#REF!</f>
        <v>#REF!</v>
      </c>
      <c r="AF138" s="56" t="e">
        <f>AF137-#REF!</f>
        <v>#REF!</v>
      </c>
      <c r="AG138" s="56" t="e">
        <f>AG137-#REF!</f>
        <v>#REF!</v>
      </c>
      <c r="AH138" s="56" t="e">
        <f>AH137-#REF!</f>
        <v>#REF!</v>
      </c>
      <c r="AI138" s="56" t="e">
        <f>AI137-#REF!</f>
        <v>#REF!</v>
      </c>
    </row>
    <row r="139" spans="1:35" s="14" customFormat="1" ht="12" customHeight="1">
      <c r="A139" s="41" t="s">
        <v>110</v>
      </c>
      <c r="B139" s="56">
        <v>19.8</v>
      </c>
      <c r="C139" s="56">
        <v>20.8</v>
      </c>
      <c r="D139" s="56">
        <v>14.7</v>
      </c>
      <c r="E139" s="56">
        <v>6.7</v>
      </c>
      <c r="F139" s="56"/>
      <c r="G139" s="56"/>
      <c r="H139" s="56"/>
      <c r="I139" s="56"/>
      <c r="J139" s="56"/>
      <c r="K139" s="56">
        <v>7.2</v>
      </c>
      <c r="L139" s="56">
        <v>12.9</v>
      </c>
      <c r="M139" s="56">
        <v>17.6</v>
      </c>
      <c r="N139" s="55">
        <f t="shared" si="11"/>
        <v>99.70000000000002</v>
      </c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</row>
    <row r="140" spans="1:35" s="14" customFormat="1" ht="10.5" customHeight="1">
      <c r="A140" s="41" t="s">
        <v>109</v>
      </c>
      <c r="B140" s="56">
        <v>40.2</v>
      </c>
      <c r="C140" s="56">
        <v>42.1</v>
      </c>
      <c r="D140" s="56">
        <v>29.9</v>
      </c>
      <c r="E140" s="56">
        <v>13.5</v>
      </c>
      <c r="F140" s="56"/>
      <c r="G140" s="56"/>
      <c r="H140" s="56"/>
      <c r="I140" s="56"/>
      <c r="J140" s="56"/>
      <c r="K140" s="56">
        <v>14.7</v>
      </c>
      <c r="L140" s="56">
        <v>26.3</v>
      </c>
      <c r="M140" s="56">
        <v>35.6</v>
      </c>
      <c r="N140" s="55">
        <f t="shared" si="11"/>
        <v>202.3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</row>
    <row r="141" spans="1:18" s="14" customFormat="1" ht="13.5" customHeight="1">
      <c r="A141" s="41" t="s">
        <v>31</v>
      </c>
      <c r="B141" s="56">
        <v>76.2</v>
      </c>
      <c r="C141" s="56">
        <v>70.1</v>
      </c>
      <c r="D141" s="56">
        <v>57.7</v>
      </c>
      <c r="E141" s="56">
        <v>35.7</v>
      </c>
      <c r="F141" s="56">
        <v>7.1</v>
      </c>
      <c r="G141" s="56">
        <v>2.8</v>
      </c>
      <c r="H141" s="56">
        <v>3</v>
      </c>
      <c r="I141" s="56">
        <v>1.4</v>
      </c>
      <c r="J141" s="56">
        <v>4.2</v>
      </c>
      <c r="K141" s="56">
        <v>38.5</v>
      </c>
      <c r="L141" s="56">
        <v>58.8</v>
      </c>
      <c r="M141" s="56">
        <v>69.6</v>
      </c>
      <c r="N141" s="55">
        <f t="shared" si="11"/>
        <v>425.1</v>
      </c>
      <c r="O141" s="54"/>
      <c r="P141" s="53"/>
      <c r="Q141" s="53"/>
      <c r="R141" s="53"/>
    </row>
    <row r="142" spans="1:18" s="14" customFormat="1" ht="12" customHeight="1">
      <c r="A142" s="41" t="s">
        <v>110</v>
      </c>
      <c r="B142" s="56">
        <v>38.1</v>
      </c>
      <c r="C142" s="56">
        <v>35.05</v>
      </c>
      <c r="D142" s="56">
        <v>28.85</v>
      </c>
      <c r="E142" s="56">
        <v>17.85</v>
      </c>
      <c r="F142" s="56">
        <v>3.55</v>
      </c>
      <c r="G142" s="56">
        <v>1.4</v>
      </c>
      <c r="H142" s="56">
        <v>1.5</v>
      </c>
      <c r="I142" s="56">
        <v>0.7</v>
      </c>
      <c r="J142" s="56">
        <v>2.1</v>
      </c>
      <c r="K142" s="56">
        <v>19.25</v>
      </c>
      <c r="L142" s="56">
        <v>29.4</v>
      </c>
      <c r="M142" s="56">
        <f>M141/2</f>
        <v>34.8</v>
      </c>
      <c r="N142" s="55">
        <f t="shared" si="11"/>
        <v>212.55</v>
      </c>
      <c r="O142" s="54"/>
      <c r="P142" s="53"/>
      <c r="Q142" s="53"/>
      <c r="R142" s="53"/>
    </row>
    <row r="143" spans="1:18" s="14" customFormat="1" ht="10.5" customHeight="1">
      <c r="A143" s="41" t="s">
        <v>109</v>
      </c>
      <c r="B143" s="56">
        <v>38.1</v>
      </c>
      <c r="C143" s="56">
        <v>35.05</v>
      </c>
      <c r="D143" s="56">
        <v>28.85</v>
      </c>
      <c r="E143" s="56">
        <v>17.85</v>
      </c>
      <c r="F143" s="56">
        <v>3.55</v>
      </c>
      <c r="G143" s="56">
        <v>1.4</v>
      </c>
      <c r="H143" s="56">
        <v>1.5</v>
      </c>
      <c r="I143" s="56">
        <v>0.7</v>
      </c>
      <c r="J143" s="56">
        <v>2.1</v>
      </c>
      <c r="K143" s="56">
        <v>19.25</v>
      </c>
      <c r="L143" s="56">
        <v>29.4</v>
      </c>
      <c r="M143" s="56">
        <v>34.8</v>
      </c>
      <c r="N143" s="55">
        <f t="shared" si="11"/>
        <v>212.55</v>
      </c>
      <c r="O143" s="54"/>
      <c r="P143" s="53"/>
      <c r="Q143" s="53"/>
      <c r="R143" s="53"/>
    </row>
    <row r="144" spans="1:18" s="14" customFormat="1" ht="12.75" customHeight="1">
      <c r="A144" s="41" t="s">
        <v>32</v>
      </c>
      <c r="B144" s="40">
        <v>95.5</v>
      </c>
      <c r="C144" s="40">
        <v>100.7</v>
      </c>
      <c r="D144" s="40">
        <v>77.5</v>
      </c>
      <c r="E144" s="40">
        <v>29.9</v>
      </c>
      <c r="F144" s="40">
        <v>9.3</v>
      </c>
      <c r="G144" s="40">
        <v>3.3</v>
      </c>
      <c r="H144" s="40">
        <v>1.1</v>
      </c>
      <c r="I144" s="40">
        <v>1.1</v>
      </c>
      <c r="J144" s="40">
        <v>4</v>
      </c>
      <c r="K144" s="40">
        <v>78.9</v>
      </c>
      <c r="L144" s="40">
        <v>90.4</v>
      </c>
      <c r="M144" s="40">
        <v>128.3</v>
      </c>
      <c r="N144" s="55">
        <f t="shared" si="11"/>
        <v>620</v>
      </c>
      <c r="O144" s="54"/>
      <c r="P144" s="53"/>
      <c r="Q144" s="53"/>
      <c r="R144" s="53"/>
    </row>
    <row r="145" spans="1:18" s="14" customFormat="1" ht="11.25" customHeight="1">
      <c r="A145" s="41" t="s">
        <v>110</v>
      </c>
      <c r="B145" s="40">
        <v>59.458</v>
      </c>
      <c r="C145" s="40">
        <v>62.696</v>
      </c>
      <c r="D145" s="40">
        <v>48.252</v>
      </c>
      <c r="E145" s="40">
        <v>18.616</v>
      </c>
      <c r="F145" s="40">
        <v>5.79</v>
      </c>
      <c r="G145" s="40">
        <v>3.3</v>
      </c>
      <c r="H145" s="40">
        <v>1.1</v>
      </c>
      <c r="I145" s="40">
        <v>1.1</v>
      </c>
      <c r="J145" s="40">
        <v>2.49</v>
      </c>
      <c r="K145" s="40">
        <v>49.123</v>
      </c>
      <c r="L145" s="40">
        <v>56.283</v>
      </c>
      <c r="M145" s="40">
        <v>79.88</v>
      </c>
      <c r="N145" s="55">
        <f t="shared" si="11"/>
        <v>388.08799999999997</v>
      </c>
      <c r="O145" s="54"/>
      <c r="P145" s="53"/>
      <c r="Q145" s="53"/>
      <c r="R145" s="53"/>
    </row>
    <row r="146" spans="1:18" s="14" customFormat="1" ht="12.75" customHeight="1">
      <c r="A146" s="41" t="s">
        <v>109</v>
      </c>
      <c r="B146" s="40">
        <v>36.042</v>
      </c>
      <c r="C146" s="40">
        <v>38.004</v>
      </c>
      <c r="D146" s="40">
        <v>29.248</v>
      </c>
      <c r="E146" s="40">
        <v>11.284</v>
      </c>
      <c r="F146" s="40">
        <v>3.51</v>
      </c>
      <c r="G146" s="40"/>
      <c r="H146" s="40"/>
      <c r="I146" s="40"/>
      <c r="J146" s="40">
        <v>1.51</v>
      </c>
      <c r="K146" s="40">
        <v>29.777</v>
      </c>
      <c r="L146" s="40">
        <v>34.117</v>
      </c>
      <c r="M146" s="40">
        <v>48.42</v>
      </c>
      <c r="N146" s="55">
        <f t="shared" si="11"/>
        <v>231.91199999999998</v>
      </c>
      <c r="O146" s="54"/>
      <c r="P146" s="53"/>
      <c r="Q146" s="53"/>
      <c r="R146" s="53"/>
    </row>
    <row r="147" spans="1:18" s="14" customFormat="1" ht="29.25" customHeight="1">
      <c r="A147" s="55" t="s">
        <v>88</v>
      </c>
      <c r="B147" s="41">
        <v>36.6</v>
      </c>
      <c r="C147" s="41">
        <v>35.8</v>
      </c>
      <c r="D147" s="41">
        <v>31.4</v>
      </c>
      <c r="E147" s="41">
        <v>18.9</v>
      </c>
      <c r="F147" s="41">
        <v>3.5</v>
      </c>
      <c r="G147" s="41">
        <v>1.8</v>
      </c>
      <c r="H147" s="41">
        <v>3.4</v>
      </c>
      <c r="I147" s="41">
        <v>0.7</v>
      </c>
      <c r="J147" s="41">
        <v>4.1</v>
      </c>
      <c r="K147" s="41">
        <v>20.4</v>
      </c>
      <c r="L147" s="41">
        <v>33.9</v>
      </c>
      <c r="M147" s="41">
        <v>40.6</v>
      </c>
      <c r="N147" s="55">
        <f t="shared" si="11"/>
        <v>231.10000000000002</v>
      </c>
      <c r="O147" s="54"/>
      <c r="P147" s="53"/>
      <c r="Q147" s="53"/>
      <c r="R147" s="53"/>
    </row>
    <row r="148" spans="1:18" s="101" customFormat="1" ht="11.25" customHeight="1">
      <c r="A148" s="55" t="s">
        <v>112</v>
      </c>
      <c r="B148" s="41">
        <v>4.2</v>
      </c>
      <c r="C148" s="41">
        <v>2.8</v>
      </c>
      <c r="D148" s="41">
        <v>2.1</v>
      </c>
      <c r="E148" s="41">
        <v>0.7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0.7</v>
      </c>
      <c r="L148" s="41">
        <v>3.4</v>
      </c>
      <c r="M148" s="41">
        <v>3.5</v>
      </c>
      <c r="N148" s="55">
        <f t="shared" si="11"/>
        <v>17.4</v>
      </c>
      <c r="O148" s="100"/>
      <c r="P148" s="100"/>
      <c r="Q148" s="100"/>
      <c r="R148" s="100"/>
    </row>
    <row r="149" spans="1:35" s="99" customFormat="1" ht="12.75" customHeight="1">
      <c r="A149" s="41" t="s">
        <v>110</v>
      </c>
      <c r="B149" s="41">
        <v>17.868</v>
      </c>
      <c r="C149" s="41">
        <v>17.478</v>
      </c>
      <c r="D149" s="41">
        <v>15.329</v>
      </c>
      <c r="E149" s="41">
        <v>9.227</v>
      </c>
      <c r="F149" s="41">
        <v>1.709</v>
      </c>
      <c r="G149" s="41">
        <v>1.8</v>
      </c>
      <c r="H149" s="41">
        <v>3.4</v>
      </c>
      <c r="I149" s="41">
        <v>0.7</v>
      </c>
      <c r="J149" s="41">
        <v>2.002</v>
      </c>
      <c r="K149" s="41">
        <v>9.958</v>
      </c>
      <c r="L149" s="41">
        <v>16.55</v>
      </c>
      <c r="M149" s="41">
        <v>19.821</v>
      </c>
      <c r="N149" s="55">
        <f t="shared" si="11"/>
        <v>115.842</v>
      </c>
      <c r="O149" s="53"/>
      <c r="P149" s="53"/>
      <c r="Q149" s="53"/>
      <c r="R149" s="53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s="99" customFormat="1" ht="12.75" customHeight="1">
      <c r="A150" s="41" t="s">
        <v>109</v>
      </c>
      <c r="B150" s="41">
        <v>18.732</v>
      </c>
      <c r="C150" s="41">
        <v>18.322</v>
      </c>
      <c r="D150" s="41">
        <v>16.071</v>
      </c>
      <c r="E150" s="41">
        <v>9.673</v>
      </c>
      <c r="F150" s="41">
        <v>1.791</v>
      </c>
      <c r="G150" s="41"/>
      <c r="H150" s="41"/>
      <c r="I150" s="41"/>
      <c r="J150" s="41">
        <v>2.098</v>
      </c>
      <c r="K150" s="41">
        <v>10.442</v>
      </c>
      <c r="L150" s="41">
        <v>17.35</v>
      </c>
      <c r="M150" s="41">
        <v>20.779</v>
      </c>
      <c r="N150" s="55">
        <f t="shared" si="11"/>
        <v>115.25799999999998</v>
      </c>
      <c r="O150" s="53"/>
      <c r="P150" s="53"/>
      <c r="Q150" s="53"/>
      <c r="R150" s="53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18" s="7" customFormat="1" ht="13.5" customHeight="1">
      <c r="A151" s="152" t="s">
        <v>89</v>
      </c>
      <c r="B151" s="44">
        <f aca="true" t="shared" si="12" ref="B151:N151">B128+B129+B130+B131+B132+B133+B134+B135+B138+B141+B144+B147</f>
        <v>1292.7</v>
      </c>
      <c r="C151" s="44">
        <f t="shared" si="12"/>
        <v>1257.3</v>
      </c>
      <c r="D151" s="44">
        <f t="shared" si="12"/>
        <v>924.4</v>
      </c>
      <c r="E151" s="44">
        <f t="shared" si="12"/>
        <v>397.5999999999999</v>
      </c>
      <c r="F151" s="44">
        <f t="shared" si="12"/>
        <v>52.7</v>
      </c>
      <c r="G151" s="44">
        <f t="shared" si="12"/>
        <v>28.900000000000002</v>
      </c>
      <c r="H151" s="44">
        <f t="shared" si="12"/>
        <v>15.3</v>
      </c>
      <c r="I151" s="44">
        <f t="shared" si="12"/>
        <v>5.3</v>
      </c>
      <c r="J151" s="44">
        <f t="shared" si="12"/>
        <v>102.8</v>
      </c>
      <c r="K151" s="44">
        <f t="shared" si="12"/>
        <v>548.9</v>
      </c>
      <c r="L151" s="44">
        <f t="shared" si="12"/>
        <v>869.934</v>
      </c>
      <c r="M151" s="44">
        <f t="shared" si="12"/>
        <v>1070.666</v>
      </c>
      <c r="N151" s="44">
        <f t="shared" si="12"/>
        <v>6566.500000000001</v>
      </c>
      <c r="O151" s="54"/>
      <c r="P151" s="52"/>
      <c r="Q151" s="52"/>
      <c r="R151" s="52"/>
    </row>
    <row r="152" spans="1:35" s="7" customFormat="1" ht="12.75">
      <c r="A152" s="55" t="s">
        <v>113</v>
      </c>
      <c r="B152" s="81">
        <f aca="true" t="shared" si="13" ref="B152:N152">B148</f>
        <v>4.2</v>
      </c>
      <c r="C152" s="41">
        <f t="shared" si="13"/>
        <v>2.8</v>
      </c>
      <c r="D152" s="41">
        <f t="shared" si="13"/>
        <v>2.1</v>
      </c>
      <c r="E152" s="41">
        <f t="shared" si="13"/>
        <v>0.7</v>
      </c>
      <c r="F152" s="41">
        <f t="shared" si="13"/>
        <v>0</v>
      </c>
      <c r="G152" s="41">
        <f t="shared" si="13"/>
        <v>0</v>
      </c>
      <c r="H152" s="41">
        <f t="shared" si="13"/>
        <v>0</v>
      </c>
      <c r="I152" s="41">
        <f t="shared" si="13"/>
        <v>0</v>
      </c>
      <c r="J152" s="41">
        <f t="shared" si="13"/>
        <v>0</v>
      </c>
      <c r="K152" s="41">
        <f t="shared" si="13"/>
        <v>0.7</v>
      </c>
      <c r="L152" s="41">
        <f t="shared" si="13"/>
        <v>3.4</v>
      </c>
      <c r="M152" s="41">
        <f t="shared" si="13"/>
        <v>3.5</v>
      </c>
      <c r="N152" s="41">
        <f t="shared" si="13"/>
        <v>17.4</v>
      </c>
      <c r="O152" s="38" t="e">
        <f>#REF!+O148</f>
        <v>#REF!</v>
      </c>
      <c r="P152" s="38" t="e">
        <f>#REF!+P148</f>
        <v>#REF!</v>
      </c>
      <c r="Q152" s="38" t="e">
        <f>#REF!+Q148</f>
        <v>#REF!</v>
      </c>
      <c r="R152" s="38" t="e">
        <f>#REF!+R148</f>
        <v>#REF!</v>
      </c>
      <c r="S152" s="3" t="e">
        <f>#REF!+S148</f>
        <v>#REF!</v>
      </c>
      <c r="T152" s="3" t="e">
        <f>#REF!+T148</f>
        <v>#REF!</v>
      </c>
      <c r="U152" s="3" t="e">
        <f>#REF!+U148</f>
        <v>#REF!</v>
      </c>
      <c r="V152" s="3" t="e">
        <f>#REF!+V148</f>
        <v>#REF!</v>
      </c>
      <c r="W152" s="3" t="e">
        <f>#REF!+W148</f>
        <v>#REF!</v>
      </c>
      <c r="X152" s="3" t="e">
        <f>#REF!+X148</f>
        <v>#REF!</v>
      </c>
      <c r="Y152" s="3" t="e">
        <f>#REF!+Y148</f>
        <v>#REF!</v>
      </c>
      <c r="Z152" s="3" t="e">
        <f>#REF!+Z148</f>
        <v>#REF!</v>
      </c>
      <c r="AA152" s="3" t="e">
        <f>#REF!+AA148</f>
        <v>#REF!</v>
      </c>
      <c r="AB152" s="3" t="e">
        <f>#REF!+AB148</f>
        <v>#REF!</v>
      </c>
      <c r="AC152" s="3" t="e">
        <f>#REF!+AC148</f>
        <v>#REF!</v>
      </c>
      <c r="AD152" s="3" t="e">
        <f>#REF!+AD148</f>
        <v>#REF!</v>
      </c>
      <c r="AE152" s="3" t="e">
        <f>#REF!+AE148</f>
        <v>#REF!</v>
      </c>
      <c r="AF152" s="3" t="e">
        <f>#REF!+AF148</f>
        <v>#REF!</v>
      </c>
      <c r="AG152" s="3" t="e">
        <f>#REF!+AG148</f>
        <v>#REF!</v>
      </c>
      <c r="AH152" s="3" t="e">
        <f>#REF!+AH148</f>
        <v>#REF!</v>
      </c>
      <c r="AI152" s="3" t="e">
        <f>#REF!+AI148</f>
        <v>#REF!</v>
      </c>
    </row>
    <row r="153" spans="1:35" s="7" customFormat="1" ht="12.75">
      <c r="A153" s="55" t="s">
        <v>24</v>
      </c>
      <c r="B153" s="81">
        <f>B151-B152</f>
        <v>1288.5</v>
      </c>
      <c r="C153" s="41">
        <f aca="true" t="shared" si="14" ref="C153:N153">C151-C152</f>
        <v>1254.5</v>
      </c>
      <c r="D153" s="41">
        <f t="shared" si="14"/>
        <v>922.3</v>
      </c>
      <c r="E153" s="41">
        <f t="shared" si="14"/>
        <v>396.8999999999999</v>
      </c>
      <c r="F153" s="41">
        <f t="shared" si="14"/>
        <v>52.7</v>
      </c>
      <c r="G153" s="41">
        <f t="shared" si="14"/>
        <v>28.900000000000002</v>
      </c>
      <c r="H153" s="41">
        <f t="shared" si="14"/>
        <v>15.3</v>
      </c>
      <c r="I153" s="41">
        <f t="shared" si="14"/>
        <v>5.3</v>
      </c>
      <c r="J153" s="41">
        <f t="shared" si="14"/>
        <v>102.8</v>
      </c>
      <c r="K153" s="41">
        <f t="shared" si="14"/>
        <v>548.1999999999999</v>
      </c>
      <c r="L153" s="41">
        <f t="shared" si="14"/>
        <v>866.534</v>
      </c>
      <c r="M153" s="41">
        <f t="shared" si="14"/>
        <v>1067.166</v>
      </c>
      <c r="N153" s="41">
        <f t="shared" si="14"/>
        <v>6549.100000000001</v>
      </c>
      <c r="O153" s="38"/>
      <c r="P153" s="38"/>
      <c r="Q153" s="38"/>
      <c r="R153" s="38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7" customFormat="1" ht="15" customHeight="1">
      <c r="A154" s="150" t="s">
        <v>24</v>
      </c>
      <c r="B154" s="44">
        <f aca="true" t="shared" si="15" ref="B154:AI154">B118+B151</f>
        <v>3742.5</v>
      </c>
      <c r="C154" s="44">
        <f t="shared" si="15"/>
        <v>3653.7</v>
      </c>
      <c r="D154" s="44">
        <f t="shared" si="15"/>
        <v>2628.6</v>
      </c>
      <c r="E154" s="44">
        <f t="shared" si="15"/>
        <v>1283.7</v>
      </c>
      <c r="F154" s="44">
        <f t="shared" si="15"/>
        <v>98.20000000000002</v>
      </c>
      <c r="G154" s="44">
        <f t="shared" si="15"/>
        <v>44.400000000000006</v>
      </c>
      <c r="H154" s="44">
        <f t="shared" si="15"/>
        <v>20.400000000000002</v>
      </c>
      <c r="I154" s="44">
        <f t="shared" si="15"/>
        <v>5.3</v>
      </c>
      <c r="J154" s="44">
        <f t="shared" si="15"/>
        <v>118.89999999999999</v>
      </c>
      <c r="K154" s="44">
        <f t="shared" si="15"/>
        <v>1281.9233333333332</v>
      </c>
      <c r="L154" s="44">
        <f t="shared" si="15"/>
        <v>2309.397</v>
      </c>
      <c r="M154" s="44">
        <f t="shared" si="15"/>
        <v>2865.38</v>
      </c>
      <c r="N154" s="44">
        <f t="shared" si="15"/>
        <v>18052.400333333335</v>
      </c>
      <c r="O154" s="44">
        <f t="shared" si="15"/>
        <v>0</v>
      </c>
      <c r="P154" s="44">
        <f t="shared" si="15"/>
        <v>0</v>
      </c>
      <c r="Q154" s="44">
        <f t="shared" si="15"/>
        <v>0</v>
      </c>
      <c r="R154" s="44">
        <f t="shared" si="15"/>
        <v>0</v>
      </c>
      <c r="S154" s="44">
        <f t="shared" si="15"/>
        <v>0</v>
      </c>
      <c r="T154" s="44">
        <f t="shared" si="15"/>
        <v>0</v>
      </c>
      <c r="U154" s="44">
        <f t="shared" si="15"/>
        <v>0</v>
      </c>
      <c r="V154" s="44">
        <f t="shared" si="15"/>
        <v>0</v>
      </c>
      <c r="W154" s="44">
        <f t="shared" si="15"/>
        <v>0</v>
      </c>
      <c r="X154" s="44">
        <f t="shared" si="15"/>
        <v>0</v>
      </c>
      <c r="Y154" s="44">
        <f t="shared" si="15"/>
        <v>0</v>
      </c>
      <c r="Z154" s="44">
        <f t="shared" si="15"/>
        <v>0</v>
      </c>
      <c r="AA154" s="44">
        <f t="shared" si="15"/>
        <v>0</v>
      </c>
      <c r="AB154" s="44">
        <f t="shared" si="15"/>
        <v>0</v>
      </c>
      <c r="AC154" s="44">
        <f t="shared" si="15"/>
        <v>0</v>
      </c>
      <c r="AD154" s="44">
        <f t="shared" si="15"/>
        <v>0</v>
      </c>
      <c r="AE154" s="44">
        <f t="shared" si="15"/>
        <v>0</v>
      </c>
      <c r="AF154" s="44">
        <f t="shared" si="15"/>
        <v>0</v>
      </c>
      <c r="AG154" s="44">
        <f t="shared" si="15"/>
        <v>0</v>
      </c>
      <c r="AH154" s="44">
        <f t="shared" si="15"/>
        <v>0</v>
      </c>
      <c r="AI154" s="44">
        <f t="shared" si="15"/>
        <v>0</v>
      </c>
    </row>
    <row r="155" spans="1:35" s="7" customFormat="1" ht="15.75" customHeight="1">
      <c r="A155" s="73" t="s">
        <v>116</v>
      </c>
      <c r="B155" s="41">
        <v>0.2</v>
      </c>
      <c r="C155" s="44">
        <v>0.2</v>
      </c>
      <c r="D155" s="44">
        <v>0.2</v>
      </c>
      <c r="E155" s="44">
        <v>0.2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0.2</v>
      </c>
      <c r="L155" s="44">
        <v>0</v>
      </c>
      <c r="M155" s="44">
        <v>0</v>
      </c>
      <c r="N155" s="44">
        <v>1</v>
      </c>
      <c r="O155" s="44"/>
      <c r="P155" s="44"/>
      <c r="Q155" s="44"/>
      <c r="R155" s="44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</row>
    <row r="156" spans="1:35" s="7" customFormat="1" ht="28.5" customHeight="1">
      <c r="A156" s="73" t="s">
        <v>112</v>
      </c>
      <c r="B156" s="41">
        <f aca="true" t="shared" si="16" ref="B156:N156">B148</f>
        <v>4.2</v>
      </c>
      <c r="C156" s="41">
        <f t="shared" si="16"/>
        <v>2.8</v>
      </c>
      <c r="D156" s="41">
        <f t="shared" si="16"/>
        <v>2.1</v>
      </c>
      <c r="E156" s="41">
        <f t="shared" si="16"/>
        <v>0.7</v>
      </c>
      <c r="F156" s="41">
        <f t="shared" si="16"/>
        <v>0</v>
      </c>
      <c r="G156" s="41">
        <f t="shared" si="16"/>
        <v>0</v>
      </c>
      <c r="H156" s="41">
        <f t="shared" si="16"/>
        <v>0</v>
      </c>
      <c r="I156" s="41">
        <f t="shared" si="16"/>
        <v>0</v>
      </c>
      <c r="J156" s="41">
        <f t="shared" si="16"/>
        <v>0</v>
      </c>
      <c r="K156" s="41">
        <f t="shared" si="16"/>
        <v>0.7</v>
      </c>
      <c r="L156" s="41">
        <f t="shared" si="16"/>
        <v>3.4</v>
      </c>
      <c r="M156" s="41">
        <f t="shared" si="16"/>
        <v>3.5</v>
      </c>
      <c r="N156" s="41">
        <f t="shared" si="16"/>
        <v>17.4</v>
      </c>
      <c r="O156" s="44"/>
      <c r="P156" s="44"/>
      <c r="Q156" s="44"/>
      <c r="R156" s="44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</row>
    <row r="157" spans="1:35" s="7" customFormat="1" ht="45" customHeight="1">
      <c r="A157" s="44" t="s">
        <v>117</v>
      </c>
      <c r="B157" s="38">
        <f>B154-B155-B156</f>
        <v>3738.1000000000004</v>
      </c>
      <c r="C157" s="38">
        <f aca="true" t="shared" si="17" ref="C157:N157">C154-C155-C156</f>
        <v>3650.7</v>
      </c>
      <c r="D157" s="38">
        <f t="shared" si="17"/>
        <v>2626.3</v>
      </c>
      <c r="E157" s="38">
        <f t="shared" si="17"/>
        <v>1282.8</v>
      </c>
      <c r="F157" s="38">
        <f t="shared" si="17"/>
        <v>98.20000000000002</v>
      </c>
      <c r="G157" s="38">
        <f t="shared" si="17"/>
        <v>44.400000000000006</v>
      </c>
      <c r="H157" s="38">
        <f t="shared" si="17"/>
        <v>20.400000000000002</v>
      </c>
      <c r="I157" s="38">
        <f t="shared" si="17"/>
        <v>5.3</v>
      </c>
      <c r="J157" s="38">
        <f t="shared" si="17"/>
        <v>118.89999999999999</v>
      </c>
      <c r="K157" s="38">
        <f t="shared" si="17"/>
        <v>1281.023333333333</v>
      </c>
      <c r="L157" s="38">
        <f t="shared" si="17"/>
        <v>2305.997</v>
      </c>
      <c r="M157" s="38">
        <f t="shared" si="17"/>
        <v>2861.88</v>
      </c>
      <c r="N157" s="38">
        <f t="shared" si="17"/>
        <v>18034.000333333333</v>
      </c>
      <c r="O157" s="38" t="e">
        <f>O121+#REF!</f>
        <v>#REF!</v>
      </c>
      <c r="P157" s="38" t="e">
        <f>P121+#REF!</f>
        <v>#REF!</v>
      </c>
      <c r="Q157" s="38" t="e">
        <f>Q121+#REF!</f>
        <v>#REF!</v>
      </c>
      <c r="R157" s="38" t="e">
        <f>R121+#REF!</f>
        <v>#REF!</v>
      </c>
      <c r="S157" s="38" t="e">
        <f>S121+#REF!</f>
        <v>#REF!</v>
      </c>
      <c r="T157" s="38" t="e">
        <f>T121+#REF!</f>
        <v>#REF!</v>
      </c>
      <c r="U157" s="38" t="e">
        <f>U121+#REF!</f>
        <v>#REF!</v>
      </c>
      <c r="V157" s="38" t="e">
        <f>V121+#REF!</f>
        <v>#REF!</v>
      </c>
      <c r="W157" s="38" t="e">
        <f>W121+#REF!</f>
        <v>#REF!</v>
      </c>
      <c r="X157" s="38" t="e">
        <f>X121+#REF!</f>
        <v>#REF!</v>
      </c>
      <c r="Y157" s="38" t="e">
        <f>Y121+#REF!</f>
        <v>#REF!</v>
      </c>
      <c r="Z157" s="38" t="e">
        <f>Z121+#REF!</f>
        <v>#REF!</v>
      </c>
      <c r="AA157" s="38" t="e">
        <f>AA121+#REF!</f>
        <v>#REF!</v>
      </c>
      <c r="AB157" s="38" t="e">
        <f>AB121+#REF!</f>
        <v>#REF!</v>
      </c>
      <c r="AC157" s="38" t="e">
        <f>AC121+#REF!</f>
        <v>#REF!</v>
      </c>
      <c r="AD157" s="38" t="e">
        <f>AD121+#REF!</f>
        <v>#REF!</v>
      </c>
      <c r="AE157" s="38" t="e">
        <f>AE121+#REF!</f>
        <v>#REF!</v>
      </c>
      <c r="AF157" s="38" t="e">
        <f>AF121+#REF!</f>
        <v>#REF!</v>
      </c>
      <c r="AG157" s="38" t="e">
        <f>AG121+#REF!</f>
        <v>#REF!</v>
      </c>
      <c r="AH157" s="38" t="e">
        <f>AH121+#REF!</f>
        <v>#REF!</v>
      </c>
      <c r="AI157" s="38" t="e">
        <f>AI121+#REF!</f>
        <v>#REF!</v>
      </c>
    </row>
    <row r="158" spans="1:18" s="26" customFormat="1" ht="12.75" customHeight="1" hidden="1">
      <c r="A158" s="43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57"/>
      <c r="P158" s="58"/>
      <c r="Q158" s="58"/>
      <c r="R158" s="58"/>
    </row>
    <row r="159" spans="1:18" s="26" customFormat="1" ht="12.75" customHeight="1" hidden="1">
      <c r="A159" s="43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60"/>
      <c r="O159" s="57"/>
      <c r="P159" s="58"/>
      <c r="Q159" s="58"/>
      <c r="R159" s="58"/>
    </row>
    <row r="160" spans="1:18" s="26" customFormat="1" ht="12.75" customHeight="1" hidden="1">
      <c r="A160" s="43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57"/>
      <c r="P160" s="58"/>
      <c r="Q160" s="58"/>
      <c r="R160" s="58"/>
    </row>
    <row r="161" spans="1:18" s="26" customFormat="1" ht="12.75" customHeight="1" hidden="1">
      <c r="A161" s="43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57"/>
      <c r="P161" s="58"/>
      <c r="Q161" s="58"/>
      <c r="R161" s="58"/>
    </row>
    <row r="162" spans="1:18" s="11" customFormat="1" ht="12.75" customHeight="1" hidden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45"/>
      <c r="P162" s="45"/>
      <c r="Q162" s="45"/>
      <c r="R162" s="45"/>
    </row>
    <row r="163" spans="1:18" s="11" customFormat="1" ht="12.75" customHeight="1" hidden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45"/>
      <c r="P163" s="45"/>
      <c r="Q163" s="45"/>
      <c r="R163" s="45"/>
    </row>
    <row r="164" spans="1:18" s="11" customFormat="1" ht="12.75" customHeight="1" hidden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45"/>
      <c r="P164" s="45"/>
      <c r="Q164" s="45"/>
      <c r="R164" s="45"/>
    </row>
    <row r="165" spans="1:18" s="11" customFormat="1" ht="12.75" customHeight="1" hidden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45"/>
      <c r="P165" s="45"/>
      <c r="Q165" s="45"/>
      <c r="R165" s="45"/>
    </row>
    <row r="166" spans="1:18" s="11" customFormat="1" ht="12.75" customHeight="1" hidden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45"/>
      <c r="P166" s="45"/>
      <c r="Q166" s="45"/>
      <c r="R166" s="45"/>
    </row>
    <row r="167" spans="1:18" s="11" customFormat="1" ht="12.75" customHeight="1" hidden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45"/>
      <c r="P167" s="45"/>
      <c r="Q167" s="45"/>
      <c r="R167" s="45"/>
    </row>
    <row r="168" spans="1:18" s="11" customFormat="1" ht="1.5" customHeight="1" hidden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45"/>
      <c r="P168" s="45"/>
      <c r="Q168" s="45"/>
      <c r="R168" s="45"/>
    </row>
    <row r="169" spans="1:18" s="11" customFormat="1" ht="63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45"/>
      <c r="P169" s="45"/>
      <c r="Q169" s="45"/>
      <c r="R169" s="45"/>
    </row>
    <row r="170" spans="1:18" s="7" customFormat="1" ht="17.25" customHeight="1">
      <c r="A170" s="170" t="s">
        <v>27</v>
      </c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52"/>
      <c r="P170" s="52"/>
      <c r="Q170" s="52"/>
      <c r="R170" s="52"/>
    </row>
    <row r="171" spans="1:18" s="7" customFormat="1" ht="16.5" customHeight="1">
      <c r="A171" s="170" t="s">
        <v>183</v>
      </c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52"/>
      <c r="P171" s="52"/>
      <c r="Q171" s="52"/>
      <c r="R171" s="52"/>
    </row>
    <row r="172" spans="1:18" s="7" customFormat="1" ht="16.5" customHeight="1">
      <c r="A172" s="51"/>
      <c r="B172" s="171" t="s">
        <v>37</v>
      </c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51"/>
      <c r="N172" s="51"/>
      <c r="O172" s="52"/>
      <c r="P172" s="52"/>
      <c r="Q172" s="52"/>
      <c r="R172" s="52"/>
    </row>
    <row r="173" spans="1:18" s="7" customFormat="1" ht="14.25" customHeight="1">
      <c r="A173" s="38" t="s">
        <v>25</v>
      </c>
      <c r="B173" s="38" t="s">
        <v>0</v>
      </c>
      <c r="C173" s="38" t="s">
        <v>1</v>
      </c>
      <c r="D173" s="38" t="s">
        <v>2</v>
      </c>
      <c r="E173" s="38" t="s">
        <v>3</v>
      </c>
      <c r="F173" s="38" t="s">
        <v>4</v>
      </c>
      <c r="G173" s="38" t="s">
        <v>26</v>
      </c>
      <c r="H173" s="38" t="s">
        <v>5</v>
      </c>
      <c r="I173" s="38" t="s">
        <v>6</v>
      </c>
      <c r="J173" s="38" t="s">
        <v>7</v>
      </c>
      <c r="K173" s="38" t="s">
        <v>8</v>
      </c>
      <c r="L173" s="38" t="s">
        <v>9</v>
      </c>
      <c r="M173" s="38" t="s">
        <v>10</v>
      </c>
      <c r="N173" s="42" t="s">
        <v>24</v>
      </c>
      <c r="O173" s="52"/>
      <c r="P173" s="52"/>
      <c r="Q173" s="52"/>
      <c r="R173" s="52"/>
    </row>
    <row r="174" spans="1:18" s="15" customFormat="1" ht="24" customHeight="1">
      <c r="A174" s="41" t="s">
        <v>35</v>
      </c>
      <c r="B174" s="88">
        <v>130.7</v>
      </c>
      <c r="C174" s="88">
        <v>123.3</v>
      </c>
      <c r="D174" s="88">
        <v>94.7</v>
      </c>
      <c r="E174" s="88">
        <v>52.6</v>
      </c>
      <c r="F174" s="88"/>
      <c r="G174" s="88"/>
      <c r="H174" s="88"/>
      <c r="I174" s="88"/>
      <c r="J174" s="88"/>
      <c r="K174" s="88">
        <v>36.3</v>
      </c>
      <c r="L174" s="88">
        <v>93.3</v>
      </c>
      <c r="M174" s="88">
        <v>112</v>
      </c>
      <c r="N174" s="81">
        <f>B174+C174+D174+E174+F174+G174+H174+I174+J174+K174+L174+M174</f>
        <v>642.9</v>
      </c>
      <c r="O174" s="61"/>
      <c r="P174" s="61"/>
      <c r="Q174" s="61"/>
      <c r="R174" s="61"/>
    </row>
    <row r="175" spans="1:18" s="16" customFormat="1" ht="35.25" customHeight="1">
      <c r="A175" s="40" t="s">
        <v>36</v>
      </c>
      <c r="B175" s="87">
        <v>50.2</v>
      </c>
      <c r="C175" s="87">
        <v>50.6</v>
      </c>
      <c r="D175" s="87">
        <v>38.7</v>
      </c>
      <c r="E175" s="87">
        <v>15.7</v>
      </c>
      <c r="F175" s="87"/>
      <c r="G175" s="87"/>
      <c r="H175" s="87"/>
      <c r="I175" s="87"/>
      <c r="J175" s="87"/>
      <c r="K175" s="87">
        <v>13.8</v>
      </c>
      <c r="L175" s="87">
        <v>21.6</v>
      </c>
      <c r="M175" s="87">
        <v>39.4</v>
      </c>
      <c r="N175" s="81">
        <f aca="true" t="shared" si="18" ref="N175:N184">B175+C175+D175+E175+F175+G175+H175+I175+J175+K175+L175+M175</f>
        <v>230</v>
      </c>
      <c r="O175" s="62"/>
      <c r="P175" s="62"/>
      <c r="Q175" s="62"/>
      <c r="R175" s="62"/>
    </row>
    <row r="176" spans="1:35" s="16" customFormat="1" ht="25.5" customHeight="1">
      <c r="A176" s="40" t="s">
        <v>95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81">
        <f t="shared" si="18"/>
        <v>0</v>
      </c>
      <c r="O176" s="63"/>
      <c r="P176" s="63"/>
      <c r="Q176" s="63"/>
      <c r="R176" s="63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18" s="16" customFormat="1" ht="14.25" customHeight="1">
      <c r="A177" s="40" t="s">
        <v>99</v>
      </c>
      <c r="B177" s="87">
        <v>0.6</v>
      </c>
      <c r="C177" s="87">
        <v>0.6</v>
      </c>
      <c r="D177" s="87">
        <v>0.6</v>
      </c>
      <c r="E177" s="87">
        <v>0.3</v>
      </c>
      <c r="F177" s="87"/>
      <c r="G177" s="87"/>
      <c r="H177" s="87"/>
      <c r="I177" s="87"/>
      <c r="J177" s="87"/>
      <c r="K177" s="87">
        <v>0.3</v>
      </c>
      <c r="L177" s="87">
        <v>0.3</v>
      </c>
      <c r="M177" s="87">
        <v>0.4</v>
      </c>
      <c r="N177" s="81">
        <f>B177+C177+D177+E177+K177+L177+M177</f>
        <v>3.099999999999999</v>
      </c>
      <c r="O177" s="62"/>
      <c r="P177" s="62"/>
      <c r="Q177" s="62"/>
      <c r="R177" s="62"/>
    </row>
    <row r="178" spans="1:18" s="16" customFormat="1" ht="14.25" customHeight="1">
      <c r="A178" s="40" t="s">
        <v>100</v>
      </c>
      <c r="B178" s="87">
        <v>8.8</v>
      </c>
      <c r="C178" s="87">
        <v>8.2</v>
      </c>
      <c r="D178" s="87">
        <v>6.7</v>
      </c>
      <c r="E178" s="87">
        <v>3.3</v>
      </c>
      <c r="F178" s="87"/>
      <c r="G178" s="87"/>
      <c r="H178" s="87"/>
      <c r="I178" s="87"/>
      <c r="J178" s="87"/>
      <c r="K178" s="87">
        <v>4</v>
      </c>
      <c r="L178" s="87">
        <v>5.2</v>
      </c>
      <c r="M178" s="87">
        <v>5.8</v>
      </c>
      <c r="N178" s="81">
        <f t="shared" si="18"/>
        <v>42</v>
      </c>
      <c r="O178" s="62"/>
      <c r="P178" s="62"/>
      <c r="Q178" s="62"/>
      <c r="R178" s="62"/>
    </row>
    <row r="179" spans="1:18" s="16" customFormat="1" ht="14.25" customHeight="1">
      <c r="A179" s="40" t="s">
        <v>101</v>
      </c>
      <c r="B179" s="87">
        <v>1.5</v>
      </c>
      <c r="C179" s="87">
        <v>1.3</v>
      </c>
      <c r="D179" s="87">
        <v>1.2</v>
      </c>
      <c r="E179" s="87">
        <v>0.7</v>
      </c>
      <c r="F179" s="87"/>
      <c r="G179" s="87"/>
      <c r="H179" s="87"/>
      <c r="I179" s="87"/>
      <c r="J179" s="87"/>
      <c r="K179" s="87">
        <v>0.7</v>
      </c>
      <c r="L179" s="87">
        <v>1.2</v>
      </c>
      <c r="M179" s="87">
        <v>1.4</v>
      </c>
      <c r="N179" s="81">
        <f t="shared" si="18"/>
        <v>8</v>
      </c>
      <c r="O179" s="62"/>
      <c r="P179" s="62"/>
      <c r="Q179" s="62"/>
      <c r="R179" s="62"/>
    </row>
    <row r="180" spans="1:18" s="16" customFormat="1" ht="12.75" customHeight="1">
      <c r="A180" s="40" t="s">
        <v>102</v>
      </c>
      <c r="B180" s="87">
        <v>2.6</v>
      </c>
      <c r="C180" s="87">
        <v>2</v>
      </c>
      <c r="D180" s="87">
        <v>1.9</v>
      </c>
      <c r="E180" s="87">
        <v>0.8</v>
      </c>
      <c r="F180" s="87"/>
      <c r="G180" s="87"/>
      <c r="H180" s="87"/>
      <c r="I180" s="87"/>
      <c r="J180" s="87"/>
      <c r="K180" s="87">
        <v>1</v>
      </c>
      <c r="L180" s="87">
        <v>1.2</v>
      </c>
      <c r="M180" s="87">
        <v>1.4</v>
      </c>
      <c r="N180" s="81">
        <f t="shared" si="18"/>
        <v>10.9</v>
      </c>
      <c r="O180" s="62"/>
      <c r="P180" s="62"/>
      <c r="Q180" s="62"/>
      <c r="R180" s="62"/>
    </row>
    <row r="181" spans="1:18" s="16" customFormat="1" ht="13.5" customHeight="1">
      <c r="A181" s="40" t="s">
        <v>103</v>
      </c>
      <c r="B181" s="87">
        <v>3.1</v>
      </c>
      <c r="C181" s="87">
        <v>2.2</v>
      </c>
      <c r="D181" s="87">
        <v>1.6</v>
      </c>
      <c r="E181" s="87">
        <v>0.7</v>
      </c>
      <c r="F181" s="87"/>
      <c r="G181" s="87"/>
      <c r="H181" s="87"/>
      <c r="I181" s="87"/>
      <c r="J181" s="87"/>
      <c r="K181" s="87">
        <v>0.9</v>
      </c>
      <c r="L181" s="87">
        <v>1.2</v>
      </c>
      <c r="M181" s="87">
        <v>1.3</v>
      </c>
      <c r="N181" s="81">
        <f t="shared" si="18"/>
        <v>11</v>
      </c>
      <c r="O181" s="62"/>
      <c r="P181" s="62"/>
      <c r="Q181" s="62"/>
      <c r="R181" s="62"/>
    </row>
    <row r="182" spans="1:18" s="16" customFormat="1" ht="13.5" customHeight="1">
      <c r="A182" s="40" t="s">
        <v>104</v>
      </c>
      <c r="B182" s="87">
        <v>5.1</v>
      </c>
      <c r="C182" s="87">
        <v>5</v>
      </c>
      <c r="D182" s="87">
        <v>3</v>
      </c>
      <c r="E182" s="87">
        <v>1</v>
      </c>
      <c r="F182" s="87"/>
      <c r="G182" s="87"/>
      <c r="H182" s="87"/>
      <c r="I182" s="87"/>
      <c r="J182" s="87"/>
      <c r="K182" s="87">
        <v>1</v>
      </c>
      <c r="L182" s="87">
        <v>3</v>
      </c>
      <c r="M182" s="87">
        <v>4</v>
      </c>
      <c r="N182" s="81">
        <f t="shared" si="18"/>
        <v>22.1</v>
      </c>
      <c r="O182" s="62"/>
      <c r="P182" s="62"/>
      <c r="Q182" s="62"/>
      <c r="R182" s="62"/>
    </row>
    <row r="183" spans="1:18" s="16" customFormat="1" ht="51.75" customHeight="1">
      <c r="A183" s="40" t="s">
        <v>114</v>
      </c>
      <c r="B183" s="87">
        <v>3.1</v>
      </c>
      <c r="C183" s="87">
        <v>3</v>
      </c>
      <c r="D183" s="87">
        <v>1.5</v>
      </c>
      <c r="E183" s="87">
        <v>0.9</v>
      </c>
      <c r="F183" s="87"/>
      <c r="G183" s="87"/>
      <c r="H183" s="87"/>
      <c r="I183" s="87"/>
      <c r="J183" s="87"/>
      <c r="K183" s="87">
        <v>0.9</v>
      </c>
      <c r="L183" s="87">
        <v>1.3</v>
      </c>
      <c r="M183" s="87">
        <v>1.6</v>
      </c>
      <c r="N183" s="81">
        <f t="shared" si="18"/>
        <v>12.3</v>
      </c>
      <c r="O183" s="62"/>
      <c r="P183" s="62"/>
      <c r="Q183" s="62"/>
      <c r="R183" s="62"/>
    </row>
    <row r="184" spans="1:18" s="16" customFormat="1" ht="51.75" customHeight="1">
      <c r="A184" s="40" t="s">
        <v>44</v>
      </c>
      <c r="B184" s="87">
        <v>28</v>
      </c>
      <c r="C184" s="87">
        <v>22.3</v>
      </c>
      <c r="D184" s="87">
        <v>17.7</v>
      </c>
      <c r="E184" s="87">
        <v>15</v>
      </c>
      <c r="F184" s="87"/>
      <c r="G184" s="87"/>
      <c r="H184" s="87"/>
      <c r="I184" s="87"/>
      <c r="J184" s="87"/>
      <c r="K184" s="87">
        <v>15</v>
      </c>
      <c r="L184" s="87">
        <v>16.5</v>
      </c>
      <c r="M184" s="87">
        <v>26.8</v>
      </c>
      <c r="N184" s="81">
        <f t="shared" si="18"/>
        <v>141.3</v>
      </c>
      <c r="O184" s="62"/>
      <c r="P184" s="62"/>
      <c r="Q184" s="62"/>
      <c r="R184" s="62"/>
    </row>
    <row r="185" spans="1:35" s="16" customFormat="1" ht="54.75" customHeight="1">
      <c r="A185" s="40" t="s">
        <v>98</v>
      </c>
      <c r="B185" s="41">
        <f aca="true" t="shared" si="19" ref="B185:AI185">B174+B175+B177+B178+B179+B180+B181+B182+B183+B184</f>
        <v>233.69999999999996</v>
      </c>
      <c r="C185" s="41">
        <f t="shared" si="19"/>
        <v>218.5</v>
      </c>
      <c r="D185" s="41">
        <f t="shared" si="19"/>
        <v>167.59999999999997</v>
      </c>
      <c r="E185" s="41">
        <f t="shared" si="19"/>
        <v>91</v>
      </c>
      <c r="F185" s="41">
        <f t="shared" si="19"/>
        <v>0</v>
      </c>
      <c r="G185" s="41">
        <f t="shared" si="19"/>
        <v>0</v>
      </c>
      <c r="H185" s="41">
        <f t="shared" si="19"/>
        <v>0</v>
      </c>
      <c r="I185" s="41">
        <f t="shared" si="19"/>
        <v>0</v>
      </c>
      <c r="J185" s="41">
        <f t="shared" si="19"/>
        <v>0</v>
      </c>
      <c r="K185" s="41">
        <f t="shared" si="19"/>
        <v>73.89999999999999</v>
      </c>
      <c r="L185" s="41">
        <f t="shared" si="19"/>
        <v>144.8</v>
      </c>
      <c r="M185" s="41">
        <f t="shared" si="19"/>
        <v>194.10000000000005</v>
      </c>
      <c r="N185" s="41">
        <f t="shared" si="19"/>
        <v>1123.6</v>
      </c>
      <c r="O185" s="41">
        <f t="shared" si="19"/>
        <v>0</v>
      </c>
      <c r="P185" s="41">
        <f t="shared" si="19"/>
        <v>0</v>
      </c>
      <c r="Q185" s="41">
        <f t="shared" si="19"/>
        <v>0</v>
      </c>
      <c r="R185" s="41">
        <f t="shared" si="19"/>
        <v>0</v>
      </c>
      <c r="S185" s="71">
        <f t="shared" si="19"/>
        <v>0</v>
      </c>
      <c r="T185" s="71">
        <f t="shared" si="19"/>
        <v>0</v>
      </c>
      <c r="U185" s="71">
        <f t="shared" si="19"/>
        <v>0</v>
      </c>
      <c r="V185" s="71">
        <f t="shared" si="19"/>
        <v>0</v>
      </c>
      <c r="W185" s="71">
        <f t="shared" si="19"/>
        <v>0</v>
      </c>
      <c r="X185" s="71">
        <f t="shared" si="19"/>
        <v>0</v>
      </c>
      <c r="Y185" s="71">
        <f t="shared" si="19"/>
        <v>0</v>
      </c>
      <c r="Z185" s="71">
        <f t="shared" si="19"/>
        <v>0</v>
      </c>
      <c r="AA185" s="71">
        <f t="shared" si="19"/>
        <v>0</v>
      </c>
      <c r="AB185" s="71">
        <f t="shared" si="19"/>
        <v>0</v>
      </c>
      <c r="AC185" s="71">
        <f t="shared" si="19"/>
        <v>0</v>
      </c>
      <c r="AD185" s="71">
        <f t="shared" si="19"/>
        <v>0</v>
      </c>
      <c r="AE185" s="71">
        <f t="shared" si="19"/>
        <v>0</v>
      </c>
      <c r="AF185" s="71">
        <f t="shared" si="19"/>
        <v>0</v>
      </c>
      <c r="AG185" s="71">
        <f t="shared" si="19"/>
        <v>0</v>
      </c>
      <c r="AH185" s="71">
        <f t="shared" si="19"/>
        <v>0</v>
      </c>
      <c r="AI185" s="71">
        <f t="shared" si="19"/>
        <v>0</v>
      </c>
    </row>
    <row r="186" spans="1:18" s="16" customFormat="1" ht="158.25" customHeight="1" hidden="1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62"/>
      <c r="P186" s="62"/>
      <c r="Q186" s="62"/>
      <c r="R186" s="62"/>
    </row>
    <row r="187" spans="1:18" s="16" customFormat="1" ht="158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2"/>
      <c r="P187" s="62"/>
      <c r="Q187" s="62"/>
      <c r="R187" s="62"/>
    </row>
    <row r="188" spans="1:18" s="5" customFormat="1" ht="82.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104"/>
      <c r="P188" s="104"/>
      <c r="Q188" s="104"/>
      <c r="R188" s="104"/>
    </row>
    <row r="189" spans="1:18" s="16" customFormat="1" ht="17.25" customHeight="1">
      <c r="A189" s="173" t="s">
        <v>115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62"/>
      <c r="P189" s="62"/>
      <c r="Q189" s="62"/>
      <c r="R189" s="62"/>
    </row>
    <row r="190" spans="1:18" s="16" customFormat="1" ht="60" customHeight="1">
      <c r="A190" s="40" t="s">
        <v>114</v>
      </c>
      <c r="B190" s="89">
        <v>4.7</v>
      </c>
      <c r="C190" s="89">
        <v>5.3</v>
      </c>
      <c r="D190" s="89">
        <v>3.2</v>
      </c>
      <c r="E190" s="102">
        <v>2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2.3</v>
      </c>
      <c r="L190" s="102">
        <v>3.5</v>
      </c>
      <c r="M190" s="102">
        <v>4.8</v>
      </c>
      <c r="N190" s="102">
        <f>B190+C190+D190+E190+F190+G190+H190+I190+J190+K190+L190+M190</f>
        <v>25.8</v>
      </c>
      <c r="O190" s="62"/>
      <c r="P190" s="62"/>
      <c r="Q190" s="62"/>
      <c r="R190" s="62"/>
    </row>
    <row r="191" spans="1:18" s="16" customFormat="1" ht="24.75" customHeight="1">
      <c r="A191" s="41" t="s">
        <v>48</v>
      </c>
      <c r="B191" s="74"/>
      <c r="C191" s="74"/>
      <c r="D191" s="74"/>
      <c r="E191" s="81"/>
      <c r="F191" s="81"/>
      <c r="G191" s="81"/>
      <c r="H191" s="81"/>
      <c r="I191" s="81"/>
      <c r="J191" s="81"/>
      <c r="K191" s="81"/>
      <c r="L191" s="81"/>
      <c r="M191" s="81"/>
      <c r="N191" s="102">
        <f aca="true" t="shared" si="20" ref="N191:N196">B191+C191+D191+E191+F191+G191+H191+I191+J191+K191+L191+M191</f>
        <v>0</v>
      </c>
      <c r="O191" s="62"/>
      <c r="P191" s="62"/>
      <c r="Q191" s="62"/>
      <c r="R191" s="62"/>
    </row>
    <row r="192" spans="1:18" s="16" customFormat="1" ht="12.75" customHeight="1">
      <c r="A192" s="41" t="s">
        <v>105</v>
      </c>
      <c r="B192" s="87">
        <v>4.9</v>
      </c>
      <c r="C192" s="87">
        <v>3.9</v>
      </c>
      <c r="D192" s="87">
        <v>2.8</v>
      </c>
      <c r="E192" s="41">
        <v>0.4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0.8</v>
      </c>
      <c r="L192" s="41">
        <v>2.2</v>
      </c>
      <c r="M192" s="41">
        <v>2.3</v>
      </c>
      <c r="N192" s="102">
        <f t="shared" si="20"/>
        <v>17.300000000000004</v>
      </c>
      <c r="O192" s="62"/>
      <c r="P192" s="62"/>
      <c r="Q192" s="62"/>
      <c r="R192" s="62"/>
    </row>
    <row r="193" spans="1:18" s="16" customFormat="1" ht="18" customHeight="1">
      <c r="A193" s="41" t="s">
        <v>106</v>
      </c>
      <c r="B193" s="87">
        <v>1.4</v>
      </c>
      <c r="C193" s="87">
        <v>1.5</v>
      </c>
      <c r="D193" s="87">
        <v>1</v>
      </c>
      <c r="E193" s="41">
        <v>0.2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0.9</v>
      </c>
      <c r="L193" s="41">
        <v>1.1</v>
      </c>
      <c r="M193" s="41">
        <v>1.3</v>
      </c>
      <c r="N193" s="102">
        <f t="shared" si="20"/>
        <v>7.3999999999999995</v>
      </c>
      <c r="O193" s="62"/>
      <c r="P193" s="62"/>
      <c r="Q193" s="62"/>
      <c r="R193" s="62"/>
    </row>
    <row r="194" spans="1:18" s="16" customFormat="1" ht="15.75" customHeight="1">
      <c r="A194" s="41" t="s">
        <v>107</v>
      </c>
      <c r="B194" s="87">
        <v>7.8</v>
      </c>
      <c r="C194" s="87">
        <v>7.1</v>
      </c>
      <c r="D194" s="87">
        <v>4.3</v>
      </c>
      <c r="E194" s="41">
        <v>2.1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2.1</v>
      </c>
      <c r="L194" s="41">
        <v>5.3</v>
      </c>
      <c r="M194" s="41">
        <v>6.4</v>
      </c>
      <c r="N194" s="102">
        <f t="shared" si="20"/>
        <v>35.1</v>
      </c>
      <c r="O194" s="62"/>
      <c r="P194" s="62"/>
      <c r="Q194" s="62"/>
      <c r="R194" s="62"/>
    </row>
    <row r="195" spans="1:18" s="16" customFormat="1" ht="18.75" customHeight="1">
      <c r="A195" s="41" t="s">
        <v>108</v>
      </c>
      <c r="B195" s="87">
        <v>2.6</v>
      </c>
      <c r="C195" s="87">
        <v>2.4</v>
      </c>
      <c r="D195" s="87">
        <v>1.8</v>
      </c>
      <c r="E195" s="41">
        <v>0.7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0.8</v>
      </c>
      <c r="L195" s="41">
        <v>1.5</v>
      </c>
      <c r="M195" s="41">
        <v>1.7</v>
      </c>
      <c r="N195" s="102">
        <f t="shared" si="20"/>
        <v>11.5</v>
      </c>
      <c r="O195" s="62"/>
      <c r="P195" s="62"/>
      <c r="Q195" s="62"/>
      <c r="R195" s="62"/>
    </row>
    <row r="196" spans="1:35" s="16" customFormat="1" ht="54" customHeight="1">
      <c r="A196" s="40" t="s">
        <v>97</v>
      </c>
      <c r="B196" s="74">
        <f>B190+B192+B193+B194+B195</f>
        <v>21.400000000000002</v>
      </c>
      <c r="C196" s="74">
        <f aca="true" t="shared" si="21" ref="C196:M196">C190+C192+C193+C194+C195</f>
        <v>20.199999999999996</v>
      </c>
      <c r="D196" s="74">
        <f t="shared" si="21"/>
        <v>13.100000000000001</v>
      </c>
      <c r="E196" s="81">
        <f t="shared" si="21"/>
        <v>5.4</v>
      </c>
      <c r="F196" s="81"/>
      <c r="G196" s="81"/>
      <c r="H196" s="81"/>
      <c r="I196" s="81"/>
      <c r="J196" s="81"/>
      <c r="K196" s="81">
        <f t="shared" si="21"/>
        <v>6.8999999999999995</v>
      </c>
      <c r="L196" s="81">
        <f t="shared" si="21"/>
        <v>13.600000000000001</v>
      </c>
      <c r="M196" s="81">
        <f t="shared" si="21"/>
        <v>16.5</v>
      </c>
      <c r="N196" s="102">
        <f t="shared" si="20"/>
        <v>97.1</v>
      </c>
      <c r="O196" s="65" t="e">
        <f>O191+#REF!</f>
        <v>#REF!</v>
      </c>
      <c r="P196" s="65" t="e">
        <f>P191+#REF!</f>
        <v>#REF!</v>
      </c>
      <c r="Q196" s="65" t="e">
        <f>Q191+#REF!</f>
        <v>#REF!</v>
      </c>
      <c r="R196" s="65" t="e">
        <f>R191+#REF!</f>
        <v>#REF!</v>
      </c>
      <c r="S196" s="22" t="e">
        <f>S191+#REF!</f>
        <v>#REF!</v>
      </c>
      <c r="T196" s="22" t="e">
        <f>T191+#REF!</f>
        <v>#REF!</v>
      </c>
      <c r="U196" s="22" t="e">
        <f>U191+#REF!</f>
        <v>#REF!</v>
      </c>
      <c r="V196" s="22" t="e">
        <f>V191+#REF!</f>
        <v>#REF!</v>
      </c>
      <c r="W196" s="22" t="e">
        <f>W191+#REF!</f>
        <v>#REF!</v>
      </c>
      <c r="X196" s="22" t="e">
        <f>X191+#REF!</f>
        <v>#REF!</v>
      </c>
      <c r="Y196" s="22" t="e">
        <f>Y191+#REF!</f>
        <v>#REF!</v>
      </c>
      <c r="Z196" s="22" t="e">
        <f>Z191+#REF!</f>
        <v>#REF!</v>
      </c>
      <c r="AA196" s="22" t="e">
        <f>AA191+#REF!</f>
        <v>#REF!</v>
      </c>
      <c r="AB196" s="22" t="e">
        <f>AB191+#REF!</f>
        <v>#REF!</v>
      </c>
      <c r="AC196" s="22" t="e">
        <f>AC191+#REF!</f>
        <v>#REF!</v>
      </c>
      <c r="AD196" s="22" t="e">
        <f>AD191+#REF!</f>
        <v>#REF!</v>
      </c>
      <c r="AE196" s="22" t="e">
        <f>AE191+#REF!</f>
        <v>#REF!</v>
      </c>
      <c r="AF196" s="22" t="e">
        <f>AF191+#REF!</f>
        <v>#REF!</v>
      </c>
      <c r="AG196" s="22" t="e">
        <f>AG191+#REF!</f>
        <v>#REF!</v>
      </c>
      <c r="AH196" s="22" t="e">
        <f>AH191+#REF!</f>
        <v>#REF!</v>
      </c>
      <c r="AI196" s="22" t="e">
        <f>AI191+#REF!</f>
        <v>#REF!</v>
      </c>
    </row>
    <row r="197" spans="1:35" s="16" customFormat="1" ht="55.5" customHeight="1">
      <c r="A197" s="44" t="s">
        <v>91</v>
      </c>
      <c r="B197" s="38">
        <f aca="true" t="shared" si="22" ref="B197:AI197">B185+B196</f>
        <v>255.09999999999997</v>
      </c>
      <c r="C197" s="38">
        <f t="shared" si="22"/>
        <v>238.7</v>
      </c>
      <c r="D197" s="38">
        <f t="shared" si="22"/>
        <v>180.69999999999996</v>
      </c>
      <c r="E197" s="44">
        <f t="shared" si="22"/>
        <v>96.4</v>
      </c>
      <c r="F197" s="44">
        <f t="shared" si="22"/>
        <v>0</v>
      </c>
      <c r="G197" s="44">
        <f t="shared" si="22"/>
        <v>0</v>
      </c>
      <c r="H197" s="44">
        <f t="shared" si="22"/>
        <v>0</v>
      </c>
      <c r="I197" s="44">
        <f t="shared" si="22"/>
        <v>0</v>
      </c>
      <c r="J197" s="44">
        <f t="shared" si="22"/>
        <v>0</v>
      </c>
      <c r="K197" s="44">
        <f t="shared" si="22"/>
        <v>80.8</v>
      </c>
      <c r="L197" s="44">
        <f t="shared" si="22"/>
        <v>158.4</v>
      </c>
      <c r="M197" s="44">
        <f t="shared" si="22"/>
        <v>210.60000000000005</v>
      </c>
      <c r="N197" s="44">
        <f t="shared" si="22"/>
        <v>1220.6999999999998</v>
      </c>
      <c r="O197" s="38" t="e">
        <f t="shared" si="22"/>
        <v>#REF!</v>
      </c>
      <c r="P197" s="38" t="e">
        <f t="shared" si="22"/>
        <v>#REF!</v>
      </c>
      <c r="Q197" s="38" t="e">
        <f t="shared" si="22"/>
        <v>#REF!</v>
      </c>
      <c r="R197" s="38" t="e">
        <f t="shared" si="22"/>
        <v>#REF!</v>
      </c>
      <c r="S197" s="3" t="e">
        <f t="shared" si="22"/>
        <v>#REF!</v>
      </c>
      <c r="T197" s="3" t="e">
        <f t="shared" si="22"/>
        <v>#REF!</v>
      </c>
      <c r="U197" s="3" t="e">
        <f t="shared" si="22"/>
        <v>#REF!</v>
      </c>
      <c r="V197" s="3" t="e">
        <f t="shared" si="22"/>
        <v>#REF!</v>
      </c>
      <c r="W197" s="3" t="e">
        <f t="shared" si="22"/>
        <v>#REF!</v>
      </c>
      <c r="X197" s="3" t="e">
        <f t="shared" si="22"/>
        <v>#REF!</v>
      </c>
      <c r="Y197" s="3" t="e">
        <f t="shared" si="22"/>
        <v>#REF!</v>
      </c>
      <c r="Z197" s="3" t="e">
        <f t="shared" si="22"/>
        <v>#REF!</v>
      </c>
      <c r="AA197" s="3" t="e">
        <f t="shared" si="22"/>
        <v>#REF!</v>
      </c>
      <c r="AB197" s="3" t="e">
        <f t="shared" si="22"/>
        <v>#REF!</v>
      </c>
      <c r="AC197" s="3" t="e">
        <f t="shared" si="22"/>
        <v>#REF!</v>
      </c>
      <c r="AD197" s="3" t="e">
        <f t="shared" si="22"/>
        <v>#REF!</v>
      </c>
      <c r="AE197" s="3" t="e">
        <f t="shared" si="22"/>
        <v>#REF!</v>
      </c>
      <c r="AF197" s="3" t="e">
        <f t="shared" si="22"/>
        <v>#REF!</v>
      </c>
      <c r="AG197" s="3" t="e">
        <f t="shared" si="22"/>
        <v>#REF!</v>
      </c>
      <c r="AH197" s="3" t="e">
        <f t="shared" si="22"/>
        <v>#REF!</v>
      </c>
      <c r="AI197" s="3" t="e">
        <f t="shared" si="22"/>
        <v>#REF!</v>
      </c>
    </row>
    <row r="198" spans="1:35" s="16" customFormat="1" ht="59.25" customHeight="1" hidden="1">
      <c r="A198" s="43"/>
      <c r="B198" s="59"/>
      <c r="C198" s="59"/>
      <c r="D198" s="59"/>
      <c r="E198" s="43"/>
      <c r="F198" s="43"/>
      <c r="G198" s="43"/>
      <c r="H198" s="43"/>
      <c r="I198" s="43"/>
      <c r="J198" s="43"/>
      <c r="K198" s="43"/>
      <c r="L198" s="43"/>
      <c r="M198" s="43"/>
      <c r="N198" s="103"/>
      <c r="O198" s="59"/>
      <c r="P198" s="59"/>
      <c r="Q198" s="59"/>
      <c r="R198" s="59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s="16" customFormat="1" ht="59.25" customHeight="1" hidden="1">
      <c r="A199" s="43"/>
      <c r="B199" s="59"/>
      <c r="C199" s="59"/>
      <c r="D199" s="59"/>
      <c r="E199" s="43"/>
      <c r="F199" s="43"/>
      <c r="G199" s="43"/>
      <c r="H199" s="43"/>
      <c r="I199" s="43"/>
      <c r="J199" s="43"/>
      <c r="K199" s="43"/>
      <c r="L199" s="43"/>
      <c r="M199" s="43"/>
      <c r="N199" s="103"/>
      <c r="O199" s="59"/>
      <c r="P199" s="59"/>
      <c r="Q199" s="59"/>
      <c r="R199" s="59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s="16" customFormat="1" ht="59.25" customHeight="1" hidden="1">
      <c r="A200" s="43"/>
      <c r="B200" s="59"/>
      <c r="C200" s="59"/>
      <c r="D200" s="59"/>
      <c r="E200" s="43"/>
      <c r="F200" s="43"/>
      <c r="G200" s="43"/>
      <c r="H200" s="43"/>
      <c r="I200" s="43"/>
      <c r="J200" s="43"/>
      <c r="K200" s="43"/>
      <c r="L200" s="43"/>
      <c r="M200" s="43"/>
      <c r="N200" s="103"/>
      <c r="O200" s="59"/>
      <c r="P200" s="59"/>
      <c r="Q200" s="59"/>
      <c r="R200" s="59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s="16" customFormat="1" ht="12.75" customHeight="1" hidden="1">
      <c r="A201" s="43"/>
      <c r="B201" s="59"/>
      <c r="C201" s="59"/>
      <c r="D201" s="59"/>
      <c r="E201" s="43"/>
      <c r="F201" s="43"/>
      <c r="G201" s="43"/>
      <c r="H201" s="43"/>
      <c r="I201" s="43"/>
      <c r="J201" s="43"/>
      <c r="K201" s="43"/>
      <c r="L201" s="43"/>
      <c r="M201" s="43"/>
      <c r="N201" s="103"/>
      <c r="O201" s="59"/>
      <c r="P201" s="59"/>
      <c r="Q201" s="59"/>
      <c r="R201" s="59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18" s="16" customFormat="1" ht="14.25" customHeight="1" hidden="1">
      <c r="A202" s="43"/>
      <c r="B202" s="59"/>
      <c r="C202" s="59"/>
      <c r="D202" s="59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62"/>
      <c r="P202" s="62"/>
      <c r="Q202" s="62"/>
      <c r="R202" s="62"/>
    </row>
    <row r="203" spans="1:18" s="16" customFormat="1" ht="59.25" customHeight="1" hidden="1">
      <c r="A203" s="43"/>
      <c r="B203" s="59"/>
      <c r="C203" s="59"/>
      <c r="D203" s="59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62"/>
      <c r="P203" s="62"/>
      <c r="Q203" s="62"/>
      <c r="R203" s="62"/>
    </row>
    <row r="204" spans="1:18" s="16" customFormat="1" ht="59.25" customHeight="1" hidden="1">
      <c r="A204" s="43"/>
      <c r="B204" s="59"/>
      <c r="C204" s="59"/>
      <c r="D204" s="59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62"/>
      <c r="P204" s="62"/>
      <c r="Q204" s="62"/>
      <c r="R204" s="62"/>
    </row>
    <row r="205" spans="1:18" s="16" customFormat="1" ht="0.75" customHeight="1">
      <c r="A205" s="43"/>
      <c r="B205" s="59"/>
      <c r="C205" s="59"/>
      <c r="D205" s="59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62"/>
      <c r="P205" s="62"/>
      <c r="Q205" s="62"/>
      <c r="R205" s="62"/>
    </row>
    <row r="206" spans="1:18" s="16" customFormat="1" ht="59.25" customHeight="1" hidden="1">
      <c r="A206" s="43"/>
      <c r="B206" s="59"/>
      <c r="C206" s="59"/>
      <c r="D206" s="59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62"/>
      <c r="P206" s="62"/>
      <c r="Q206" s="62"/>
      <c r="R206" s="62"/>
    </row>
    <row r="207" spans="1:18" s="16" customFormat="1" ht="5.25" customHeight="1" hidden="1">
      <c r="A207" s="43"/>
      <c r="B207" s="59"/>
      <c r="C207" s="59"/>
      <c r="D207" s="59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62"/>
      <c r="P207" s="62"/>
      <c r="Q207" s="62"/>
      <c r="R207" s="62"/>
    </row>
    <row r="208" spans="1:18" s="16" customFormat="1" ht="63" customHeight="1" hidden="1">
      <c r="A208" s="43"/>
      <c r="B208" s="59"/>
      <c r="C208" s="59"/>
      <c r="D208" s="59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62"/>
      <c r="P208" s="62"/>
      <c r="Q208" s="62"/>
      <c r="R208" s="62"/>
    </row>
    <row r="209" spans="1:18" s="16" customFormat="1" ht="59.25" customHeight="1" hidden="1">
      <c r="A209" s="43"/>
      <c r="B209" s="59"/>
      <c r="C209" s="59"/>
      <c r="D209" s="59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62"/>
      <c r="P209" s="62"/>
      <c r="Q209" s="62"/>
      <c r="R209" s="62"/>
    </row>
    <row r="210" spans="1:18" s="16" customFormat="1" ht="171" customHeight="1">
      <c r="A210" s="43"/>
      <c r="B210" s="59"/>
      <c r="C210" s="59"/>
      <c r="D210" s="59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62"/>
      <c r="P210" s="62"/>
      <c r="Q210" s="62"/>
      <c r="R210" s="62"/>
    </row>
    <row r="211" spans="1:18" s="16" customFormat="1" ht="66" customHeight="1" hidden="1">
      <c r="A211" s="43"/>
      <c r="B211" s="59"/>
      <c r="C211" s="59"/>
      <c r="D211" s="59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62"/>
      <c r="P211" s="62"/>
      <c r="Q211" s="62"/>
      <c r="R211" s="62"/>
    </row>
    <row r="212" spans="1:18" s="16" customFormat="1" ht="64.5" customHeight="1">
      <c r="A212" s="43"/>
      <c r="B212" s="59"/>
      <c r="C212" s="59"/>
      <c r="D212" s="59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62"/>
      <c r="P212" s="62"/>
      <c r="Q212" s="62"/>
      <c r="R212" s="62"/>
    </row>
    <row r="213" spans="1:18" s="16" customFormat="1" ht="24.75" customHeight="1">
      <c r="A213" s="90"/>
      <c r="B213" s="91"/>
      <c r="C213" s="91"/>
      <c r="D213" s="91"/>
      <c r="E213" s="174" t="s">
        <v>37</v>
      </c>
      <c r="F213" s="175"/>
      <c r="G213" s="175"/>
      <c r="H213" s="175"/>
      <c r="I213" s="175"/>
      <c r="J213" s="175"/>
      <c r="K213" s="175"/>
      <c r="L213" s="175"/>
      <c r="M213" s="175"/>
      <c r="N213" s="175"/>
      <c r="O213" s="62"/>
      <c r="P213" s="62"/>
      <c r="Q213" s="62"/>
      <c r="R213" s="62"/>
    </row>
    <row r="214" spans="1:18" s="16" customFormat="1" ht="19.5" customHeight="1">
      <c r="A214" s="38" t="s">
        <v>25</v>
      </c>
      <c r="B214" s="38" t="s">
        <v>0</v>
      </c>
      <c r="C214" s="38" t="s">
        <v>1</v>
      </c>
      <c r="D214" s="38" t="s">
        <v>2</v>
      </c>
      <c r="E214" s="44" t="s">
        <v>3</v>
      </c>
      <c r="F214" s="44" t="s">
        <v>4</v>
      </c>
      <c r="G214" s="44" t="s">
        <v>26</v>
      </c>
      <c r="H214" s="44" t="s">
        <v>5</v>
      </c>
      <c r="I214" s="44" t="s">
        <v>6</v>
      </c>
      <c r="J214" s="44" t="s">
        <v>7</v>
      </c>
      <c r="K214" s="44" t="s">
        <v>8</v>
      </c>
      <c r="L214" s="44" t="s">
        <v>9</v>
      </c>
      <c r="M214" s="44" t="s">
        <v>10</v>
      </c>
      <c r="N214" s="44" t="s">
        <v>24</v>
      </c>
      <c r="O214" s="62"/>
      <c r="P214" s="62"/>
      <c r="Q214" s="62"/>
      <c r="R214" s="62"/>
    </row>
    <row r="215" spans="1:18" s="16" customFormat="1" ht="22.5" customHeight="1">
      <c r="A215" s="40" t="s">
        <v>28</v>
      </c>
      <c r="B215" s="81">
        <v>66.1</v>
      </c>
      <c r="C215" s="81">
        <v>73.8</v>
      </c>
      <c r="D215" s="81">
        <v>48.1</v>
      </c>
      <c r="E215" s="81">
        <v>26.4</v>
      </c>
      <c r="F215" s="81">
        <v>0</v>
      </c>
      <c r="G215" s="81">
        <v>0</v>
      </c>
      <c r="H215" s="81">
        <v>0</v>
      </c>
      <c r="I215" s="81">
        <v>0</v>
      </c>
      <c r="J215" s="81">
        <v>0</v>
      </c>
      <c r="K215" s="81">
        <v>30</v>
      </c>
      <c r="L215" s="81">
        <v>49.7</v>
      </c>
      <c r="M215" s="81">
        <v>55.9</v>
      </c>
      <c r="N215" s="41">
        <f>B215+C215+D215+E215+F215+G215+H215+I215+J215+K215+L215+M215</f>
        <v>349.99999999999994</v>
      </c>
      <c r="O215" s="62"/>
      <c r="P215" s="62"/>
      <c r="Q215" s="62"/>
      <c r="R215" s="62"/>
    </row>
    <row r="216" spans="1:18" s="16" customFormat="1" ht="42" customHeight="1">
      <c r="A216" s="40" t="s">
        <v>49</v>
      </c>
      <c r="B216" s="87">
        <v>11.4</v>
      </c>
      <c r="C216" s="41">
        <v>10.3</v>
      </c>
      <c r="D216" s="41">
        <v>7.6</v>
      </c>
      <c r="E216" s="41">
        <v>3.9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6.7</v>
      </c>
      <c r="L216" s="41">
        <v>8.2</v>
      </c>
      <c r="M216" s="41">
        <v>9.4</v>
      </c>
      <c r="N216" s="41">
        <f>B216+C216+D216+E216+F216+G216+H216+I216+J216+K216+L216+M216</f>
        <v>57.50000000000001</v>
      </c>
      <c r="O216" s="62"/>
      <c r="P216" s="62"/>
      <c r="Q216" s="62"/>
      <c r="R216" s="62"/>
    </row>
    <row r="217" spans="1:18" s="16" customFormat="1" ht="42" customHeight="1">
      <c r="A217" s="40" t="s">
        <v>184</v>
      </c>
      <c r="B217" s="87">
        <v>8</v>
      </c>
      <c r="C217" s="41">
        <v>8</v>
      </c>
      <c r="D217" s="41">
        <v>5.1</v>
      </c>
      <c r="E217" s="41">
        <v>3</v>
      </c>
      <c r="F217" s="41"/>
      <c r="G217" s="41"/>
      <c r="H217" s="41"/>
      <c r="I217" s="41"/>
      <c r="J217" s="41"/>
      <c r="K217" s="41">
        <v>3</v>
      </c>
      <c r="L217" s="41">
        <v>4.9</v>
      </c>
      <c r="M217" s="41">
        <v>5.4</v>
      </c>
      <c r="N217" s="41">
        <f>B217+C217+D217+E217+F217+G217+H217+I217+J217+K217+L217+M217</f>
        <v>37.4</v>
      </c>
      <c r="O217" s="62"/>
      <c r="P217" s="62"/>
      <c r="Q217" s="62"/>
      <c r="R217" s="62"/>
    </row>
    <row r="218" spans="1:18" s="16" customFormat="1" ht="28.5" customHeight="1">
      <c r="A218" s="40" t="s">
        <v>29</v>
      </c>
      <c r="B218" s="41">
        <v>6.138</v>
      </c>
      <c r="C218" s="41">
        <v>6.138</v>
      </c>
      <c r="D218" s="41">
        <v>4.092</v>
      </c>
      <c r="E218" s="41">
        <v>2.046</v>
      </c>
      <c r="F218" s="41"/>
      <c r="G218" s="41"/>
      <c r="H218" s="41"/>
      <c r="I218" s="41"/>
      <c r="J218" s="41"/>
      <c r="K218" s="41">
        <v>1.023</v>
      </c>
      <c r="L218" s="41">
        <v>6.138</v>
      </c>
      <c r="M218" s="41">
        <v>7.161</v>
      </c>
      <c r="N218" s="41">
        <f>B218+C218+D218+E218+F218+G218+H218+I218+J218+K218+L218+M218</f>
        <v>32.736</v>
      </c>
      <c r="O218" s="62"/>
      <c r="P218" s="62"/>
      <c r="Q218" s="62"/>
      <c r="R218" s="62"/>
    </row>
    <row r="219" spans="1:18" s="16" customFormat="1" ht="147" customHeight="1">
      <c r="A219" s="40" t="s">
        <v>45</v>
      </c>
      <c r="B219" s="41">
        <v>0.414</v>
      </c>
      <c r="C219" s="41">
        <v>0.414</v>
      </c>
      <c r="D219" s="41">
        <v>0.276</v>
      </c>
      <c r="E219" s="41">
        <v>0.138</v>
      </c>
      <c r="F219" s="41"/>
      <c r="G219" s="41"/>
      <c r="H219" s="41"/>
      <c r="I219" s="41"/>
      <c r="J219" s="41"/>
      <c r="K219" s="41">
        <v>0.069</v>
      </c>
      <c r="L219" s="41">
        <v>0.414</v>
      </c>
      <c r="M219" s="41">
        <v>0.483</v>
      </c>
      <c r="N219" s="41">
        <f>B219+C219+D219+E219+F219+G219+H219+I219+J219+K219+L219+M219</f>
        <v>2.2079999999999997</v>
      </c>
      <c r="O219" s="62"/>
      <c r="P219" s="62"/>
      <c r="Q219" s="62"/>
      <c r="R219" s="62"/>
    </row>
    <row r="220" spans="1:18" s="16" customFormat="1" ht="1.5" customHeight="1">
      <c r="A220" s="64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43"/>
      <c r="O220" s="62"/>
      <c r="P220" s="62"/>
      <c r="Q220" s="62"/>
      <c r="R220" s="62"/>
    </row>
    <row r="221" spans="1:18" s="16" customFormat="1" ht="1.5" customHeight="1">
      <c r="A221" s="64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43"/>
      <c r="O221" s="62"/>
      <c r="P221" s="62"/>
      <c r="Q221" s="62"/>
      <c r="R221" s="62"/>
    </row>
    <row r="222" spans="1:18" s="16" customFormat="1" ht="3" customHeight="1">
      <c r="A222" s="64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43"/>
      <c r="O222" s="62"/>
      <c r="P222" s="62"/>
      <c r="Q222" s="62"/>
      <c r="R222" s="62"/>
    </row>
    <row r="223" spans="1:18" s="16" customFormat="1" ht="35.25" customHeight="1" hidden="1">
      <c r="A223" s="64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43"/>
      <c r="O223" s="62"/>
      <c r="P223" s="62"/>
      <c r="Q223" s="62"/>
      <c r="R223" s="62"/>
    </row>
    <row r="224" spans="1:18" s="16" customFormat="1" ht="35.25" customHeight="1" hidden="1">
      <c r="A224" s="64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43"/>
      <c r="O224" s="62"/>
      <c r="P224" s="62"/>
      <c r="Q224" s="62"/>
      <c r="R224" s="62"/>
    </row>
    <row r="225" spans="1:18" s="16" customFormat="1" ht="1.5" customHeight="1">
      <c r="A225" s="64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43"/>
      <c r="O225" s="62"/>
      <c r="P225" s="62"/>
      <c r="Q225" s="62"/>
      <c r="R225" s="62"/>
    </row>
    <row r="226" spans="1:18" s="16" customFormat="1" ht="1.5" customHeight="1">
      <c r="A226" s="64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43"/>
      <c r="O226" s="62"/>
      <c r="P226" s="62"/>
      <c r="Q226" s="62"/>
      <c r="R226" s="62"/>
    </row>
    <row r="227" spans="1:18" s="35" customFormat="1" ht="17.25" customHeight="1">
      <c r="A227" s="51"/>
      <c r="B227" s="176" t="s">
        <v>115</v>
      </c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67"/>
      <c r="P227" s="67"/>
      <c r="Q227" s="67"/>
      <c r="R227" s="67"/>
    </row>
    <row r="228" spans="1:18" s="7" customFormat="1" ht="14.25" customHeight="1">
      <c r="A228" s="38" t="s">
        <v>25</v>
      </c>
      <c r="B228" s="44" t="s">
        <v>0</v>
      </c>
      <c r="C228" s="44" t="s">
        <v>1</v>
      </c>
      <c r="D228" s="44" t="s">
        <v>2</v>
      </c>
      <c r="E228" s="44" t="s">
        <v>3</v>
      </c>
      <c r="F228" s="44" t="s">
        <v>4</v>
      </c>
      <c r="G228" s="44" t="s">
        <v>26</v>
      </c>
      <c r="H228" s="44" t="s">
        <v>5</v>
      </c>
      <c r="I228" s="44" t="s">
        <v>6</v>
      </c>
      <c r="J228" s="44" t="s">
        <v>7</v>
      </c>
      <c r="K228" s="44" t="s">
        <v>8</v>
      </c>
      <c r="L228" s="44" t="s">
        <v>9</v>
      </c>
      <c r="M228" s="44" t="s">
        <v>10</v>
      </c>
      <c r="N228" s="44" t="s">
        <v>24</v>
      </c>
      <c r="O228" s="52"/>
      <c r="P228" s="52"/>
      <c r="Q228" s="52"/>
      <c r="R228" s="52"/>
    </row>
    <row r="229" spans="1:18" s="16" customFormat="1" ht="54.75" customHeight="1">
      <c r="A229" s="40" t="s">
        <v>33</v>
      </c>
      <c r="B229" s="41">
        <v>28.8</v>
      </c>
      <c r="C229" s="41">
        <v>29.2</v>
      </c>
      <c r="D229" s="41">
        <v>23</v>
      </c>
      <c r="E229" s="41">
        <v>5.7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17.8</v>
      </c>
      <c r="L229" s="41">
        <v>21.9</v>
      </c>
      <c r="M229" s="41">
        <v>30.3</v>
      </c>
      <c r="N229" s="41">
        <f>B229+C229+D229+E229+F229+G229+H229+I229+J229+K229+L229+M229</f>
        <v>156.70000000000002</v>
      </c>
      <c r="O229" s="151">
        <v>174.56666666666663</v>
      </c>
      <c r="P229" s="62"/>
      <c r="Q229" s="62"/>
      <c r="R229" s="62"/>
    </row>
    <row r="230" spans="1:35" s="17" customFormat="1" ht="39" customHeight="1">
      <c r="A230" s="39" t="s">
        <v>90</v>
      </c>
      <c r="B230" s="38">
        <f aca="true" t="shared" si="23" ref="B230:N230">B56+B154+B197+B215+B216+B218+B219+B229</f>
        <v>6309.252</v>
      </c>
      <c r="C230" s="38">
        <f t="shared" si="23"/>
        <v>6174.777</v>
      </c>
      <c r="D230" s="38">
        <f t="shared" si="23"/>
        <v>4440.686</v>
      </c>
      <c r="E230" s="38">
        <f t="shared" si="23"/>
        <v>2304.0299999999997</v>
      </c>
      <c r="F230" s="38">
        <f t="shared" si="23"/>
        <v>169.20000000000002</v>
      </c>
      <c r="G230" s="38">
        <f t="shared" si="23"/>
        <v>96.80000000000001</v>
      </c>
      <c r="H230" s="38">
        <f t="shared" si="23"/>
        <v>62.2</v>
      </c>
      <c r="I230" s="38">
        <f t="shared" si="23"/>
        <v>41.89999999999999</v>
      </c>
      <c r="J230" s="38">
        <f t="shared" si="23"/>
        <v>203.2</v>
      </c>
      <c r="K230" s="38">
        <f t="shared" si="23"/>
        <v>2247.232333333334</v>
      </c>
      <c r="L230" s="38">
        <f t="shared" si="23"/>
        <v>3983.497</v>
      </c>
      <c r="M230" s="38">
        <f t="shared" si="23"/>
        <v>5002.03</v>
      </c>
      <c r="N230" s="38">
        <f t="shared" si="23"/>
        <v>31034.804333333337</v>
      </c>
      <c r="O230" s="38" t="e">
        <f aca="true" t="shared" si="24" ref="O230:AI230">O56+O151+O197+O215+O216+O218+O219+O229</f>
        <v>#REF!</v>
      </c>
      <c r="P230" s="38" t="e">
        <f t="shared" si="24"/>
        <v>#REF!</v>
      </c>
      <c r="Q230" s="38" t="e">
        <f t="shared" si="24"/>
        <v>#REF!</v>
      </c>
      <c r="R230" s="38" t="e">
        <f t="shared" si="24"/>
        <v>#REF!</v>
      </c>
      <c r="S230" s="38" t="e">
        <f t="shared" si="24"/>
        <v>#REF!</v>
      </c>
      <c r="T230" s="38" t="e">
        <f t="shared" si="24"/>
        <v>#REF!</v>
      </c>
      <c r="U230" s="38" t="e">
        <f t="shared" si="24"/>
        <v>#REF!</v>
      </c>
      <c r="V230" s="38" t="e">
        <f t="shared" si="24"/>
        <v>#REF!</v>
      </c>
      <c r="W230" s="38" t="e">
        <f t="shared" si="24"/>
        <v>#REF!</v>
      </c>
      <c r="X230" s="38" t="e">
        <f t="shared" si="24"/>
        <v>#REF!</v>
      </c>
      <c r="Y230" s="38" t="e">
        <f t="shared" si="24"/>
        <v>#REF!</v>
      </c>
      <c r="Z230" s="38" t="e">
        <f t="shared" si="24"/>
        <v>#REF!</v>
      </c>
      <c r="AA230" s="38" t="e">
        <f t="shared" si="24"/>
        <v>#REF!</v>
      </c>
      <c r="AB230" s="38" t="e">
        <f t="shared" si="24"/>
        <v>#REF!</v>
      </c>
      <c r="AC230" s="38" t="e">
        <f t="shared" si="24"/>
        <v>#REF!</v>
      </c>
      <c r="AD230" s="38" t="e">
        <f t="shared" si="24"/>
        <v>#REF!</v>
      </c>
      <c r="AE230" s="38" t="e">
        <f t="shared" si="24"/>
        <v>#REF!</v>
      </c>
      <c r="AF230" s="38" t="e">
        <f t="shared" si="24"/>
        <v>#REF!</v>
      </c>
      <c r="AG230" s="38" t="e">
        <f t="shared" si="24"/>
        <v>#REF!</v>
      </c>
      <c r="AH230" s="38" t="e">
        <f t="shared" si="24"/>
        <v>#REF!</v>
      </c>
      <c r="AI230" s="38" t="e">
        <f t="shared" si="24"/>
        <v>#REF!</v>
      </c>
    </row>
    <row r="231" spans="1:18" s="17" customFormat="1" ht="12.75" customHeight="1" hidden="1">
      <c r="A231" s="43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69"/>
      <c r="P231" s="69"/>
      <c r="Q231" s="69"/>
      <c r="R231" s="69"/>
    </row>
    <row r="232" spans="1:18" s="17" customFormat="1" ht="248.25" customHeight="1" hidden="1">
      <c r="A232" s="43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69"/>
      <c r="P232" s="69"/>
      <c r="Q232" s="69"/>
      <c r="R232" s="69"/>
    </row>
    <row r="233" spans="1:35" s="17" customFormat="1" ht="24" customHeight="1">
      <c r="A233" s="44" t="s">
        <v>112</v>
      </c>
      <c r="B233" s="39">
        <f aca="true" t="shared" si="25" ref="B233:N233">B152</f>
        <v>4.2</v>
      </c>
      <c r="C233" s="39">
        <f t="shared" si="25"/>
        <v>2.8</v>
      </c>
      <c r="D233" s="39">
        <f t="shared" si="25"/>
        <v>2.1</v>
      </c>
      <c r="E233" s="39">
        <f t="shared" si="25"/>
        <v>0.7</v>
      </c>
      <c r="F233" s="39">
        <f t="shared" si="25"/>
        <v>0</v>
      </c>
      <c r="G233" s="39">
        <f t="shared" si="25"/>
        <v>0</v>
      </c>
      <c r="H233" s="39">
        <f t="shared" si="25"/>
        <v>0</v>
      </c>
      <c r="I233" s="39">
        <f t="shared" si="25"/>
        <v>0</v>
      </c>
      <c r="J233" s="39">
        <f t="shared" si="25"/>
        <v>0</v>
      </c>
      <c r="K233" s="39">
        <f t="shared" si="25"/>
        <v>0.7</v>
      </c>
      <c r="L233" s="39">
        <f t="shared" si="25"/>
        <v>3.4</v>
      </c>
      <c r="M233" s="39">
        <f t="shared" si="25"/>
        <v>3.5</v>
      </c>
      <c r="N233" s="39">
        <f t="shared" si="25"/>
        <v>17.4</v>
      </c>
      <c r="O233" s="39" t="e">
        <f>#REF!+O152+#REF!</f>
        <v>#REF!</v>
      </c>
      <c r="P233" s="39" t="e">
        <f>#REF!+P152+#REF!</f>
        <v>#REF!</v>
      </c>
      <c r="Q233" s="39" t="e">
        <f>#REF!+Q152+#REF!</f>
        <v>#REF!</v>
      </c>
      <c r="R233" s="39" t="e">
        <f>#REF!+R152+#REF!</f>
        <v>#REF!</v>
      </c>
      <c r="S233" s="19" t="e">
        <f>#REF!+S152+#REF!</f>
        <v>#REF!</v>
      </c>
      <c r="T233" s="19" t="e">
        <f>#REF!+T152+#REF!</f>
        <v>#REF!</v>
      </c>
      <c r="U233" s="19" t="e">
        <f>#REF!+U152+#REF!</f>
        <v>#REF!</v>
      </c>
      <c r="V233" s="19" t="e">
        <f>#REF!+V152+#REF!</f>
        <v>#REF!</v>
      </c>
      <c r="W233" s="19" t="e">
        <f>#REF!+W152+#REF!</f>
        <v>#REF!</v>
      </c>
      <c r="X233" s="19" t="e">
        <f>#REF!+X152+#REF!</f>
        <v>#REF!</v>
      </c>
      <c r="Y233" s="19" t="e">
        <f>#REF!+Y152+#REF!</f>
        <v>#REF!</v>
      </c>
      <c r="Z233" s="19" t="e">
        <f>#REF!+Z152+#REF!</f>
        <v>#REF!</v>
      </c>
      <c r="AA233" s="19" t="e">
        <f>#REF!+AA152+#REF!</f>
        <v>#REF!</v>
      </c>
      <c r="AB233" s="19" t="e">
        <f>#REF!+AB152+#REF!</f>
        <v>#REF!</v>
      </c>
      <c r="AC233" s="19" t="e">
        <f>#REF!+AC152+#REF!</f>
        <v>#REF!</v>
      </c>
      <c r="AD233" s="19" t="e">
        <f>#REF!+AD152+#REF!</f>
        <v>#REF!</v>
      </c>
      <c r="AE233" s="19" t="e">
        <f>#REF!+AE152+#REF!</f>
        <v>#REF!</v>
      </c>
      <c r="AF233" s="19" t="e">
        <f>#REF!+AF152+#REF!</f>
        <v>#REF!</v>
      </c>
      <c r="AG233" s="19" t="e">
        <f>#REF!+AG152+#REF!</f>
        <v>#REF!</v>
      </c>
      <c r="AH233" s="19" t="e">
        <f>#REF!+AH152+#REF!</f>
        <v>#REF!</v>
      </c>
      <c r="AI233" s="19" t="e">
        <f>#REF!+AI152+#REF!</f>
        <v>#REF!</v>
      </c>
    </row>
    <row r="234" spans="1:18" s="17" customFormat="1" ht="16.5" customHeight="1">
      <c r="A234" s="44" t="s">
        <v>116</v>
      </c>
      <c r="B234" s="39">
        <f aca="true" t="shared" si="26" ref="B234:N234">B120</f>
        <v>0.2</v>
      </c>
      <c r="C234" s="39">
        <f t="shared" si="26"/>
        <v>0.2</v>
      </c>
      <c r="D234" s="39">
        <f t="shared" si="26"/>
        <v>0.2</v>
      </c>
      <c r="E234" s="39">
        <f t="shared" si="26"/>
        <v>0.2</v>
      </c>
      <c r="F234" s="39">
        <f t="shared" si="26"/>
        <v>0</v>
      </c>
      <c r="G234" s="39">
        <f t="shared" si="26"/>
        <v>0</v>
      </c>
      <c r="H234" s="39">
        <f t="shared" si="26"/>
        <v>0</v>
      </c>
      <c r="I234" s="39">
        <f t="shared" si="26"/>
        <v>0</v>
      </c>
      <c r="J234" s="39">
        <f t="shared" si="26"/>
        <v>0</v>
      </c>
      <c r="K234" s="39">
        <f t="shared" si="26"/>
        <v>0.2</v>
      </c>
      <c r="L234" s="39">
        <f t="shared" si="26"/>
        <v>0</v>
      </c>
      <c r="M234" s="39">
        <f t="shared" si="26"/>
        <v>0</v>
      </c>
      <c r="N234" s="39">
        <f t="shared" si="26"/>
        <v>1</v>
      </c>
      <c r="O234" s="69"/>
      <c r="P234" s="69"/>
      <c r="Q234" s="69"/>
      <c r="R234" s="69"/>
    </row>
    <row r="235" spans="1:35" s="17" customFormat="1" ht="74.25" customHeight="1">
      <c r="A235" s="39" t="s">
        <v>118</v>
      </c>
      <c r="B235" s="39">
        <f aca="true" t="shared" si="27" ref="B235:N235">B56+B157+B197+B215+B216+B217+B218+B219+B229</f>
        <v>6312.852000000001</v>
      </c>
      <c r="C235" s="39">
        <f t="shared" si="27"/>
        <v>6179.777</v>
      </c>
      <c r="D235" s="39">
        <f t="shared" si="27"/>
        <v>4443.486000000001</v>
      </c>
      <c r="E235" s="39">
        <f t="shared" si="27"/>
        <v>2306.13</v>
      </c>
      <c r="F235" s="39">
        <f t="shared" si="27"/>
        <v>169.20000000000002</v>
      </c>
      <c r="G235" s="39">
        <f t="shared" si="27"/>
        <v>96.80000000000001</v>
      </c>
      <c r="H235" s="39">
        <f t="shared" si="27"/>
        <v>62.2</v>
      </c>
      <c r="I235" s="39">
        <f t="shared" si="27"/>
        <v>41.89999999999999</v>
      </c>
      <c r="J235" s="39">
        <f t="shared" si="27"/>
        <v>203.2</v>
      </c>
      <c r="K235" s="39">
        <f t="shared" si="27"/>
        <v>2249.3323333333333</v>
      </c>
      <c r="L235" s="39">
        <f t="shared" si="27"/>
        <v>3984.9970000000003</v>
      </c>
      <c r="M235" s="39">
        <f t="shared" si="27"/>
        <v>5003.929999999999</v>
      </c>
      <c r="N235" s="39">
        <f t="shared" si="27"/>
        <v>31053.804333333337</v>
      </c>
      <c r="O235" s="39" t="e">
        <f>O56+O157+#REF!+O196+O215+O216+O218+O219+O229</f>
        <v>#REF!</v>
      </c>
      <c r="P235" s="39" t="e">
        <f>P56+P157+#REF!+P196+P215+P216+P218+P219+P229</f>
        <v>#REF!</v>
      </c>
      <c r="Q235" s="39" t="e">
        <f>Q56+Q157+#REF!+Q196+Q215+Q216+Q218+Q219+Q229</f>
        <v>#REF!</v>
      </c>
      <c r="R235" s="39" t="e">
        <f>R56+R157+#REF!+R196+R215+R216+R218+R219+R229</f>
        <v>#REF!</v>
      </c>
      <c r="S235" s="39" t="e">
        <f>S56+S157+#REF!+S196+S215+S216+S218+S219+S229</f>
        <v>#REF!</v>
      </c>
      <c r="T235" s="39" t="e">
        <f>T56+T157+#REF!+T196+T215+T216+T218+T219+T229</f>
        <v>#REF!</v>
      </c>
      <c r="U235" s="39" t="e">
        <f>U56+U157+#REF!+U196+U215+U216+U218+U219+U229</f>
        <v>#REF!</v>
      </c>
      <c r="V235" s="39" t="e">
        <f>V56+V157+#REF!+V196+V215+V216+V218+V219+V229</f>
        <v>#REF!</v>
      </c>
      <c r="W235" s="39" t="e">
        <f>W56+W157+#REF!+W196+W215+W216+W218+W219+W229</f>
        <v>#REF!</v>
      </c>
      <c r="X235" s="39" t="e">
        <f>X56+X157+#REF!+X196+X215+X216+X218+X219+X229</f>
        <v>#REF!</v>
      </c>
      <c r="Y235" s="39" t="e">
        <f>Y56+Y157+#REF!+Y196+Y215+Y216+Y218+Y219+Y229</f>
        <v>#REF!</v>
      </c>
      <c r="Z235" s="39" t="e">
        <f>Z56+Z157+#REF!+Z196+Z215+Z216+Z218+Z219+Z229</f>
        <v>#REF!</v>
      </c>
      <c r="AA235" s="39" t="e">
        <f>AA56+AA157+#REF!+AA196+AA215+AA216+AA218+AA219+AA229</f>
        <v>#REF!</v>
      </c>
      <c r="AB235" s="39" t="e">
        <f>AB56+AB157+#REF!+AB196+AB215+AB216+AB218+AB219+AB229</f>
        <v>#REF!</v>
      </c>
      <c r="AC235" s="39" t="e">
        <f>AC56+AC157+#REF!+AC196+AC215+AC216+AC218+AC219+AC229</f>
        <v>#REF!</v>
      </c>
      <c r="AD235" s="39" t="e">
        <f>AD56+AD157+#REF!+AD196+AD215+AD216+AD218+AD219+AD229</f>
        <v>#REF!</v>
      </c>
      <c r="AE235" s="39" t="e">
        <f>AE56+AE157+#REF!+AE196+AE215+AE216+AE218+AE219+AE229</f>
        <v>#REF!</v>
      </c>
      <c r="AF235" s="39" t="e">
        <f>AF56+AF157+#REF!+AF196+AF215+AF216+AF218+AF219+AF229</f>
        <v>#REF!</v>
      </c>
      <c r="AG235" s="39" t="e">
        <f>AG56+AG157+#REF!+AG196+AG215+AG216+AG218+AG219+AG229</f>
        <v>#REF!</v>
      </c>
      <c r="AH235" s="39" t="e">
        <f>AH56+AH157+#REF!+AH196+AH215+AH216+AH218+AH219+AH229</f>
        <v>#REF!</v>
      </c>
      <c r="AI235" s="39" t="e">
        <f>AI56+AI157+#REF!+AI196+AI215+AI216+AI218+AI219+AI229</f>
        <v>#REF!</v>
      </c>
    </row>
    <row r="236" spans="1:18" s="17" customFormat="1" ht="34.5" customHeight="1" hidden="1">
      <c r="A236" s="9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69"/>
      <c r="P236" s="69"/>
      <c r="Q236" s="69"/>
      <c r="R236" s="69"/>
    </row>
    <row r="237" spans="1:18" s="17" customFormat="1" ht="34.5" customHeight="1" hidden="1">
      <c r="A237" s="9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69"/>
      <c r="P237" s="69"/>
      <c r="Q237" s="69"/>
      <c r="R237" s="69"/>
    </row>
    <row r="238" spans="1:18" s="17" customFormat="1" ht="0" customHeight="1" hidden="1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69"/>
      <c r="P238" s="69"/>
      <c r="Q238" s="69"/>
      <c r="R238" s="69"/>
    </row>
    <row r="239" spans="1:18" s="17" customFormat="1" ht="0" customHeight="1" hidden="1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69"/>
      <c r="P239" s="69"/>
      <c r="Q239" s="69"/>
      <c r="R239" s="69"/>
    </row>
    <row r="240" spans="1:18" s="17" customFormat="1" ht="0" customHeight="1" hidden="1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69"/>
      <c r="P240" s="69"/>
      <c r="Q240" s="69"/>
      <c r="R240" s="69"/>
    </row>
    <row r="241" spans="1:18" s="17" customFormat="1" ht="0" customHeight="1" hidden="1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69"/>
      <c r="P241" s="69"/>
      <c r="Q241" s="69"/>
      <c r="R241" s="69"/>
    </row>
    <row r="242" spans="1:18" s="17" customFormat="1" ht="0" customHeight="1" hidden="1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69"/>
      <c r="P242" s="69"/>
      <c r="Q242" s="69"/>
      <c r="R242" s="69"/>
    </row>
    <row r="243" spans="1:18" s="17" customFormat="1" ht="0" customHeight="1" hidden="1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69"/>
      <c r="P243" s="69"/>
      <c r="Q243" s="69"/>
      <c r="R243" s="69"/>
    </row>
    <row r="244" spans="1:18" s="17" customFormat="1" ht="0" customHeight="1" hidden="1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69"/>
      <c r="P244" s="69"/>
      <c r="Q244" s="69"/>
      <c r="R244" s="69"/>
    </row>
    <row r="245" spans="1:18" s="17" customFormat="1" ht="0" customHeight="1" hidden="1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69"/>
      <c r="P245" s="69"/>
      <c r="Q245" s="69"/>
      <c r="R245" s="69"/>
    </row>
    <row r="246" spans="1:18" s="17" customFormat="1" ht="0" customHeight="1" hidden="1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69"/>
      <c r="P246" s="69"/>
      <c r="Q246" s="69"/>
      <c r="R246" s="69"/>
    </row>
    <row r="247" spans="1:18" s="11" customFormat="1" ht="27" customHeight="1">
      <c r="A247" s="170" t="s">
        <v>27</v>
      </c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66"/>
      <c r="P247" s="45"/>
      <c r="Q247" s="45"/>
      <c r="R247" s="45"/>
    </row>
    <row r="248" spans="1:18" s="11" customFormat="1" ht="21" customHeight="1">
      <c r="A248" s="170" t="s">
        <v>182</v>
      </c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66"/>
      <c r="P248" s="45"/>
      <c r="Q248" s="45"/>
      <c r="R248" s="45"/>
    </row>
    <row r="249" spans="1:18" s="11" customFormat="1" ht="20.25" customHeight="1">
      <c r="A249" s="51"/>
      <c r="B249" s="171" t="s">
        <v>115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66"/>
      <c r="P249" s="45"/>
      <c r="Q249" s="45"/>
      <c r="R249" s="45"/>
    </row>
    <row r="250" spans="1:18" s="7" customFormat="1" ht="14.25" customHeight="1">
      <c r="A250" s="94" t="s">
        <v>25</v>
      </c>
      <c r="B250" s="38" t="s">
        <v>0</v>
      </c>
      <c r="C250" s="38" t="s">
        <v>1</v>
      </c>
      <c r="D250" s="38" t="s">
        <v>2</v>
      </c>
      <c r="E250" s="38" t="s">
        <v>3</v>
      </c>
      <c r="F250" s="38" t="s">
        <v>4</v>
      </c>
      <c r="G250" s="38" t="s">
        <v>26</v>
      </c>
      <c r="H250" s="38" t="s">
        <v>5</v>
      </c>
      <c r="I250" s="38" t="s">
        <v>6</v>
      </c>
      <c r="J250" s="38" t="s">
        <v>7</v>
      </c>
      <c r="K250" s="38" t="s">
        <v>8</v>
      </c>
      <c r="L250" s="38" t="s">
        <v>9</v>
      </c>
      <c r="M250" s="38" t="s">
        <v>10</v>
      </c>
      <c r="N250" s="42" t="s">
        <v>24</v>
      </c>
      <c r="O250" s="52"/>
      <c r="P250" s="52"/>
      <c r="Q250" s="52"/>
      <c r="R250" s="52"/>
    </row>
    <row r="251" spans="1:18" s="16" customFormat="1" ht="25.5" customHeight="1">
      <c r="A251" s="40" t="s">
        <v>23</v>
      </c>
      <c r="B251" s="95">
        <v>14.2</v>
      </c>
      <c r="C251" s="95">
        <v>11.6</v>
      </c>
      <c r="D251" s="95">
        <v>8.3</v>
      </c>
      <c r="E251" s="95">
        <v>3.7</v>
      </c>
      <c r="F251" s="95">
        <v>0.7</v>
      </c>
      <c r="G251" s="95"/>
      <c r="H251" s="95"/>
      <c r="I251" s="95"/>
      <c r="J251" s="95">
        <v>0.7</v>
      </c>
      <c r="K251" s="95">
        <v>5.7</v>
      </c>
      <c r="L251" s="95">
        <v>8</v>
      </c>
      <c r="M251" s="95">
        <v>10.1</v>
      </c>
      <c r="N251" s="95">
        <f>B251+C251+D251+E251+F251+G251+H251+I251+J251+K251+L251+M251</f>
        <v>63.00000000000001</v>
      </c>
      <c r="O251" s="62"/>
      <c r="P251" s="62"/>
      <c r="Q251" s="62"/>
      <c r="R251" s="62"/>
    </row>
    <row r="252" spans="1:18" s="16" customFormat="1" ht="23.25" customHeight="1">
      <c r="A252" s="170" t="s">
        <v>27</v>
      </c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62"/>
      <c r="P252" s="62"/>
      <c r="Q252" s="62"/>
      <c r="R252" s="62"/>
    </row>
    <row r="253" spans="1:18" s="16" customFormat="1" ht="24" customHeight="1">
      <c r="A253" s="170" t="s">
        <v>181</v>
      </c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62"/>
      <c r="P253" s="62"/>
      <c r="Q253" s="62"/>
      <c r="R253" s="62"/>
    </row>
    <row r="254" spans="1:18" s="18" customFormat="1" ht="21" customHeight="1">
      <c r="A254" s="51"/>
      <c r="B254" s="171" t="s">
        <v>37</v>
      </c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51"/>
      <c r="N254" s="51"/>
      <c r="O254" s="45"/>
      <c r="P254" s="45"/>
      <c r="Q254" s="45"/>
      <c r="R254" s="45"/>
    </row>
    <row r="255" spans="1:18" s="7" customFormat="1" ht="14.25" customHeight="1">
      <c r="A255" s="94" t="s">
        <v>25</v>
      </c>
      <c r="B255" s="38" t="s">
        <v>0</v>
      </c>
      <c r="C255" s="38" t="s">
        <v>1</v>
      </c>
      <c r="D255" s="38" t="s">
        <v>2</v>
      </c>
      <c r="E255" s="38" t="s">
        <v>3</v>
      </c>
      <c r="F255" s="38" t="s">
        <v>4</v>
      </c>
      <c r="G255" s="38" t="s">
        <v>26</v>
      </c>
      <c r="H255" s="38" t="s">
        <v>5</v>
      </c>
      <c r="I255" s="38" t="s">
        <v>6</v>
      </c>
      <c r="J255" s="38" t="s">
        <v>7</v>
      </c>
      <c r="K255" s="38" t="s">
        <v>8</v>
      </c>
      <c r="L255" s="38" t="s">
        <v>9</v>
      </c>
      <c r="M255" s="38" t="s">
        <v>10</v>
      </c>
      <c r="N255" s="42" t="s">
        <v>24</v>
      </c>
      <c r="O255" s="52"/>
      <c r="P255" s="52"/>
      <c r="Q255" s="52"/>
      <c r="R255" s="52"/>
    </row>
    <row r="256" spans="1:18" s="7" customFormat="1" ht="17.25" customHeight="1">
      <c r="A256" s="40" t="s">
        <v>43</v>
      </c>
      <c r="B256" s="95">
        <v>2.8</v>
      </c>
      <c r="C256" s="95">
        <v>2.6</v>
      </c>
      <c r="D256" s="95">
        <v>2</v>
      </c>
      <c r="E256" s="95">
        <v>1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5">
        <v>0.9</v>
      </c>
      <c r="L256" s="95">
        <v>1.3</v>
      </c>
      <c r="M256" s="95">
        <v>1.9</v>
      </c>
      <c r="N256" s="95">
        <f>B256+C256+D256+E256+F256+G256+H256+I256+J256+K256+L256+M256</f>
        <v>12.500000000000002</v>
      </c>
      <c r="O256" s="52"/>
      <c r="P256" s="52"/>
      <c r="Q256" s="52"/>
      <c r="R256" s="52"/>
    </row>
    <row r="257" spans="1:18" s="16" customFormat="1" ht="16.5" customHeight="1">
      <c r="A257" s="40" t="s">
        <v>23</v>
      </c>
      <c r="B257" s="95">
        <v>11.9</v>
      </c>
      <c r="C257" s="95">
        <v>9.4</v>
      </c>
      <c r="D257" s="95">
        <v>7</v>
      </c>
      <c r="E257" s="95">
        <v>4.5</v>
      </c>
      <c r="F257" s="95">
        <v>0</v>
      </c>
      <c r="G257" s="95">
        <v>0</v>
      </c>
      <c r="H257" s="95">
        <v>0</v>
      </c>
      <c r="I257" s="95">
        <v>0</v>
      </c>
      <c r="J257" s="95">
        <v>0</v>
      </c>
      <c r="K257" s="95">
        <v>4.7</v>
      </c>
      <c r="L257" s="95">
        <v>8.8</v>
      </c>
      <c r="M257" s="95">
        <v>11.3</v>
      </c>
      <c r="N257" s="95">
        <f>B257+C257+D257+E257+F257+G257+H257+I257+J257+K257+L257+M257</f>
        <v>57.599999999999994</v>
      </c>
      <c r="O257" s="62"/>
      <c r="P257" s="62"/>
      <c r="Q257" s="62"/>
      <c r="R257" s="62"/>
    </row>
    <row r="258" spans="1:35" s="16" customFormat="1" ht="41.25" customHeight="1">
      <c r="A258" s="40" t="s">
        <v>96</v>
      </c>
      <c r="B258" s="95">
        <f>B256+B257</f>
        <v>14.7</v>
      </c>
      <c r="C258" s="95">
        <f aca="true" t="shared" si="28" ref="C258:N258">C256+C257</f>
        <v>12</v>
      </c>
      <c r="D258" s="95">
        <f t="shared" si="28"/>
        <v>9</v>
      </c>
      <c r="E258" s="95">
        <f t="shared" si="28"/>
        <v>5.5</v>
      </c>
      <c r="F258" s="95">
        <f t="shared" si="28"/>
        <v>0</v>
      </c>
      <c r="G258" s="95">
        <f t="shared" si="28"/>
        <v>0</v>
      </c>
      <c r="H258" s="95">
        <f t="shared" si="28"/>
        <v>0</v>
      </c>
      <c r="I258" s="95">
        <f t="shared" si="28"/>
        <v>0</v>
      </c>
      <c r="J258" s="95">
        <f t="shared" si="28"/>
        <v>0</v>
      </c>
      <c r="K258" s="95">
        <f t="shared" si="28"/>
        <v>5.6000000000000005</v>
      </c>
      <c r="L258" s="95">
        <f t="shared" si="28"/>
        <v>10.100000000000001</v>
      </c>
      <c r="M258" s="95">
        <f t="shared" si="28"/>
        <v>13.200000000000001</v>
      </c>
      <c r="N258" s="95">
        <f t="shared" si="28"/>
        <v>70.1</v>
      </c>
      <c r="O258" s="70" t="e">
        <f>#REF!+#REF!+#REF!+#REF!+#REF!+#REF!+#REF!+#REF!+#REF!+#REF!+#REF!+#REF!</f>
        <v>#REF!</v>
      </c>
      <c r="P258" s="70" t="e">
        <f>#REF!+#REF!+#REF!+#REF!+#REF!+#REF!+#REF!+#REF!+#REF!+#REF!+#REF!+#REF!</f>
        <v>#REF!</v>
      </c>
      <c r="Q258" s="70">
        <f>C258+D258+E258+F258+G258+H258+I258+J258+K258+L258+M258+N258</f>
        <v>125.5</v>
      </c>
      <c r="R258" s="70" t="e">
        <f>#REF!+#REF!+#REF!+#REF!+#REF!+#REF!+#REF!+#REF!+#REF!+#REF!+#REF!+O258</f>
        <v>#REF!</v>
      </c>
      <c r="S258" s="1" t="e">
        <f>#REF!+#REF!+#REF!+#REF!+#REF!+#REF!+#REF!+#REF!+#REF!+#REF!+#REF!+P258</f>
        <v>#REF!</v>
      </c>
      <c r="T258" s="1">
        <f>D258+E258+F258+G258+H258+I258+J258+K258+L258+M258+N258+Q258</f>
        <v>239</v>
      </c>
      <c r="U258" s="1" t="e">
        <f>#REF!+#REF!+#REF!+#REF!+#REF!+#REF!+#REF!+#REF!+#REF!+#REF!+O258+R258</f>
        <v>#REF!</v>
      </c>
      <c r="V258" s="1" t="e">
        <f>#REF!+#REF!+#REF!+#REF!+#REF!+#REF!+#REF!+#REF!+#REF!+#REF!+P258+S258</f>
        <v>#REF!</v>
      </c>
      <c r="W258" s="1">
        <f>E258+F258+G258+H258+I258+J258+K258+L258+M258+N258+Q258+T258</f>
        <v>469</v>
      </c>
      <c r="X258" s="1" t="e">
        <f>#REF!+#REF!+#REF!+#REF!+#REF!+#REF!+#REF!+#REF!+#REF!+O258+R258+U258</f>
        <v>#REF!</v>
      </c>
      <c r="Y258" s="1" t="e">
        <f>#REF!+#REF!+#REF!+#REF!+#REF!+#REF!+#REF!+#REF!+#REF!+P258+S258+V258</f>
        <v>#REF!</v>
      </c>
      <c r="Z258" s="1">
        <f>F258+G258+H258+I258+J258+K258+L258+M258+N258+Q258+T258+W258</f>
        <v>932.5</v>
      </c>
      <c r="AA258" s="1" t="e">
        <f>#REF!+#REF!+#REF!+#REF!+#REF!+#REF!+#REF!+#REF!+O258+R258+U258+X258</f>
        <v>#REF!</v>
      </c>
      <c r="AB258" s="1" t="e">
        <f>#REF!+#REF!+#REF!+#REF!+#REF!+#REF!+#REF!+#REF!+P258+S258+V258+Y258</f>
        <v>#REF!</v>
      </c>
      <c r="AC258" s="1">
        <f>G258+H258+I258+J258+K258+L258+M258+N258+Q258+T258+W258+Z258</f>
        <v>1865</v>
      </c>
      <c r="AD258" s="1" t="e">
        <f>#REF!+#REF!+#REF!+#REF!+#REF!+#REF!+#REF!+O258+R258+U258+X258+AA258</f>
        <v>#REF!</v>
      </c>
      <c r="AE258" s="1" t="e">
        <f>#REF!+#REF!+#REF!+#REF!+#REF!+#REF!+#REF!+P258+S258+V258+Y258+AB258</f>
        <v>#REF!</v>
      </c>
      <c r="AF258" s="1">
        <f>H258+I258+J258+K258+L258+M258+N258+Q258+T258+W258+Z258+AC258</f>
        <v>3730</v>
      </c>
      <c r="AG258" s="1" t="e">
        <f>#REF!+#REF!+#REF!+#REF!+#REF!+#REF!+O258+R258+U258+X258+AA258+AD258</f>
        <v>#REF!</v>
      </c>
      <c r="AH258" s="1" t="e">
        <f>#REF!+#REF!+#REF!+#REF!+#REF!+#REF!+P258+S258+V258+Y258+AB258+AE258</f>
        <v>#REF!</v>
      </c>
      <c r="AI258" s="1">
        <f>I258+J258+K258+L258+M258+N258+Q258+T258+W258+Z258+AC258+AF258</f>
        <v>7460</v>
      </c>
    </row>
    <row r="259" spans="1:35" s="17" customFormat="1" ht="58.5" customHeight="1">
      <c r="A259" s="96" t="s">
        <v>85</v>
      </c>
      <c r="B259" s="97">
        <f aca="true" t="shared" si="29" ref="B259:AI259">B251+B258</f>
        <v>28.9</v>
      </c>
      <c r="C259" s="97">
        <f t="shared" si="29"/>
        <v>23.6</v>
      </c>
      <c r="D259" s="97">
        <f t="shared" si="29"/>
        <v>17.3</v>
      </c>
      <c r="E259" s="97">
        <f t="shared" si="29"/>
        <v>9.2</v>
      </c>
      <c r="F259" s="97">
        <f t="shared" si="29"/>
        <v>0.7</v>
      </c>
      <c r="G259" s="97">
        <f t="shared" si="29"/>
        <v>0</v>
      </c>
      <c r="H259" s="97">
        <f t="shared" si="29"/>
        <v>0</v>
      </c>
      <c r="I259" s="97">
        <f t="shared" si="29"/>
        <v>0</v>
      </c>
      <c r="J259" s="97">
        <f t="shared" si="29"/>
        <v>0.7</v>
      </c>
      <c r="K259" s="97">
        <f t="shared" si="29"/>
        <v>11.3</v>
      </c>
      <c r="L259" s="97">
        <f t="shared" si="29"/>
        <v>18.1</v>
      </c>
      <c r="M259" s="97">
        <f t="shared" si="29"/>
        <v>23.3</v>
      </c>
      <c r="N259" s="97">
        <f t="shared" si="29"/>
        <v>133.1</v>
      </c>
      <c r="O259" s="70" t="e">
        <f t="shared" si="29"/>
        <v>#REF!</v>
      </c>
      <c r="P259" s="70" t="e">
        <f t="shared" si="29"/>
        <v>#REF!</v>
      </c>
      <c r="Q259" s="70">
        <f t="shared" si="29"/>
        <v>125.5</v>
      </c>
      <c r="R259" s="70" t="e">
        <f t="shared" si="29"/>
        <v>#REF!</v>
      </c>
      <c r="S259" s="1" t="e">
        <f t="shared" si="29"/>
        <v>#REF!</v>
      </c>
      <c r="T259" s="1">
        <f t="shared" si="29"/>
        <v>239</v>
      </c>
      <c r="U259" s="1" t="e">
        <f t="shared" si="29"/>
        <v>#REF!</v>
      </c>
      <c r="V259" s="1" t="e">
        <f t="shared" si="29"/>
        <v>#REF!</v>
      </c>
      <c r="W259" s="1">
        <f t="shared" si="29"/>
        <v>469</v>
      </c>
      <c r="X259" s="1" t="e">
        <f t="shared" si="29"/>
        <v>#REF!</v>
      </c>
      <c r="Y259" s="1" t="e">
        <f t="shared" si="29"/>
        <v>#REF!</v>
      </c>
      <c r="Z259" s="1">
        <f t="shared" si="29"/>
        <v>932.5</v>
      </c>
      <c r="AA259" s="1" t="e">
        <f t="shared" si="29"/>
        <v>#REF!</v>
      </c>
      <c r="AB259" s="1" t="e">
        <f t="shared" si="29"/>
        <v>#REF!</v>
      </c>
      <c r="AC259" s="1">
        <f t="shared" si="29"/>
        <v>1865</v>
      </c>
      <c r="AD259" s="1" t="e">
        <f t="shared" si="29"/>
        <v>#REF!</v>
      </c>
      <c r="AE259" s="1" t="e">
        <f t="shared" si="29"/>
        <v>#REF!</v>
      </c>
      <c r="AF259" s="1">
        <f t="shared" si="29"/>
        <v>3730</v>
      </c>
      <c r="AG259" s="1" t="e">
        <f t="shared" si="29"/>
        <v>#REF!</v>
      </c>
      <c r="AH259" s="1" t="e">
        <f t="shared" si="29"/>
        <v>#REF!</v>
      </c>
      <c r="AI259" s="1">
        <f t="shared" si="29"/>
        <v>7460</v>
      </c>
    </row>
    <row r="260" spans="1:18" s="17" customFormat="1" ht="59.25" customHeight="1">
      <c r="A260" s="94" t="s">
        <v>47</v>
      </c>
      <c r="B260" s="98">
        <v>3.414</v>
      </c>
      <c r="C260" s="98">
        <v>3.414</v>
      </c>
      <c r="D260" s="98">
        <v>2.276</v>
      </c>
      <c r="E260" s="98">
        <v>1.138</v>
      </c>
      <c r="F260" s="97"/>
      <c r="G260" s="97"/>
      <c r="H260" s="97"/>
      <c r="I260" s="97"/>
      <c r="J260" s="97"/>
      <c r="K260" s="98">
        <v>0.565</v>
      </c>
      <c r="L260" s="98">
        <v>3.412</v>
      </c>
      <c r="M260" s="97">
        <v>3.983</v>
      </c>
      <c r="N260" s="95">
        <f>B260+C260+D260+E260+K260+L260+M260</f>
        <v>18.201999999999998</v>
      </c>
      <c r="O260" s="69"/>
      <c r="P260" s="69"/>
      <c r="Q260" s="69"/>
      <c r="R260" s="69"/>
    </row>
    <row r="261" spans="1:14" s="17" customFormat="1" ht="27.75" customHeight="1">
      <c r="A261" s="30"/>
      <c r="B261" s="36"/>
      <c r="C261" s="36"/>
      <c r="D261" s="36"/>
      <c r="E261" s="36"/>
      <c r="F261" s="29"/>
      <c r="G261" s="29"/>
      <c r="H261" s="29"/>
      <c r="I261" s="29"/>
      <c r="J261" s="29"/>
      <c r="K261" s="36"/>
      <c r="L261" s="36"/>
      <c r="M261" s="29"/>
      <c r="N261" s="29"/>
    </row>
    <row r="262" spans="1:14" s="17" customFormat="1" ht="27.75" customHeight="1">
      <c r="A262" s="3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37"/>
      <c r="M262" s="37"/>
      <c r="N262" s="29"/>
    </row>
    <row r="263" spans="1:14" s="17" customFormat="1" ht="27.75" customHeight="1">
      <c r="A263" s="30"/>
      <c r="B263" s="36"/>
      <c r="C263" s="36"/>
      <c r="D263" s="36"/>
      <c r="E263" s="36"/>
      <c r="F263" s="29"/>
      <c r="G263" s="29"/>
      <c r="H263" s="29"/>
      <c r="I263" s="29"/>
      <c r="J263" s="29"/>
      <c r="K263" s="36"/>
      <c r="L263" s="36"/>
      <c r="M263" s="29"/>
      <c r="N263" s="29"/>
    </row>
    <row r="264" spans="1:14" s="17" customFormat="1" ht="27.75" customHeight="1">
      <c r="A264" s="30"/>
      <c r="B264" s="20" t="s">
        <v>94</v>
      </c>
      <c r="C264" s="20"/>
      <c r="D264" s="20"/>
      <c r="E264" s="20"/>
      <c r="F264" s="20"/>
      <c r="G264" s="21"/>
      <c r="H264" s="21"/>
      <c r="I264" s="20"/>
      <c r="J264" s="20"/>
      <c r="K264" s="20"/>
      <c r="L264" s="37"/>
      <c r="M264" s="37"/>
      <c r="N264" s="29"/>
    </row>
    <row r="265" spans="1:14" s="17" customFormat="1" ht="27.75" customHeight="1" hidden="1">
      <c r="A265" s="30"/>
      <c r="B265" s="33"/>
      <c r="C265" s="33"/>
      <c r="D265" s="33"/>
      <c r="E265" s="33"/>
      <c r="F265" s="34"/>
      <c r="G265" s="34"/>
      <c r="H265" s="34"/>
      <c r="I265" s="34"/>
      <c r="J265" s="34"/>
      <c r="K265" s="33"/>
      <c r="L265" s="33"/>
      <c r="M265" s="34"/>
      <c r="N265" s="29"/>
    </row>
    <row r="266" spans="1:14" s="17" customFormat="1" ht="27.75" customHeight="1" hidden="1">
      <c r="A266" s="30"/>
      <c r="B266" s="33"/>
      <c r="C266" s="33"/>
      <c r="D266" s="33"/>
      <c r="E266" s="33"/>
      <c r="F266" s="34"/>
      <c r="G266" s="34"/>
      <c r="H266" s="34"/>
      <c r="I266" s="34"/>
      <c r="J266" s="34"/>
      <c r="K266" s="33"/>
      <c r="L266" s="33"/>
      <c r="M266" s="34"/>
      <c r="N266" s="29"/>
    </row>
    <row r="267" spans="1:18" ht="13.5" customHeight="1" hidden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8"/>
      <c r="O267" s="7"/>
      <c r="P267" s="7"/>
      <c r="Q267" s="7"/>
      <c r="R267" s="7"/>
    </row>
    <row r="268" spans="1:18" ht="13.5" customHeight="1" hidden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8"/>
      <c r="O268" s="7"/>
      <c r="P268" s="7"/>
      <c r="Q268" s="7"/>
      <c r="R268" s="7"/>
    </row>
    <row r="269" spans="1:18" ht="13.5" customHeight="1" hidden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8"/>
      <c r="O269" s="7"/>
      <c r="P269" s="7"/>
      <c r="Q269" s="7"/>
      <c r="R269" s="7"/>
    </row>
    <row r="270" spans="1:18" ht="13.5" customHeight="1" hidden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8"/>
      <c r="O270" s="7"/>
      <c r="P270" s="7"/>
      <c r="Q270" s="7"/>
      <c r="R270" s="7"/>
    </row>
    <row r="271" spans="1:18" ht="13.5" customHeight="1" hidden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8"/>
      <c r="O271" s="7"/>
      <c r="P271" s="7"/>
      <c r="Q271" s="7"/>
      <c r="R271" s="7"/>
    </row>
    <row r="272" spans="1:18" ht="13.5">
      <c r="A272" s="27"/>
      <c r="B272" s="31"/>
      <c r="C272" s="31"/>
      <c r="D272" s="31"/>
      <c r="E272" s="31"/>
      <c r="F272" s="31"/>
      <c r="G272" s="32"/>
      <c r="H272" s="32"/>
      <c r="I272" s="31"/>
      <c r="J272" s="31"/>
      <c r="K272" s="31"/>
      <c r="L272" s="27"/>
      <c r="M272" s="27"/>
      <c r="N272" s="28"/>
      <c r="O272" s="7"/>
      <c r="P272" s="7"/>
      <c r="Q272" s="7"/>
      <c r="R272" s="7"/>
    </row>
    <row r="273" spans="1:18" ht="13.5">
      <c r="A273" s="27"/>
      <c r="B273" s="31"/>
      <c r="C273" s="31"/>
      <c r="D273" s="31"/>
      <c r="E273" s="31"/>
      <c r="F273" s="31"/>
      <c r="G273" s="32"/>
      <c r="H273" s="32"/>
      <c r="I273" s="31"/>
      <c r="J273" s="31"/>
      <c r="K273" s="31"/>
      <c r="L273" s="27"/>
      <c r="M273" s="27"/>
      <c r="N273" s="28"/>
      <c r="O273" s="7"/>
      <c r="P273" s="7"/>
      <c r="Q273" s="7"/>
      <c r="R273" s="7"/>
    </row>
    <row r="274" spans="1:18" ht="13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8"/>
      <c r="O274" s="7"/>
      <c r="P274" s="7"/>
      <c r="Q274" s="7"/>
      <c r="R274" s="7"/>
    </row>
    <row r="275" spans="1:18" ht="1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01"/>
      <c r="O275" s="7"/>
      <c r="P275" s="7"/>
      <c r="Q275" s="7"/>
      <c r="R275" s="7"/>
    </row>
  </sheetData>
  <sheetProtection/>
  <mergeCells count="29">
    <mergeCell ref="L2:M2"/>
    <mergeCell ref="L3:N3"/>
    <mergeCell ref="L5:N5"/>
    <mergeCell ref="A7:N7"/>
    <mergeCell ref="A8:N8"/>
    <mergeCell ref="B9:L9"/>
    <mergeCell ref="M10:N10"/>
    <mergeCell ref="A40:N40"/>
    <mergeCell ref="A41:N41"/>
    <mergeCell ref="B42:N42"/>
    <mergeCell ref="A88:N88"/>
    <mergeCell ref="A89:N89"/>
    <mergeCell ref="A247:N247"/>
    <mergeCell ref="B90:L90"/>
    <mergeCell ref="E124:R124"/>
    <mergeCell ref="A125:N125"/>
    <mergeCell ref="B126:N126"/>
    <mergeCell ref="A170:N170"/>
    <mergeCell ref="A171:N171"/>
    <mergeCell ref="A248:N248"/>
    <mergeCell ref="B249:N249"/>
    <mergeCell ref="A252:N252"/>
    <mergeCell ref="A253:N253"/>
    <mergeCell ref="B254:L254"/>
    <mergeCell ref="B172:L172"/>
    <mergeCell ref="A186:N186"/>
    <mergeCell ref="A189:N189"/>
    <mergeCell ref="E213:N213"/>
    <mergeCell ref="B227:N227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2018-10-16T12:53:29Z</cp:lastPrinted>
  <dcterms:created xsi:type="dcterms:W3CDTF">2004-07-05T12:07:17Z</dcterms:created>
  <dcterms:modified xsi:type="dcterms:W3CDTF">2018-11-14T12:27:53Z</dcterms:modified>
  <cp:category/>
  <cp:version/>
  <cp:contentType/>
  <cp:contentStatus/>
</cp:coreProperties>
</file>