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125" activeTab="0"/>
  </bookViews>
  <sheets>
    <sheet name="Лист1" sheetId="1" r:id="rId1"/>
  </sheets>
  <definedNames>
    <definedName name="_xlnm.Print_Area" localSheetId="0">'Лист1'!$A$1:$R$113</definedName>
  </definedNames>
  <calcPr fullCalcOnLoad="1"/>
</workbook>
</file>

<file path=xl/sharedStrings.xml><?xml version="1.0" encoding="utf-8"?>
<sst xmlns="http://schemas.openxmlformats.org/spreadsheetml/2006/main" count="164" uniqueCount="76">
  <si>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</si>
  <si>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</si>
  <si>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</si>
  <si>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</si>
  <si>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</si>
  <si>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</si>
  <si>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</si>
  <si>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</si>
  <si>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</si>
  <si>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</si>
  <si>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</si>
  <si>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</si>
  <si>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</si>
  <si>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</si>
  <si>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</si>
  <si>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Виконавчий комітет СМР</t>
  </si>
  <si>
    <t>Галузь "Освіта"</t>
  </si>
  <si>
    <t xml:space="preserve">Галузь "Охорона здоров҆я" 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</si>
  <si>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</si>
  <si>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</si>
  <si>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</si>
  <si>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</si>
  <si>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</si>
  <si>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</si>
  <si>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</si>
  <si>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Завдання 5. Модернізація систем опалення</t>
  </si>
  <si>
    <t>Завдання 7. Модернізація системи вентиляції</t>
  </si>
  <si>
    <t>Завдання 8. Модернізація систем освітлення</t>
  </si>
  <si>
    <t xml:space="preserve"> Інформаційно-просвітницькі заходи у сфері енергозбереження та підвищення енергоефективності, інші заходи</t>
  </si>
  <si>
    <t>ТПКВКМБ 7640</t>
  </si>
  <si>
    <t>Департамент фінансів, економіки та інвестицій Сумської міської ради</t>
  </si>
  <si>
    <t>ТПКВКМБ 7410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</si>
  <si>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</si>
  <si>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</si>
  <si>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культури та туризму Сумської міської ради"</t>
  </si>
  <si>
    <t>Всього по головному розпоряднику "Відділ охорони здоров'я Сумської міської ради"</t>
  </si>
  <si>
    <t>Всього по головному розпоряднику "Виконавчий комітет  Сумської міської ради"</t>
  </si>
  <si>
    <t>Всього по головному розпоряднику "Департамент фінансів, економіки та інвестицій  Сумської міської ради"</t>
  </si>
  <si>
    <t>ТПКВКМБ 6310</t>
  </si>
  <si>
    <t>ТПКВКМБ 8600</t>
  </si>
  <si>
    <t>ТПКВКМБ  8600</t>
  </si>
  <si>
    <t>Відділ охорони здоров'я СМР</t>
  </si>
  <si>
    <t>Департамент соціального захисту населення СМР</t>
  </si>
  <si>
    <t>ТПКВКМБ 7680</t>
  </si>
  <si>
    <t>Галузь "Культура і мистецтво"</t>
  </si>
  <si>
    <t>Мета, завдання, ТПКВКМБ</t>
  </si>
  <si>
    <t>ТПКВКМБ 7320</t>
  </si>
  <si>
    <t xml:space="preserve">Завдання 9. Термомодернізація будівель </t>
  </si>
  <si>
    <t>Всього по головному розпоряднику "Департамент соціального захисту населення Сумської міської ради"</t>
  </si>
  <si>
    <t>Галузь "Соціальний захист та соціальне забезпечення"</t>
  </si>
  <si>
    <t>ТПКВКМБ 7363</t>
  </si>
  <si>
    <t>Департамент фінансів, економіки та інвестицій СМР</t>
  </si>
  <si>
    <t>Завдання 6. Впровадження автоматизованої системи моніторингу енергоспоживання в бюджетній сфері</t>
  </si>
  <si>
    <t xml:space="preserve">ТПКВКМБ 7640 </t>
  </si>
  <si>
    <t>Завдання 22.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</si>
  <si>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>ТПКВКМБ  7680</t>
  </si>
  <si>
    <t>Завдання 10. Реалізація пілотного проекту в рамках співпраці з проектом GIZ "Партнерство з модернізації: енергоефективність у лікарнях"</t>
  </si>
  <si>
    <t>Завдання 11. Проведення енергоаудитів в лікувально-профілактичних закладах</t>
  </si>
  <si>
    <t>Завдання 12. Модернізація електрообладнання харчоблоків</t>
  </si>
  <si>
    <t>Завдання 13. Модернізація системи вентиляції та системи електропостачання</t>
  </si>
  <si>
    <t>Завдання 14. Повірка вимірювальних приладів</t>
  </si>
  <si>
    <t xml:space="preserve">Завдання 15. Термомодернізація будівель </t>
  </si>
  <si>
    <t>Завдання 16. Модернізація системи опалення</t>
  </si>
  <si>
    <t>Завдання 17. Термомодернізація будівель</t>
  </si>
  <si>
    <t>Завдання 18. Модернізація систем освітлення</t>
  </si>
  <si>
    <t xml:space="preserve">Завдання 19. Створення та функціонування системи енергетичного менеджменту </t>
  </si>
  <si>
    <t>Завдання 20. Участь у Добровільному об`єднанні органів місцевого самоврядування - Асоціації "Енергоефективні міста України"</t>
  </si>
  <si>
    <t>Завдання 21. Реалізація Проекту "Впровадження Європейської Енергетичної Відзнаки в Україні"</t>
  </si>
  <si>
    <t>Завдання 22. Популяризація ідей сталого енергетичного розвитку міста Суми (проведення Днів Сталої енергії у місті Суми)</t>
  </si>
  <si>
    <t>2019 рік (план)</t>
  </si>
  <si>
    <t>Додаток 2</t>
  </si>
  <si>
    <t xml:space="preserve">до рішення виконавчого комітету                                                      </t>
  </si>
  <si>
    <t xml:space="preserve"> економіки та інвестицій Сумської міської ради</t>
  </si>
  <si>
    <t xml:space="preserve"> Директор департаменту фінансів, </t>
  </si>
  <si>
    <t>С.А. Липова</t>
  </si>
  <si>
    <r>
      <t xml:space="preserve">                                           від </t>
    </r>
    <r>
      <rPr>
        <sz val="26"/>
        <color indexed="9"/>
        <rFont val="Times New Roman"/>
        <family val="1"/>
      </rPr>
      <t>31 жовтня 2018 року</t>
    </r>
    <r>
      <rPr>
        <sz val="26"/>
        <color indexed="8"/>
        <rFont val="Times New Roman"/>
        <family val="1"/>
      </rPr>
      <t xml:space="preserve">  № </t>
    </r>
    <r>
      <rPr>
        <sz val="26"/>
        <color indexed="9"/>
        <rFont val="Times New Roman"/>
        <family val="1"/>
      </rPr>
      <t>4034-МР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</si>
</sst>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_-* #,##0.0\ _г_р_н_._-;\-* #,##0.0\ _г_р_н_._-;_-* &quot;-&quot;??\ _г_р_н_._-;_-@_-"/>
    <numFmt numFmtId="192" formatCode="_-* #,##0.000\ _г_р_н_._-;\-* #,##0.000\ _г_р_н_._-;_-* &quot;-&quot;??\ _г_р_н_._-;_-@_-"/>
    <numFmt numFmtId="193" formatCode="_-* #,##0\ _г_р_н_._-;\-* #,##0\ _г_р_н_._-;_-* &quot;-&quot;??\ _г_р_н_._-;_-@_-"/>
    <numFmt numFmtId="19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8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b/>
      <sz val="28"/>
      <color indexed="8"/>
      <name val="Times New Roman"/>
      <family val="1"/>
    </font>
    <font>
      <sz val="20"/>
      <color indexed="8"/>
      <name val="Calibri"/>
      <family val="2"/>
    </font>
    <font>
      <sz val="2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textRotation="180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88" fontId="2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2" fontId="10" fillId="33" borderId="0" xfId="0" applyNumberFormat="1" applyFont="1" applyFill="1" applyAlignment="1">
      <alignment/>
    </xf>
    <xf numFmtId="189" fontId="10" fillId="33" borderId="0" xfId="0" applyNumberFormat="1" applyFont="1" applyFill="1" applyAlignment="1">
      <alignment/>
    </xf>
    <xf numFmtId="188" fontId="1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textRotation="90" wrapText="1"/>
    </xf>
    <xf numFmtId="171" fontId="5" fillId="33" borderId="10" xfId="58" applyFont="1" applyFill="1" applyBorder="1" applyAlignment="1">
      <alignment horizontal="center" vertical="center" wrapText="1"/>
    </xf>
    <xf numFmtId="171" fontId="7" fillId="33" borderId="10" xfId="58" applyFont="1" applyFill="1" applyBorder="1" applyAlignment="1">
      <alignment horizontal="center" vertical="center" wrapText="1"/>
    </xf>
    <xf numFmtId="171" fontId="5" fillId="33" borderId="10" xfId="58" applyNumberFormat="1" applyFont="1" applyFill="1" applyBorder="1" applyAlignment="1">
      <alignment horizontal="center" vertical="center" wrapText="1"/>
    </xf>
    <xf numFmtId="171" fontId="7" fillId="33" borderId="10" xfId="58" applyFont="1" applyFill="1" applyBorder="1" applyAlignment="1">
      <alignment horizontal="justify" vertical="center" wrapText="1"/>
    </xf>
    <xf numFmtId="171" fontId="7" fillId="33" borderId="12" xfId="58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vertical="center" wrapText="1"/>
    </xf>
    <xf numFmtId="171" fontId="7" fillId="33" borderId="11" xfId="58" applyFont="1" applyFill="1" applyBorder="1" applyAlignment="1">
      <alignment horizontal="left" vertical="top" wrapText="1"/>
    </xf>
    <xf numFmtId="171" fontId="5" fillId="33" borderId="10" xfId="58" applyFont="1" applyFill="1" applyBorder="1" applyAlignment="1">
      <alignment horizontal="justify" vertical="center" wrapText="1"/>
    </xf>
    <xf numFmtId="171" fontId="7" fillId="33" borderId="10" xfId="58" applyFont="1" applyFill="1" applyBorder="1" applyAlignment="1">
      <alignment horizontal="left" vertical="top" wrapText="1"/>
    </xf>
    <xf numFmtId="171" fontId="7" fillId="33" borderId="13" xfId="58" applyFont="1" applyFill="1" applyBorder="1" applyAlignment="1">
      <alignment vertical="center" wrapText="1"/>
    </xf>
    <xf numFmtId="171" fontId="7" fillId="33" borderId="14" xfId="58" applyFont="1" applyFill="1" applyBorder="1" applyAlignment="1">
      <alignment horizontal="center" vertical="center" wrapText="1"/>
    </xf>
    <xf numFmtId="171" fontId="5" fillId="33" borderId="10" xfId="58" applyFont="1" applyFill="1" applyBorder="1" applyAlignment="1">
      <alignment horizontal="center" vertical="center"/>
    </xf>
    <xf numFmtId="171" fontId="5" fillId="33" borderId="14" xfId="58" applyFont="1" applyFill="1" applyBorder="1" applyAlignment="1">
      <alignment horizontal="center" vertical="center" wrapText="1"/>
    </xf>
    <xf numFmtId="171" fontId="7" fillId="33" borderId="14" xfId="58" applyFont="1" applyFill="1" applyBorder="1" applyAlignment="1">
      <alignment horizontal="justify" vertical="center" wrapText="1"/>
    </xf>
    <xf numFmtId="171" fontId="5" fillId="33" borderId="14" xfId="58" applyFont="1" applyFill="1" applyBorder="1" applyAlignment="1">
      <alignment horizontal="justify" vertical="center" wrapText="1"/>
    </xf>
    <xf numFmtId="171" fontId="7" fillId="33" borderId="10" xfId="58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171" fontId="7" fillId="33" borderId="16" xfId="58" applyFont="1" applyFill="1" applyBorder="1" applyAlignment="1">
      <alignment horizontal="center" vertical="center" wrapText="1"/>
    </xf>
    <xf numFmtId="171" fontId="5" fillId="33" borderId="16" xfId="58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171" fontId="5" fillId="33" borderId="10" xfId="58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textRotation="180"/>
    </xf>
    <xf numFmtId="0" fontId="4" fillId="33" borderId="0" xfId="0" applyFont="1" applyFill="1" applyAlignment="1">
      <alignment horizontal="center" vertical="center" textRotation="180"/>
    </xf>
    <xf numFmtId="0" fontId="7" fillId="33" borderId="11" xfId="0" applyFont="1" applyFill="1" applyBorder="1" applyAlignment="1">
      <alignment horizontal="justify" vertical="center" wrapText="1"/>
    </xf>
    <xf numFmtId="0" fontId="7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horizontal="justify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17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79" fontId="5" fillId="33" borderId="10" xfId="0" applyNumberFormat="1" applyFont="1" applyFill="1" applyBorder="1" applyAlignment="1">
      <alignment horizontal="center"/>
    </xf>
    <xf numFmtId="179" fontId="7" fillId="33" borderId="10" xfId="0" applyNumberFormat="1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/>
    </xf>
    <xf numFmtId="179" fontId="7" fillId="33" borderId="19" xfId="0" applyNumberFormat="1" applyFont="1" applyFill="1" applyBorder="1" applyAlignment="1">
      <alignment horizontal="center"/>
    </xf>
    <xf numFmtId="188" fontId="7" fillId="33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79" fontId="7" fillId="33" borderId="10" xfId="0" applyNumberFormat="1" applyFont="1" applyFill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textRotation="180"/>
    </xf>
    <xf numFmtId="188" fontId="11" fillId="33" borderId="10" xfId="0" applyNumberFormat="1" applyFont="1" applyFill="1" applyBorder="1" applyAlignment="1">
      <alignment horizontal="center" vertical="center" wrapText="1"/>
    </xf>
    <xf numFmtId="188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188" fontId="14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center" textRotation="180"/>
    </xf>
    <xf numFmtId="0" fontId="20" fillId="33" borderId="0" xfId="0" applyFont="1" applyFill="1" applyBorder="1" applyAlignment="1">
      <alignment vertical="center" textRotation="180"/>
    </xf>
    <xf numFmtId="0" fontId="20" fillId="33" borderId="0" xfId="0" applyFont="1" applyFill="1" applyBorder="1" applyAlignment="1">
      <alignment horizontal="center" vertical="center" textRotation="180"/>
    </xf>
    <xf numFmtId="0" fontId="5" fillId="33" borderId="0" xfId="0" applyFont="1" applyFill="1" applyBorder="1" applyAlignment="1">
      <alignment vertical="center" textRotation="180"/>
    </xf>
    <xf numFmtId="0" fontId="5" fillId="33" borderId="0" xfId="0" applyFont="1" applyFill="1" applyAlignment="1">
      <alignment horizontal="center" vertical="center" textRotation="180"/>
    </xf>
    <xf numFmtId="0" fontId="2" fillId="0" borderId="0" xfId="0" applyFont="1" applyBorder="1" applyAlignment="1">
      <alignment/>
    </xf>
    <xf numFmtId="179" fontId="5" fillId="33" borderId="10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6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88" fontId="11" fillId="33" borderId="0" xfId="0" applyNumberFormat="1" applyFont="1" applyFill="1" applyBorder="1" applyAlignment="1">
      <alignment horizontal="center" vertical="center" wrapText="1"/>
    </xf>
    <xf numFmtId="188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79" fontId="7" fillId="33" borderId="0" xfId="0" applyNumberFormat="1" applyFont="1" applyFill="1" applyBorder="1" applyAlignment="1">
      <alignment horizontal="center" vertical="center" wrapText="1"/>
    </xf>
    <xf numFmtId="179" fontId="5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justify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/>
    </xf>
    <xf numFmtId="179" fontId="7" fillId="33" borderId="10" xfId="0" applyNumberFormat="1" applyFont="1" applyFill="1" applyBorder="1" applyAlignment="1">
      <alignment horizontal="center" vertical="center"/>
    </xf>
    <xf numFmtId="17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  <xf numFmtId="171" fontId="5" fillId="33" borderId="10" xfId="0" applyNumberFormat="1" applyFont="1" applyFill="1" applyBorder="1" applyAlignment="1">
      <alignment horizontal="center" vertical="center"/>
    </xf>
    <xf numFmtId="179" fontId="7" fillId="33" borderId="16" xfId="0" applyNumberFormat="1" applyFont="1" applyFill="1" applyBorder="1" applyAlignment="1">
      <alignment horizontal="center" vertical="center"/>
    </xf>
    <xf numFmtId="179" fontId="5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71" fontId="5" fillId="33" borderId="16" xfId="0" applyNumberFormat="1" applyFont="1" applyFill="1" applyBorder="1" applyAlignment="1">
      <alignment horizontal="center" vertical="center"/>
    </xf>
    <xf numFmtId="179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71" fontId="5" fillId="33" borderId="14" xfId="0" applyNumberFormat="1" applyFont="1" applyFill="1" applyBorder="1" applyAlignment="1">
      <alignment horizontal="center" vertical="center"/>
    </xf>
    <xf numFmtId="179" fontId="5" fillId="33" borderId="14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1" fontId="7" fillId="33" borderId="16" xfId="0" applyNumberFormat="1" applyFont="1" applyFill="1" applyBorder="1" applyAlignment="1">
      <alignment horizontal="center" vertical="center" wrapText="1"/>
    </xf>
    <xf numFmtId="171" fontId="5" fillId="33" borderId="16" xfId="0" applyNumberFormat="1" applyFont="1" applyFill="1" applyBorder="1" applyAlignment="1">
      <alignment horizontal="center" vertical="center" wrapText="1"/>
    </xf>
    <xf numFmtId="171" fontId="7" fillId="33" borderId="16" xfId="0" applyNumberFormat="1" applyFont="1" applyFill="1" applyBorder="1" applyAlignment="1">
      <alignment horizontal="center" vertical="center"/>
    </xf>
    <xf numFmtId="171" fontId="7" fillId="33" borderId="10" xfId="58" applyFont="1" applyFill="1" applyBorder="1" applyAlignment="1">
      <alignment horizontal="center" vertical="center"/>
    </xf>
    <xf numFmtId="171" fontId="5" fillId="0" borderId="10" xfId="58" applyFont="1" applyBorder="1" applyAlignment="1">
      <alignment horizontal="center" vertical="center"/>
    </xf>
    <xf numFmtId="171" fontId="7" fillId="0" borderId="10" xfId="0" applyNumberFormat="1" applyFont="1" applyBorder="1" applyAlignment="1">
      <alignment vertical="center"/>
    </xf>
    <xf numFmtId="171" fontId="7" fillId="33" borderId="17" xfId="58" applyFont="1" applyFill="1" applyBorder="1" applyAlignment="1">
      <alignment vertical="center" wrapText="1"/>
    </xf>
    <xf numFmtId="191" fontId="7" fillId="33" borderId="10" xfId="58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 horizontal="center" textRotation="180"/>
    </xf>
    <xf numFmtId="0" fontId="2" fillId="0" borderId="0" xfId="0" applyFont="1" applyBorder="1" applyAlignment="1">
      <alignment textRotation="180"/>
    </xf>
    <xf numFmtId="0" fontId="3" fillId="0" borderId="0" xfId="0" applyFont="1" applyAlignment="1">
      <alignment textRotation="180"/>
    </xf>
    <xf numFmtId="0" fontId="8" fillId="0" borderId="0" xfId="0" applyFont="1" applyAlignment="1">
      <alignment textRotation="180"/>
    </xf>
    <xf numFmtId="0" fontId="8" fillId="0" borderId="0" xfId="0" applyFont="1" applyBorder="1" applyAlignment="1">
      <alignment textRotation="180"/>
    </xf>
    <xf numFmtId="0" fontId="3" fillId="0" borderId="0" xfId="0" applyFont="1" applyBorder="1" applyAlignment="1">
      <alignment textRotation="180"/>
    </xf>
    <xf numFmtId="0" fontId="9" fillId="0" borderId="0" xfId="0" applyFont="1" applyAlignment="1">
      <alignment textRotation="180"/>
    </xf>
    <xf numFmtId="0" fontId="6" fillId="0" borderId="0" xfId="0" applyFont="1" applyBorder="1" applyAlignment="1">
      <alignment textRotation="180"/>
    </xf>
    <xf numFmtId="0" fontId="6" fillId="0" borderId="0" xfId="0" applyFont="1" applyAlignment="1">
      <alignment textRotation="180"/>
    </xf>
    <xf numFmtId="0" fontId="14" fillId="0" borderId="0" xfId="0" applyFont="1" applyAlignment="1">
      <alignment textRotation="180"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textRotation="180"/>
    </xf>
    <xf numFmtId="0" fontId="18" fillId="0" borderId="0" xfId="0" applyFont="1" applyAlignment="1">
      <alignment/>
    </xf>
    <xf numFmtId="0" fontId="18" fillId="0" borderId="0" xfId="0" applyFont="1" applyAlignment="1">
      <alignment textRotation="180"/>
    </xf>
    <xf numFmtId="2" fontId="5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71" fontId="7" fillId="33" borderId="10" xfId="58" applyNumberFormat="1" applyFont="1" applyFill="1" applyBorder="1" applyAlignment="1">
      <alignment horizontal="center" vertical="center" wrapText="1"/>
    </xf>
    <xf numFmtId="171" fontId="5" fillId="33" borderId="16" xfId="58" applyFont="1" applyFill="1" applyBorder="1" applyAlignment="1">
      <alignment horizontal="justify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0" xfId="58" applyNumberFormat="1" applyFont="1" applyFill="1" applyBorder="1" applyAlignment="1">
      <alignment horizontal="center" vertical="center" wrapText="1"/>
    </xf>
    <xf numFmtId="2" fontId="5" fillId="33" borderId="10" xfId="58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justify" vertical="center" wrapText="1"/>
    </xf>
    <xf numFmtId="43" fontId="7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171" fontId="12" fillId="33" borderId="10" xfId="58" applyFont="1" applyFill="1" applyBorder="1" applyAlignment="1">
      <alignment horizontal="center" vertical="center" wrapText="1"/>
    </xf>
    <xf numFmtId="171" fontId="6" fillId="33" borderId="10" xfId="58" applyFont="1" applyFill="1" applyBorder="1" applyAlignment="1">
      <alignment horizontal="center" vertical="center" wrapText="1"/>
    </xf>
    <xf numFmtId="171" fontId="7" fillId="33" borderId="10" xfId="58" applyNumberFormat="1" applyFont="1" applyFill="1" applyBorder="1" applyAlignment="1">
      <alignment vertical="center" wrapText="1"/>
    </xf>
    <xf numFmtId="188" fontId="5" fillId="33" borderId="10" xfId="0" applyNumberFormat="1" applyFont="1" applyFill="1" applyBorder="1" applyAlignment="1">
      <alignment horizontal="justify" vertical="center" wrapText="1"/>
    </xf>
    <xf numFmtId="188" fontId="7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left" vertical="center"/>
    </xf>
    <xf numFmtId="0" fontId="18" fillId="0" borderId="0" xfId="0" applyFont="1" applyAlignment="1">
      <alignment horizontal="left" wrapText="1"/>
    </xf>
    <xf numFmtId="0" fontId="5" fillId="33" borderId="14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71" fontId="5" fillId="33" borderId="14" xfId="5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33" borderId="23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horizontal="left" vertical="center" wrapText="1"/>
    </xf>
    <xf numFmtId="0" fontId="12" fillId="33" borderId="23" xfId="0" applyFont="1" applyFill="1" applyBorder="1" applyAlignment="1">
      <alignment horizontal="justify" vertical="center" wrapText="1"/>
    </xf>
    <xf numFmtId="0" fontId="12" fillId="33" borderId="19" xfId="0" applyFont="1" applyFill="1" applyBorder="1" applyAlignment="1">
      <alignment horizontal="justify" vertical="center" wrapText="1"/>
    </xf>
    <xf numFmtId="0" fontId="12" fillId="33" borderId="24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21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171" fontId="7" fillId="33" borderId="14" xfId="58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left" vertical="top" wrapText="1"/>
    </xf>
    <xf numFmtId="0" fontId="12" fillId="33" borderId="17" xfId="0" applyFont="1" applyFill="1" applyBorder="1" applyAlignment="1">
      <alignment horizontal="left" vertical="center" wrapText="1"/>
    </xf>
    <xf numFmtId="171" fontId="5" fillId="33" borderId="10" xfId="58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textRotation="90" wrapText="1"/>
    </xf>
    <xf numFmtId="0" fontId="12" fillId="33" borderId="25" xfId="0" applyFont="1" applyFill="1" applyBorder="1" applyAlignment="1">
      <alignment horizontal="justify" vertical="center" wrapText="1"/>
    </xf>
    <xf numFmtId="0" fontId="12" fillId="33" borderId="26" xfId="0" applyFont="1" applyFill="1" applyBorder="1" applyAlignment="1">
      <alignment horizontal="justify" vertical="center" wrapText="1"/>
    </xf>
    <xf numFmtId="0" fontId="12" fillId="33" borderId="27" xfId="0" applyFont="1" applyFill="1" applyBorder="1" applyAlignment="1">
      <alignment horizontal="justify" vertical="center" wrapText="1"/>
    </xf>
    <xf numFmtId="0" fontId="13" fillId="33" borderId="0" xfId="0" applyFont="1" applyFill="1" applyAlignment="1">
      <alignment horizontal="justify" vertical="top" wrapText="1"/>
    </xf>
    <xf numFmtId="0" fontId="12" fillId="33" borderId="2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left"/>
    </xf>
    <xf numFmtId="171" fontId="7" fillId="33" borderId="14" xfId="58" applyFont="1" applyFill="1" applyBorder="1" applyAlignment="1">
      <alignment horizontal="justify" vertical="center" wrapText="1"/>
    </xf>
    <xf numFmtId="171" fontId="12" fillId="33" borderId="23" xfId="58" applyFont="1" applyFill="1" applyBorder="1" applyAlignment="1">
      <alignment horizontal="justify" vertical="center" wrapText="1"/>
    </xf>
    <xf numFmtId="171" fontId="12" fillId="33" borderId="19" xfId="58" applyFont="1" applyFill="1" applyBorder="1" applyAlignment="1">
      <alignment horizontal="justify" vertical="center" wrapText="1"/>
    </xf>
    <xf numFmtId="171" fontId="12" fillId="33" borderId="24" xfId="58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5" fillId="33" borderId="14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12" fillId="33" borderId="23" xfId="0" applyFont="1" applyFill="1" applyBorder="1" applyAlignment="1">
      <alignment vertical="center" wrapText="1"/>
    </xf>
    <xf numFmtId="0" fontId="22" fillId="33" borderId="19" xfId="0" applyFont="1" applyFill="1" applyBorder="1" applyAlignment="1">
      <alignment vertical="center" wrapText="1"/>
    </xf>
    <xf numFmtId="0" fontId="22" fillId="33" borderId="24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justify" vertical="center" wrapText="1"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5" fillId="33" borderId="0" xfId="0" applyFont="1" applyFill="1" applyAlignment="1">
      <alignment horizontal="center" vertical="center" textRotation="180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wrapText="1"/>
    </xf>
    <xf numFmtId="0" fontId="6" fillId="33" borderId="27" xfId="0" applyFont="1" applyFill="1" applyBorder="1" applyAlignment="1">
      <alignment horizontal="justify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justify" vertical="center"/>
    </xf>
    <xf numFmtId="0" fontId="5" fillId="33" borderId="17" xfId="0" applyFont="1" applyFill="1" applyBorder="1" applyAlignment="1">
      <alignment horizontal="justify" vertical="center"/>
    </xf>
    <xf numFmtId="0" fontId="12" fillId="33" borderId="11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171" fontId="5" fillId="33" borderId="34" xfId="58" applyFont="1" applyFill="1" applyBorder="1" applyAlignment="1">
      <alignment horizontal="center" vertical="center" wrapText="1"/>
    </xf>
    <xf numFmtId="171" fontId="5" fillId="33" borderId="35" xfId="58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16" fillId="33" borderId="0" xfId="0" applyFont="1" applyFill="1" applyAlignment="1">
      <alignment horizontal="right" vertical="center"/>
    </xf>
    <xf numFmtId="0" fontId="16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tabSelected="1" view="pageBreakPreview" zoomScale="50" zoomScaleSheetLayoutView="50" zoomScalePageLayoutView="0" workbookViewId="0" topLeftCell="D1">
      <selection activeCell="M4" sqref="M4:R4"/>
    </sheetView>
  </sheetViews>
  <sheetFormatPr defaultColWidth="9.140625" defaultRowHeight="15"/>
  <cols>
    <col min="1" max="1" width="20.57421875" style="1" customWidth="1"/>
    <col min="2" max="2" width="24.28125" style="1" bestFit="1" customWidth="1"/>
    <col min="3" max="3" width="27.00390625" style="1" customWidth="1"/>
    <col min="4" max="4" width="25.421875" style="1" customWidth="1"/>
    <col min="5" max="5" width="20.7109375" style="1" customWidth="1"/>
    <col min="6" max="6" width="25.7109375" style="1" customWidth="1"/>
    <col min="7" max="7" width="30.421875" style="14" customWidth="1"/>
    <col min="8" max="8" width="24.421875" style="1" customWidth="1"/>
    <col min="9" max="9" width="24.57421875" style="1" customWidth="1"/>
    <col min="10" max="10" width="11.7109375" style="1" customWidth="1"/>
    <col min="11" max="12" width="26.28125" style="1" customWidth="1"/>
    <col min="13" max="13" width="22.8515625" style="1" customWidth="1"/>
    <col min="14" max="14" width="24.7109375" style="1" customWidth="1"/>
    <col min="15" max="15" width="14.421875" style="1" customWidth="1"/>
    <col min="16" max="16" width="25.140625" style="1" customWidth="1"/>
    <col min="17" max="17" width="22.57421875" style="4" customWidth="1"/>
    <col min="18" max="18" width="12.8515625" style="1" customWidth="1"/>
    <col min="19" max="19" width="9.421875" style="144" customWidth="1"/>
    <col min="20" max="16384" width="9.140625" style="1" customWidth="1"/>
  </cols>
  <sheetData>
    <row r="1" spans="1:18" ht="41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275" t="s">
        <v>70</v>
      </c>
      <c r="P1" s="275"/>
      <c r="Q1" s="275"/>
      <c r="R1" s="19"/>
    </row>
    <row r="2" spans="1:18" ht="36.75" customHeight="1">
      <c r="A2" s="17"/>
      <c r="B2" s="20"/>
      <c r="C2" s="20"/>
      <c r="D2" s="20"/>
      <c r="E2" s="20"/>
      <c r="F2" s="21"/>
      <c r="G2" s="17"/>
      <c r="H2" s="20"/>
      <c r="I2" s="21"/>
      <c r="J2" s="21"/>
      <c r="K2" s="20"/>
      <c r="L2" s="17"/>
      <c r="M2" s="276" t="s">
        <v>71</v>
      </c>
      <c r="N2" s="277"/>
      <c r="O2" s="277"/>
      <c r="P2" s="277"/>
      <c r="Q2" s="277"/>
      <c r="R2" s="277"/>
    </row>
    <row r="3" spans="1:18" ht="20.25" customHeight="1">
      <c r="A3" s="17"/>
      <c r="B3" s="20"/>
      <c r="C3" s="20"/>
      <c r="D3" s="20"/>
      <c r="E3" s="20"/>
      <c r="F3" s="21"/>
      <c r="G3" s="17"/>
      <c r="H3" s="20"/>
      <c r="I3" s="21"/>
      <c r="J3" s="21"/>
      <c r="K3" s="20"/>
      <c r="L3" s="17"/>
      <c r="M3" s="214"/>
      <c r="N3" s="214"/>
      <c r="O3" s="214"/>
      <c r="P3" s="214"/>
      <c r="Q3" s="214"/>
      <c r="R3" s="214"/>
    </row>
    <row r="4" spans="1:18" ht="37.5" customHeight="1">
      <c r="A4" s="17"/>
      <c r="B4" s="20"/>
      <c r="C4" s="20"/>
      <c r="D4" s="20"/>
      <c r="E4" s="20"/>
      <c r="F4" s="21"/>
      <c r="G4" s="17"/>
      <c r="H4" s="20"/>
      <c r="I4" s="21"/>
      <c r="J4" s="21"/>
      <c r="K4" s="20"/>
      <c r="L4" s="17"/>
      <c r="M4" s="276" t="s">
        <v>75</v>
      </c>
      <c r="N4" s="278"/>
      <c r="O4" s="278"/>
      <c r="P4" s="278"/>
      <c r="Q4" s="278"/>
      <c r="R4" s="278"/>
    </row>
    <row r="5" spans="1:18" ht="20.25" customHeight="1">
      <c r="A5" s="17"/>
      <c r="B5" s="20"/>
      <c r="C5" s="20"/>
      <c r="D5" s="20"/>
      <c r="E5" s="20"/>
      <c r="F5" s="21"/>
      <c r="G5" s="17"/>
      <c r="H5" s="20"/>
      <c r="I5" s="21"/>
      <c r="J5" s="94"/>
      <c r="K5" s="20"/>
      <c r="L5" s="17"/>
      <c r="M5" s="22"/>
      <c r="N5" s="225"/>
      <c r="O5" s="225"/>
      <c r="P5" s="225"/>
      <c r="Q5" s="225"/>
      <c r="R5" s="225"/>
    </row>
    <row r="6" spans="1:18" ht="63" customHeight="1">
      <c r="A6" s="23"/>
      <c r="B6" s="259" t="s">
        <v>8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3"/>
      <c r="P6" s="23"/>
      <c r="Q6" s="24"/>
      <c r="R6" s="250"/>
    </row>
    <row r="7" spans="1:18" ht="33" customHeight="1" thickBot="1">
      <c r="A7" s="23"/>
      <c r="B7" s="23"/>
      <c r="C7" s="23"/>
      <c r="D7" s="25"/>
      <c r="E7" s="25"/>
      <c r="F7" s="26"/>
      <c r="G7" s="27"/>
      <c r="H7" s="23"/>
      <c r="I7" s="23"/>
      <c r="J7" s="23"/>
      <c r="K7" s="23"/>
      <c r="L7" s="23"/>
      <c r="M7" s="23"/>
      <c r="N7" s="23"/>
      <c r="O7" s="23"/>
      <c r="P7" s="23"/>
      <c r="Q7" s="103" t="s">
        <v>9</v>
      </c>
      <c r="R7" s="250"/>
    </row>
    <row r="8" spans="1:18" ht="45.75" customHeight="1">
      <c r="A8" s="251" t="s">
        <v>45</v>
      </c>
      <c r="B8" s="261" t="s">
        <v>0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2" t="s">
        <v>10</v>
      </c>
      <c r="R8" s="250"/>
    </row>
    <row r="9" spans="1:18" ht="26.25">
      <c r="A9" s="252"/>
      <c r="B9" s="226" t="s">
        <v>1</v>
      </c>
      <c r="C9" s="206"/>
      <c r="D9" s="206"/>
      <c r="E9" s="217"/>
      <c r="F9" s="227"/>
      <c r="G9" s="226" t="s">
        <v>2</v>
      </c>
      <c r="H9" s="206"/>
      <c r="I9" s="206"/>
      <c r="J9" s="257"/>
      <c r="K9" s="258"/>
      <c r="L9" s="246" t="s">
        <v>69</v>
      </c>
      <c r="M9" s="246"/>
      <c r="N9" s="246"/>
      <c r="O9" s="246"/>
      <c r="P9" s="246"/>
      <c r="Q9" s="263"/>
      <c r="R9" s="250"/>
    </row>
    <row r="10" spans="1:18" ht="48.75" customHeight="1">
      <c r="A10" s="252"/>
      <c r="B10" s="221" t="s">
        <v>3</v>
      </c>
      <c r="C10" s="201" t="s">
        <v>4</v>
      </c>
      <c r="D10" s="201"/>
      <c r="E10" s="264" t="s">
        <v>18</v>
      </c>
      <c r="F10" s="265"/>
      <c r="G10" s="253" t="s">
        <v>3</v>
      </c>
      <c r="H10" s="204" t="s">
        <v>4</v>
      </c>
      <c r="I10" s="204"/>
      <c r="J10" s="254" t="s">
        <v>24</v>
      </c>
      <c r="K10" s="255"/>
      <c r="L10" s="253" t="s">
        <v>3</v>
      </c>
      <c r="M10" s="201" t="s">
        <v>4</v>
      </c>
      <c r="N10" s="201"/>
      <c r="O10" s="202" t="s">
        <v>18</v>
      </c>
      <c r="P10" s="203"/>
      <c r="Q10" s="263"/>
      <c r="R10" s="250"/>
    </row>
    <row r="11" spans="1:19" s="4" customFormat="1" ht="75" customHeight="1">
      <c r="A11" s="252"/>
      <c r="B11" s="221"/>
      <c r="C11" s="28" t="s">
        <v>5</v>
      </c>
      <c r="D11" s="28" t="s">
        <v>6</v>
      </c>
      <c r="E11" s="28" t="s">
        <v>5</v>
      </c>
      <c r="F11" s="28" t="s">
        <v>6</v>
      </c>
      <c r="G11" s="253"/>
      <c r="H11" s="28" t="s">
        <v>5</v>
      </c>
      <c r="I11" s="28" t="s">
        <v>6</v>
      </c>
      <c r="J11" s="28" t="s">
        <v>5</v>
      </c>
      <c r="K11" s="28" t="s">
        <v>6</v>
      </c>
      <c r="L11" s="253"/>
      <c r="M11" s="28" t="s">
        <v>5</v>
      </c>
      <c r="N11" s="28" t="s">
        <v>6</v>
      </c>
      <c r="O11" s="28" t="s">
        <v>5</v>
      </c>
      <c r="P11" s="28" t="s">
        <v>6</v>
      </c>
      <c r="Q11" s="263"/>
      <c r="R11" s="250"/>
      <c r="S11" s="145"/>
    </row>
    <row r="12" spans="1:18" ht="22.5">
      <c r="A12" s="29">
        <v>1</v>
      </c>
      <c r="B12" s="30">
        <v>2</v>
      </c>
      <c r="C12" s="30">
        <v>3</v>
      </c>
      <c r="D12" s="30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30">
        <v>10</v>
      </c>
      <c r="K12" s="30">
        <v>11</v>
      </c>
      <c r="L12" s="30">
        <v>12</v>
      </c>
      <c r="M12" s="30">
        <v>13</v>
      </c>
      <c r="N12" s="30">
        <v>14</v>
      </c>
      <c r="O12" s="30">
        <v>15</v>
      </c>
      <c r="P12" s="30">
        <v>16</v>
      </c>
      <c r="Q12" s="31">
        <v>17</v>
      </c>
      <c r="R12" s="250"/>
    </row>
    <row r="13" spans="1:18" ht="115.5" customHeight="1">
      <c r="A13" s="32" t="s">
        <v>7</v>
      </c>
      <c r="B13" s="141">
        <f>C13+D13+F13+E13</f>
        <v>43843.856</v>
      </c>
      <c r="C13" s="33">
        <f>C22+C38+C44+C76+C81+C85+C61+C26+C47+C41</f>
        <v>1363.65</v>
      </c>
      <c r="D13" s="33">
        <f>D17+D26+D30+D33+D38+D47+D61+D68+D64+D35</f>
        <v>27051.712999999996</v>
      </c>
      <c r="E13" s="33">
        <f>E26+E41</f>
        <v>358.408</v>
      </c>
      <c r="F13" s="33">
        <f>F17+F26+F47</f>
        <v>15070.085</v>
      </c>
      <c r="G13" s="164">
        <f>H13+I13+K13</f>
        <v>63216.047000000006</v>
      </c>
      <c r="H13" s="33">
        <f>H39+H45+H52+H70+H77+H73+H74+H82+H62+H48+H20+H18+H58</f>
        <v>2677.65</v>
      </c>
      <c r="I13" s="33">
        <f>I19+I27+I31+I34+I36+I39+I48+I62+I65+I54+I56+I20+I28+I50</f>
        <v>42287.297000000006</v>
      </c>
      <c r="J13" s="33"/>
      <c r="K13" s="33">
        <f>K18+K19+K52+K28+K20</f>
        <v>18251.100000000002</v>
      </c>
      <c r="L13" s="177">
        <f>M13+N13+P13</f>
        <v>164876.22999999998</v>
      </c>
      <c r="M13" s="33">
        <f>M23+M39+M73+M79+M83+M77+M20</f>
        <v>1277</v>
      </c>
      <c r="N13" s="35">
        <f>N18+N19+N20+N24+N27+N31+N34+N36+N48+N62+N65+N50</f>
        <v>49262.2</v>
      </c>
      <c r="O13" s="36"/>
      <c r="P13" s="33">
        <f>P18+P20+P24+P50</f>
        <v>114337.03</v>
      </c>
      <c r="Q13" s="37"/>
      <c r="R13" s="250"/>
    </row>
    <row r="14" spans="1:18" ht="53.25" customHeight="1">
      <c r="A14" s="272" t="s">
        <v>23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4"/>
      <c r="R14" s="250"/>
    </row>
    <row r="15" spans="1:18" ht="21" customHeight="1">
      <c r="A15" s="205" t="s">
        <v>16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20"/>
      <c r="R15" s="250"/>
    </row>
    <row r="16" spans="1:18" ht="30" customHeight="1">
      <c r="A16" s="247" t="s">
        <v>19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9"/>
      <c r="R16" s="250"/>
    </row>
    <row r="17" spans="1:20" s="3" customFormat="1" ht="69.75" customHeight="1">
      <c r="A17" s="38" t="s">
        <v>38</v>
      </c>
      <c r="B17" s="34">
        <f>D17+F17</f>
        <v>6846</v>
      </c>
      <c r="C17" s="33"/>
      <c r="D17" s="41">
        <v>2500</v>
      </c>
      <c r="E17" s="41"/>
      <c r="F17" s="41">
        <v>4346</v>
      </c>
      <c r="H17" s="33"/>
      <c r="L17" s="30"/>
      <c r="M17" s="28"/>
      <c r="N17" s="39"/>
      <c r="O17" s="39"/>
      <c r="P17" s="39"/>
      <c r="Q17" s="180" t="s">
        <v>11</v>
      </c>
      <c r="R17" s="250"/>
      <c r="S17" s="152"/>
      <c r="T17" s="100"/>
    </row>
    <row r="18" spans="1:19" s="100" customFormat="1" ht="66" customHeight="1">
      <c r="A18" s="38" t="s">
        <v>29</v>
      </c>
      <c r="B18" s="34"/>
      <c r="C18" s="33"/>
      <c r="D18" s="41"/>
      <c r="E18" s="41"/>
      <c r="F18" s="41"/>
      <c r="G18" s="139">
        <f>H18+K18</f>
        <v>9250</v>
      </c>
      <c r="H18" s="138">
        <v>250</v>
      </c>
      <c r="I18" s="160"/>
      <c r="J18" s="3"/>
      <c r="K18" s="161">
        <v>9000</v>
      </c>
      <c r="L18" s="163">
        <f>N18+P18</f>
        <v>57712.229999999996</v>
      </c>
      <c r="M18" s="28"/>
      <c r="N18" s="41">
        <f>9618.7</f>
        <v>9618.7</v>
      </c>
      <c r="O18" s="41"/>
      <c r="P18" s="33">
        <f>48093.53</f>
        <v>48093.53</v>
      </c>
      <c r="Q18" s="181"/>
      <c r="R18" s="250"/>
      <c r="S18" s="146"/>
    </row>
    <row r="19" spans="1:19" s="100" customFormat="1" ht="51" customHeight="1">
      <c r="A19" s="38" t="s">
        <v>46</v>
      </c>
      <c r="B19" s="34"/>
      <c r="C19" s="33"/>
      <c r="D19" s="36"/>
      <c r="E19" s="36"/>
      <c r="F19" s="36"/>
      <c r="G19" s="49">
        <f>I19+K19</f>
        <v>653.4</v>
      </c>
      <c r="H19" s="33"/>
      <c r="I19" s="41">
        <v>50</v>
      </c>
      <c r="J19" s="36"/>
      <c r="K19" s="41">
        <v>603.4</v>
      </c>
      <c r="L19" s="34">
        <f>N19</f>
        <v>3500</v>
      </c>
      <c r="M19" s="33"/>
      <c r="N19" s="41">
        <v>3500</v>
      </c>
      <c r="O19" s="41"/>
      <c r="P19" s="41"/>
      <c r="Q19" s="256"/>
      <c r="R19" s="250"/>
      <c r="S19" s="146"/>
    </row>
    <row r="20" spans="1:19" s="100" customFormat="1" ht="60.75" customHeight="1">
      <c r="A20" s="38" t="s">
        <v>53</v>
      </c>
      <c r="B20" s="34"/>
      <c r="C20" s="33"/>
      <c r="D20" s="36"/>
      <c r="E20" s="36"/>
      <c r="F20" s="36"/>
      <c r="G20" s="49">
        <f>H20+I20+K20</f>
        <v>3527.7</v>
      </c>
      <c r="H20" s="33">
        <v>529.15</v>
      </c>
      <c r="I20" s="41">
        <f>529.15+180-180</f>
        <v>529.15</v>
      </c>
      <c r="J20" s="36"/>
      <c r="K20" s="41">
        <v>2469.4</v>
      </c>
      <c r="L20" s="34">
        <f>N20+P20+M20</f>
        <v>44205</v>
      </c>
      <c r="M20" s="33">
        <v>520</v>
      </c>
      <c r="N20" s="41">
        <f>13261.5-520</f>
        <v>12741.5</v>
      </c>
      <c r="O20" s="41"/>
      <c r="P20" s="41">
        <v>30943.5</v>
      </c>
      <c r="Q20" s="195"/>
      <c r="R20" s="250"/>
      <c r="S20" s="146"/>
    </row>
    <row r="21" spans="1:19" s="2" customFormat="1" ht="25.5" hidden="1">
      <c r="A21" s="222" t="s">
        <v>20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4"/>
      <c r="R21" s="250"/>
      <c r="S21" s="147"/>
    </row>
    <row r="22" spans="1:18" ht="72" customHeight="1" hidden="1">
      <c r="A22" s="40" t="s">
        <v>31</v>
      </c>
      <c r="B22" s="34">
        <f>C22</f>
        <v>413.5</v>
      </c>
      <c r="C22" s="33">
        <v>413.5</v>
      </c>
      <c r="D22" s="36"/>
      <c r="E22" s="36"/>
      <c r="F22" s="36"/>
      <c r="G22" s="34"/>
      <c r="H22" s="33"/>
      <c r="I22" s="36"/>
      <c r="J22" s="36"/>
      <c r="K22" s="36"/>
      <c r="L22" s="34"/>
      <c r="M22" s="33"/>
      <c r="N22" s="41"/>
      <c r="O22" s="41"/>
      <c r="P22" s="41"/>
      <c r="Q22" s="216" t="s">
        <v>12</v>
      </c>
      <c r="R22" s="250"/>
    </row>
    <row r="23" spans="1:18" ht="66.75" customHeight="1" hidden="1">
      <c r="A23" s="42" t="s">
        <v>29</v>
      </c>
      <c r="B23" s="34"/>
      <c r="C23" s="33"/>
      <c r="D23" s="36"/>
      <c r="E23" s="36"/>
      <c r="F23" s="36"/>
      <c r="G23" s="34"/>
      <c r="H23" s="33"/>
      <c r="I23" s="36"/>
      <c r="J23" s="36"/>
      <c r="K23" s="36"/>
      <c r="L23" s="34">
        <f>M23</f>
        <v>272</v>
      </c>
      <c r="M23" s="33">
        <v>272</v>
      </c>
      <c r="N23" s="41"/>
      <c r="O23" s="41"/>
      <c r="P23" s="41"/>
      <c r="Q23" s="216"/>
      <c r="R23" s="250"/>
    </row>
    <row r="24" spans="1:18" ht="77.25" customHeight="1">
      <c r="A24" s="38" t="s">
        <v>53</v>
      </c>
      <c r="B24" s="34"/>
      <c r="C24" s="33"/>
      <c r="D24" s="36"/>
      <c r="E24" s="36"/>
      <c r="F24" s="36"/>
      <c r="G24" s="49"/>
      <c r="H24" s="33"/>
      <c r="I24" s="41"/>
      <c r="J24" s="36"/>
      <c r="K24" s="41"/>
      <c r="L24" s="34">
        <f>N24+P24</f>
        <v>14500</v>
      </c>
      <c r="M24" s="33"/>
      <c r="N24" s="41">
        <v>1500</v>
      </c>
      <c r="O24" s="41"/>
      <c r="P24" s="41">
        <v>13000</v>
      </c>
      <c r="Q24" s="33" t="s">
        <v>12</v>
      </c>
      <c r="R24" s="250"/>
    </row>
    <row r="25" spans="1:19" s="2" customFormat="1" ht="25.5">
      <c r="A25" s="230" t="s">
        <v>21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2"/>
      <c r="R25" s="250"/>
      <c r="S25" s="147"/>
    </row>
    <row r="26" spans="1:19" s="11" customFormat="1" ht="76.5" customHeight="1">
      <c r="A26" s="43" t="s">
        <v>31</v>
      </c>
      <c r="B26" s="44">
        <f>D26+E26+F26+C26</f>
        <v>13064.106</v>
      </c>
      <c r="C26" s="45">
        <f>75+180</f>
        <v>255</v>
      </c>
      <c r="D26" s="46">
        <f>1557.36+18+24.75+41.85+41.7+41.7+80.5+970+200+13.5+15+9.213+43.5+9+30.9+61.89+67.75</f>
        <v>3226.613</v>
      </c>
      <c r="E26" s="48">
        <f>150+98.6+9.808</f>
        <v>258.408</v>
      </c>
      <c r="F26" s="48">
        <f>600+825+1395+1390+1390+137+500+307.085+1450+300+1030</f>
        <v>9324.085</v>
      </c>
      <c r="G26" s="44"/>
      <c r="H26" s="46"/>
      <c r="I26" s="47"/>
      <c r="J26" s="47"/>
      <c r="K26" s="36"/>
      <c r="L26" s="44"/>
      <c r="M26" s="46"/>
      <c r="N26" s="48"/>
      <c r="O26" s="48"/>
      <c r="P26" s="48"/>
      <c r="Q26" s="269" t="s">
        <v>12</v>
      </c>
      <c r="R26" s="250"/>
      <c r="S26" s="148"/>
    </row>
    <row r="27" spans="1:19" s="11" customFormat="1" ht="68.25" customHeight="1">
      <c r="A27" s="49" t="s">
        <v>29</v>
      </c>
      <c r="B27" s="34"/>
      <c r="C27" s="45"/>
      <c r="D27" s="33"/>
      <c r="E27" s="36"/>
      <c r="F27" s="36"/>
      <c r="G27" s="34">
        <f>I27</f>
        <v>10265.997</v>
      </c>
      <c r="H27" s="33"/>
      <c r="I27" s="41">
        <f>1972+4100+4521+67.8+1.49-2.4+157.9+68.5-9.8+389.507-1000</f>
        <v>10265.997</v>
      </c>
      <c r="J27" s="36"/>
      <c r="L27" s="34">
        <f>N27</f>
        <v>4650</v>
      </c>
      <c r="M27" s="33"/>
      <c r="N27" s="41">
        <f>1500+200+2500+450</f>
        <v>4650</v>
      </c>
      <c r="O27" s="41"/>
      <c r="P27" s="41"/>
      <c r="Q27" s="270"/>
      <c r="R27" s="250"/>
      <c r="S27" s="148"/>
    </row>
    <row r="28" spans="1:21" s="11" customFormat="1" ht="68.25" customHeight="1">
      <c r="A28" s="140" t="s">
        <v>50</v>
      </c>
      <c r="B28" s="34"/>
      <c r="C28" s="45"/>
      <c r="D28" s="33"/>
      <c r="E28" s="36"/>
      <c r="F28" s="36"/>
      <c r="G28" s="34">
        <f>I28+K28</f>
        <v>5969.35</v>
      </c>
      <c r="H28" s="33"/>
      <c r="I28" s="41">
        <f>9.8+173.25</f>
        <v>183.05</v>
      </c>
      <c r="J28" s="36"/>
      <c r="K28" s="41">
        <f>8.9+2.4+5775</f>
        <v>5786.3</v>
      </c>
      <c r="L28" s="34"/>
      <c r="M28" s="33"/>
      <c r="N28" s="41"/>
      <c r="O28" s="41"/>
      <c r="P28" s="41"/>
      <c r="Q28" s="271"/>
      <c r="R28" s="99"/>
      <c r="S28" s="149"/>
      <c r="T28" s="142"/>
      <c r="U28" s="142"/>
    </row>
    <row r="29" spans="1:21" s="5" customFormat="1" ht="25.5" hidden="1">
      <c r="A29" s="266" t="s">
        <v>22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8"/>
      <c r="R29" s="96"/>
      <c r="S29" s="150"/>
      <c r="T29" s="143"/>
      <c r="U29" s="143"/>
    </row>
    <row r="30" spans="1:18" ht="52.5" customHeight="1" hidden="1">
      <c r="A30" s="50" t="s">
        <v>31</v>
      </c>
      <c r="B30" s="51">
        <f>D30</f>
        <v>16524</v>
      </c>
      <c r="C30" s="52"/>
      <c r="D30" s="165">
        <f>5244+7300+3980</f>
        <v>16524</v>
      </c>
      <c r="E30" s="53"/>
      <c r="F30" s="53"/>
      <c r="G30" s="54"/>
      <c r="H30" s="54"/>
      <c r="I30" s="54"/>
      <c r="J30" s="53"/>
      <c r="K30" s="53"/>
      <c r="L30" s="55"/>
      <c r="M30" s="56"/>
      <c r="N30" s="57"/>
      <c r="O30" s="57"/>
      <c r="P30" s="57"/>
      <c r="Q30" s="204" t="s">
        <v>11</v>
      </c>
      <c r="R30" s="96"/>
    </row>
    <row r="31" spans="1:18" ht="162.75" customHeight="1" hidden="1">
      <c r="A31" s="38" t="s">
        <v>29</v>
      </c>
      <c r="B31" s="34"/>
      <c r="C31" s="33"/>
      <c r="D31" s="36"/>
      <c r="E31" s="58"/>
      <c r="F31" s="58"/>
      <c r="G31" s="34">
        <f>I31</f>
        <v>17377</v>
      </c>
      <c r="H31" s="33"/>
      <c r="I31" s="41">
        <f>1132+8425+8000-180</f>
        <v>17377</v>
      </c>
      <c r="J31" s="58"/>
      <c r="K31" s="58"/>
      <c r="L31" s="163">
        <f>N31</f>
        <v>5000</v>
      </c>
      <c r="M31" s="162"/>
      <c r="N31" s="169">
        <v>5000</v>
      </c>
      <c r="O31" s="39"/>
      <c r="P31" s="39"/>
      <c r="Q31" s="204"/>
      <c r="R31" s="97"/>
    </row>
    <row r="32" spans="1:18" ht="39.75" customHeight="1">
      <c r="A32" s="198" t="s">
        <v>25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200"/>
      <c r="R32" s="98"/>
    </row>
    <row r="33" spans="1:18" ht="45" customHeight="1">
      <c r="A33" s="59" t="s">
        <v>31</v>
      </c>
      <c r="B33" s="34">
        <f>D33</f>
        <v>1150.1</v>
      </c>
      <c r="C33" s="33"/>
      <c r="D33" s="33">
        <v>1150.1</v>
      </c>
      <c r="E33" s="33"/>
      <c r="F33" s="33"/>
      <c r="G33" s="54"/>
      <c r="H33" s="54"/>
      <c r="I33" s="54"/>
      <c r="J33" s="54"/>
      <c r="K33" s="54"/>
      <c r="L33" s="54"/>
      <c r="M33" s="54"/>
      <c r="N33" s="54"/>
      <c r="O33" s="39"/>
      <c r="P33" s="39"/>
      <c r="Q33" s="204" t="s">
        <v>12</v>
      </c>
      <c r="R33" s="98"/>
    </row>
    <row r="34" spans="1:19" ht="45.75" thickBot="1">
      <c r="A34" s="60" t="s">
        <v>29</v>
      </c>
      <c r="B34" s="34"/>
      <c r="C34" s="33"/>
      <c r="D34" s="33"/>
      <c r="E34" s="33"/>
      <c r="F34" s="33"/>
      <c r="G34" s="34">
        <f>I34</f>
        <v>1529.3</v>
      </c>
      <c r="H34" s="33"/>
      <c r="I34" s="33">
        <f>909.3+620</f>
        <v>1529.3</v>
      </c>
      <c r="J34" s="33"/>
      <c r="K34" s="33"/>
      <c r="L34" s="34">
        <f>N34</f>
        <v>1946</v>
      </c>
      <c r="M34" s="33"/>
      <c r="N34" s="33">
        <f>644.5+948.1+353.4</f>
        <v>1946</v>
      </c>
      <c r="O34" s="39"/>
      <c r="P34" s="39"/>
      <c r="Q34" s="204"/>
      <c r="R34" s="98"/>
      <c r="S34" s="153">
        <v>20</v>
      </c>
    </row>
    <row r="35" spans="1:18" ht="83.25" customHeight="1" hidden="1">
      <c r="A35" s="38" t="s">
        <v>38</v>
      </c>
      <c r="B35" s="34">
        <v>100</v>
      </c>
      <c r="C35" s="33"/>
      <c r="D35" s="33">
        <v>100</v>
      </c>
      <c r="E35" s="33"/>
      <c r="F35" s="33"/>
      <c r="G35" s="3"/>
      <c r="H35" s="3"/>
      <c r="I35" s="3"/>
      <c r="J35" s="33"/>
      <c r="K35" s="33"/>
      <c r="L35" s="34"/>
      <c r="M35" s="33"/>
      <c r="N35" s="33"/>
      <c r="O35" s="39"/>
      <c r="P35" s="39"/>
      <c r="Q35" s="180" t="s">
        <v>11</v>
      </c>
      <c r="R35" s="98"/>
    </row>
    <row r="36" spans="1:18" ht="81.75" customHeight="1" hidden="1">
      <c r="A36" s="38" t="s">
        <v>29</v>
      </c>
      <c r="B36" s="34"/>
      <c r="C36" s="33"/>
      <c r="D36" s="33"/>
      <c r="E36" s="33"/>
      <c r="F36" s="33"/>
      <c r="G36" s="167"/>
      <c r="H36" s="168"/>
      <c r="I36" s="168"/>
      <c r="J36" s="33"/>
      <c r="K36" s="33"/>
      <c r="L36" s="34">
        <f>N36</f>
        <v>1000</v>
      </c>
      <c r="M36" s="33"/>
      <c r="N36" s="33">
        <v>1000</v>
      </c>
      <c r="O36" s="39"/>
      <c r="P36" s="39"/>
      <c r="Q36" s="185"/>
      <c r="R36" s="98"/>
    </row>
    <row r="37" spans="1:19" s="2" customFormat="1" ht="25.5" hidden="1">
      <c r="A37" s="198" t="s">
        <v>52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200"/>
      <c r="R37" s="98"/>
      <c r="S37" s="147"/>
    </row>
    <row r="38" spans="1:18" ht="45" customHeight="1" hidden="1">
      <c r="A38" s="59" t="s">
        <v>31</v>
      </c>
      <c r="B38" s="34">
        <f>C38+D38</f>
        <v>273</v>
      </c>
      <c r="C38" s="33">
        <f>83+37+36</f>
        <v>156</v>
      </c>
      <c r="D38" s="33">
        <v>117</v>
      </c>
      <c r="E38" s="33"/>
      <c r="F38" s="33"/>
      <c r="G38" s="54"/>
      <c r="H38" s="54"/>
      <c r="I38" s="54"/>
      <c r="J38" s="54"/>
      <c r="K38" s="54"/>
      <c r="L38" s="54"/>
      <c r="M38" s="54"/>
      <c r="N38" s="54"/>
      <c r="O38" s="39"/>
      <c r="P38" s="39"/>
      <c r="Q38" s="204" t="s">
        <v>12</v>
      </c>
      <c r="R38" s="98"/>
    </row>
    <row r="39" spans="1:18" ht="45" hidden="1">
      <c r="A39" s="38" t="s">
        <v>29</v>
      </c>
      <c r="B39" s="34"/>
      <c r="C39" s="33"/>
      <c r="D39" s="33"/>
      <c r="E39" s="33"/>
      <c r="F39" s="33"/>
      <c r="G39" s="34">
        <f>H39+I39</f>
        <v>1365.5</v>
      </c>
      <c r="H39" s="33">
        <f>501.5+134+155</f>
        <v>790.5</v>
      </c>
      <c r="I39" s="33">
        <f>575</f>
        <v>575</v>
      </c>
      <c r="J39" s="33"/>
      <c r="K39" s="33"/>
      <c r="L39" s="34">
        <f>M39+N39</f>
        <v>155</v>
      </c>
      <c r="M39" s="33">
        <v>155</v>
      </c>
      <c r="N39" s="33"/>
      <c r="O39" s="39"/>
      <c r="P39" s="39"/>
      <c r="Q39" s="204"/>
      <c r="R39" s="98"/>
    </row>
    <row r="40" spans="1:18" ht="25.5" hidden="1">
      <c r="A40" s="196" t="s">
        <v>26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97"/>
      <c r="R40" s="98"/>
    </row>
    <row r="41" spans="1:18" ht="69.75" hidden="1">
      <c r="A41" s="38" t="s">
        <v>31</v>
      </c>
      <c r="B41" s="34">
        <f>C41+E41</f>
        <v>120</v>
      </c>
      <c r="C41" s="33">
        <v>20</v>
      </c>
      <c r="D41" s="33"/>
      <c r="E41" s="33">
        <v>100</v>
      </c>
      <c r="F41" s="33"/>
      <c r="G41" s="34"/>
      <c r="H41" s="33"/>
      <c r="I41" s="33"/>
      <c r="J41" s="33"/>
      <c r="K41" s="33"/>
      <c r="L41" s="34"/>
      <c r="M41" s="33"/>
      <c r="N41" s="33"/>
      <c r="O41" s="39"/>
      <c r="P41" s="39"/>
      <c r="Q41" s="28" t="s">
        <v>12</v>
      </c>
      <c r="R41" s="98"/>
    </row>
    <row r="42" spans="1:18" ht="26.25" hidden="1">
      <c r="A42" s="205" t="s">
        <v>17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8"/>
      <c r="R42" s="98"/>
    </row>
    <row r="43" spans="1:19" s="2" customFormat="1" ht="25.5" hidden="1">
      <c r="A43" s="198" t="s">
        <v>27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200"/>
      <c r="R43" s="98"/>
      <c r="S43" s="147"/>
    </row>
    <row r="44" spans="1:18" ht="48" customHeight="1" hidden="1">
      <c r="A44" s="59" t="s">
        <v>31</v>
      </c>
      <c r="B44" s="34">
        <f>C44</f>
        <v>197.5</v>
      </c>
      <c r="C44" s="33">
        <f>203.9-6.4</f>
        <v>197.5</v>
      </c>
      <c r="D44" s="33"/>
      <c r="E44" s="33"/>
      <c r="F44" s="33"/>
      <c r="G44" s="54"/>
      <c r="H44" s="54"/>
      <c r="I44" s="54"/>
      <c r="J44" s="54"/>
      <c r="K44" s="54"/>
      <c r="L44" s="54"/>
      <c r="M44" s="54"/>
      <c r="N44" s="39"/>
      <c r="O44" s="39"/>
      <c r="P44" s="39"/>
      <c r="Q44" s="204" t="s">
        <v>13</v>
      </c>
      <c r="R44" s="98"/>
    </row>
    <row r="45" spans="1:18" ht="52.5" customHeight="1" hidden="1">
      <c r="A45" s="38" t="s">
        <v>29</v>
      </c>
      <c r="B45" s="34"/>
      <c r="C45" s="33"/>
      <c r="D45" s="33"/>
      <c r="E45" s="33"/>
      <c r="F45" s="33"/>
      <c r="G45" s="34">
        <f>H45</f>
        <v>300</v>
      </c>
      <c r="H45" s="33">
        <v>300</v>
      </c>
      <c r="I45" s="36"/>
      <c r="J45" s="36"/>
      <c r="K45" s="36"/>
      <c r="L45" s="34"/>
      <c r="M45" s="33"/>
      <c r="N45" s="39"/>
      <c r="O45" s="39"/>
      <c r="P45" s="39"/>
      <c r="Q45" s="204"/>
      <c r="R45" s="98"/>
    </row>
    <row r="46" spans="1:19" s="2" customFormat="1" ht="25.5" hidden="1">
      <c r="A46" s="198" t="s">
        <v>47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200"/>
      <c r="R46" s="98"/>
      <c r="S46" s="147"/>
    </row>
    <row r="47" spans="1:19" s="11" customFormat="1" ht="52.5" customHeight="1" hidden="1">
      <c r="A47" s="59" t="s">
        <v>31</v>
      </c>
      <c r="B47" s="34">
        <f>D47+C47+F47</f>
        <v>2708.65</v>
      </c>
      <c r="C47" s="33">
        <f>60.25+6.4</f>
        <v>66.65</v>
      </c>
      <c r="D47" s="33">
        <f>1200+42</f>
        <v>1242</v>
      </c>
      <c r="E47" s="33"/>
      <c r="F47" s="33">
        <v>1400</v>
      </c>
      <c r="G47" s="34"/>
      <c r="H47" s="33"/>
      <c r="I47" s="36"/>
      <c r="J47" s="58"/>
      <c r="K47" s="58"/>
      <c r="L47" s="30"/>
      <c r="M47" s="28"/>
      <c r="N47" s="39"/>
      <c r="O47" s="39"/>
      <c r="P47" s="39"/>
      <c r="Q47" s="204" t="s">
        <v>13</v>
      </c>
      <c r="R47" s="98"/>
      <c r="S47" s="148"/>
    </row>
    <row r="48" spans="1:19" s="11" customFormat="1" ht="45" hidden="1">
      <c r="A48" s="38" t="s">
        <v>29</v>
      </c>
      <c r="B48" s="34"/>
      <c r="C48" s="33"/>
      <c r="D48" s="33"/>
      <c r="E48" s="33"/>
      <c r="F48" s="33"/>
      <c r="G48" s="34">
        <f>I48+H48</f>
        <v>8173.6</v>
      </c>
      <c r="H48" s="33">
        <f>300+12+12+5</f>
        <v>329</v>
      </c>
      <c r="I48" s="41">
        <f>3465+392+2990+1500-49+600+404+75-135-1300-97.4</f>
        <v>7844.6</v>
      </c>
      <c r="J48" s="58"/>
      <c r="K48" s="58"/>
      <c r="L48" s="34">
        <f>N48+P48</f>
        <v>3900</v>
      </c>
      <c r="M48" s="33"/>
      <c r="N48" s="41">
        <f>200+1500+2200</f>
        <v>3900</v>
      </c>
      <c r="O48" s="39"/>
      <c r="P48" s="39"/>
      <c r="Q48" s="204"/>
      <c r="R48" s="98"/>
      <c r="S48" s="148"/>
    </row>
    <row r="49" spans="1:19" s="11" customFormat="1" ht="23.25" customHeight="1" hidden="1">
      <c r="A49" s="240" t="s">
        <v>56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2"/>
      <c r="R49" s="98"/>
      <c r="S49" s="148"/>
    </row>
    <row r="50" spans="1:19" s="11" customFormat="1" ht="103.5" customHeight="1" hidden="1">
      <c r="A50" s="38" t="s">
        <v>29</v>
      </c>
      <c r="B50" s="34"/>
      <c r="C50" s="33"/>
      <c r="D50" s="33"/>
      <c r="E50" s="33"/>
      <c r="F50" s="33"/>
      <c r="G50" s="34">
        <f>I50</f>
        <v>97.4</v>
      </c>
      <c r="H50" s="33"/>
      <c r="I50" s="41">
        <v>97.4</v>
      </c>
      <c r="J50" s="58"/>
      <c r="K50" s="58"/>
      <c r="L50" s="34">
        <f>N50+P50</f>
        <v>26700</v>
      </c>
      <c r="M50" s="33"/>
      <c r="N50" s="41">
        <v>4400</v>
      </c>
      <c r="O50" s="39"/>
      <c r="P50" s="178">
        <f>9500+12800</f>
        <v>22300</v>
      </c>
      <c r="Q50" s="67" t="s">
        <v>13</v>
      </c>
      <c r="R50" s="98"/>
      <c r="S50" s="148"/>
    </row>
    <row r="51" spans="1:19" s="11" customFormat="1" ht="31.5" customHeight="1" hidden="1">
      <c r="A51" s="182" t="s">
        <v>57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215"/>
      <c r="R51" s="98"/>
      <c r="S51" s="148"/>
    </row>
    <row r="52" spans="1:19" s="11" customFormat="1" ht="103.5" customHeight="1" hidden="1">
      <c r="A52" s="38" t="s">
        <v>29</v>
      </c>
      <c r="B52" s="34"/>
      <c r="C52" s="33"/>
      <c r="D52" s="33"/>
      <c r="E52" s="33"/>
      <c r="F52" s="33"/>
      <c r="G52" s="34">
        <f>H52+K52</f>
        <v>514.3</v>
      </c>
      <c r="H52" s="33">
        <f>168-45.7</f>
        <v>122.3</v>
      </c>
      <c r="I52" s="36"/>
      <c r="J52" s="36"/>
      <c r="K52" s="41">
        <v>392</v>
      </c>
      <c r="L52" s="34"/>
      <c r="M52" s="33"/>
      <c r="N52" s="41"/>
      <c r="O52" s="39"/>
      <c r="P52" s="39"/>
      <c r="Q52" s="56" t="s">
        <v>13</v>
      </c>
      <c r="R52" s="98"/>
      <c r="S52" s="148"/>
    </row>
    <row r="53" spans="1:19" s="11" customFormat="1" ht="31.5" customHeight="1" hidden="1">
      <c r="A53" s="240" t="s">
        <v>58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2"/>
      <c r="R53" s="98"/>
      <c r="S53" s="148"/>
    </row>
    <row r="54" spans="1:19" s="11" customFormat="1" ht="96" customHeight="1" hidden="1">
      <c r="A54" s="38" t="s">
        <v>29</v>
      </c>
      <c r="B54" s="34"/>
      <c r="C54" s="33"/>
      <c r="D54" s="33"/>
      <c r="E54" s="33"/>
      <c r="F54" s="33"/>
      <c r="G54" s="34">
        <f>I54</f>
        <v>400</v>
      </c>
      <c r="H54" s="33"/>
      <c r="I54" s="41">
        <v>400</v>
      </c>
      <c r="J54" s="36"/>
      <c r="K54" s="36"/>
      <c r="L54" s="34"/>
      <c r="M54" s="33"/>
      <c r="N54" s="41"/>
      <c r="O54" s="39"/>
      <c r="P54" s="39"/>
      <c r="Q54" s="56" t="s">
        <v>13</v>
      </c>
      <c r="R54" s="98"/>
      <c r="S54" s="148"/>
    </row>
    <row r="55" spans="1:19" s="11" customFormat="1" ht="25.5" customHeight="1" hidden="1">
      <c r="A55" s="240" t="s">
        <v>59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2"/>
      <c r="R55" s="98"/>
      <c r="S55" s="148"/>
    </row>
    <row r="56" spans="1:19" s="11" customFormat="1" ht="96" customHeight="1" hidden="1">
      <c r="A56" s="38" t="s">
        <v>29</v>
      </c>
      <c r="B56" s="34"/>
      <c r="C56" s="33"/>
      <c r="D56" s="33"/>
      <c r="E56" s="33"/>
      <c r="F56" s="33"/>
      <c r="G56" s="34">
        <f>I56</f>
        <v>1370</v>
      </c>
      <c r="H56" s="33"/>
      <c r="I56" s="41">
        <f>549-479+1300</f>
        <v>1370</v>
      </c>
      <c r="J56" s="36"/>
      <c r="K56" s="36"/>
      <c r="L56" s="34"/>
      <c r="M56" s="33"/>
      <c r="N56" s="41"/>
      <c r="O56" s="39"/>
      <c r="P56" s="39"/>
      <c r="Q56" s="56" t="s">
        <v>13</v>
      </c>
      <c r="R56" s="98"/>
      <c r="S56" s="148"/>
    </row>
    <row r="57" spans="1:19" s="11" customFormat="1" ht="29.25" customHeight="1" hidden="1">
      <c r="A57" s="240" t="s">
        <v>60</v>
      </c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2"/>
      <c r="R57" s="98"/>
      <c r="S57" s="148"/>
    </row>
    <row r="58" spans="1:19" s="11" customFormat="1" ht="96" customHeight="1" hidden="1">
      <c r="A58" s="38" t="s">
        <v>29</v>
      </c>
      <c r="B58" s="34"/>
      <c r="C58" s="33"/>
      <c r="D58" s="33"/>
      <c r="E58" s="33"/>
      <c r="F58" s="33"/>
      <c r="G58" s="34">
        <f>H58</f>
        <v>22.4</v>
      </c>
      <c r="H58" s="33">
        <v>22.4</v>
      </c>
      <c r="I58" s="41"/>
      <c r="J58" s="36"/>
      <c r="K58" s="36"/>
      <c r="L58" s="34"/>
      <c r="M58" s="33"/>
      <c r="N58" s="41"/>
      <c r="O58" s="39"/>
      <c r="P58" s="39"/>
      <c r="Q58" s="56" t="s">
        <v>13</v>
      </c>
      <c r="R58" s="98"/>
      <c r="S58" s="148"/>
    </row>
    <row r="59" spans="1:19" s="11" customFormat="1" ht="33" customHeight="1" hidden="1">
      <c r="A59" s="246" t="s">
        <v>44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98"/>
      <c r="S59" s="148"/>
    </row>
    <row r="60" spans="1:18" ht="23.25" customHeight="1" hidden="1">
      <c r="A60" s="222" t="s">
        <v>61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60"/>
      <c r="R60" s="98"/>
    </row>
    <row r="61" spans="1:19" ht="54" customHeight="1" hidden="1">
      <c r="A61" s="59" t="s">
        <v>31</v>
      </c>
      <c r="B61" s="34">
        <f>C61+D61</f>
        <v>1882</v>
      </c>
      <c r="C61" s="33">
        <v>105</v>
      </c>
      <c r="D61" s="33">
        <v>1777</v>
      </c>
      <c r="E61" s="33"/>
      <c r="F61" s="33"/>
      <c r="G61" s="34"/>
      <c r="H61" s="33"/>
      <c r="I61" s="61"/>
      <c r="J61" s="28"/>
      <c r="K61" s="28"/>
      <c r="L61" s="30"/>
      <c r="M61" s="28"/>
      <c r="N61" s="28"/>
      <c r="O61" s="39"/>
      <c r="P61" s="39"/>
      <c r="Q61" s="204" t="s">
        <v>14</v>
      </c>
      <c r="R61" s="98"/>
      <c r="S61" s="153">
        <v>21</v>
      </c>
    </row>
    <row r="62" spans="1:18" ht="45" hidden="1">
      <c r="A62" s="38" t="s">
        <v>29</v>
      </c>
      <c r="B62" s="34"/>
      <c r="C62" s="33"/>
      <c r="D62" s="33"/>
      <c r="E62" s="33"/>
      <c r="F62" s="33"/>
      <c r="G62" s="34">
        <f>I62+H62</f>
        <v>2063.3999999999996</v>
      </c>
      <c r="H62" s="33">
        <v>60</v>
      </c>
      <c r="I62" s="61">
        <f>500+950+135.6+417.8</f>
        <v>2003.3999999999999</v>
      </c>
      <c r="J62" s="28"/>
      <c r="K62" s="28"/>
      <c r="L62" s="30">
        <f>N62</f>
        <v>554</v>
      </c>
      <c r="M62" s="28"/>
      <c r="N62" s="28">
        <v>554</v>
      </c>
      <c r="O62" s="39"/>
      <c r="P62" s="39"/>
      <c r="Q62" s="204"/>
      <c r="R62" s="98"/>
    </row>
    <row r="63" spans="1:18" ht="30.75" customHeight="1" hidden="1">
      <c r="A63" s="198" t="s">
        <v>62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200"/>
      <c r="R63" s="98"/>
    </row>
    <row r="64" spans="1:18" ht="47.25" customHeight="1" hidden="1">
      <c r="A64" s="59" t="s">
        <v>31</v>
      </c>
      <c r="B64" s="34">
        <f>D64</f>
        <v>25</v>
      </c>
      <c r="C64" s="33"/>
      <c r="D64" s="33">
        <v>25</v>
      </c>
      <c r="E64" s="33"/>
      <c r="F64" s="33"/>
      <c r="G64" s="34"/>
      <c r="H64" s="33"/>
      <c r="I64" s="36"/>
      <c r="J64" s="36"/>
      <c r="K64" s="36"/>
      <c r="L64" s="34"/>
      <c r="M64" s="33"/>
      <c r="N64" s="41"/>
      <c r="O64" s="39"/>
      <c r="P64" s="39"/>
      <c r="Q64" s="204" t="s">
        <v>14</v>
      </c>
      <c r="R64" s="98"/>
    </row>
    <row r="65" spans="1:17" ht="45" hidden="1">
      <c r="A65" s="38" t="s">
        <v>29</v>
      </c>
      <c r="B65" s="34"/>
      <c r="C65" s="33"/>
      <c r="D65" s="33"/>
      <c r="E65" s="33"/>
      <c r="F65" s="33"/>
      <c r="G65" s="34">
        <f>I65</f>
        <v>62.400000000000006</v>
      </c>
      <c r="H65" s="33"/>
      <c r="I65" s="41">
        <f>198-135.6</f>
        <v>62.400000000000006</v>
      </c>
      <c r="J65" s="36"/>
      <c r="K65" s="36"/>
      <c r="L65" s="34">
        <f>N65</f>
        <v>452</v>
      </c>
      <c r="M65" s="33"/>
      <c r="N65" s="41">
        <v>452</v>
      </c>
      <c r="O65" s="39"/>
      <c r="P65" s="39"/>
      <c r="Q65" s="204"/>
    </row>
    <row r="66" spans="1:18" ht="26.25" hidden="1">
      <c r="A66" s="205" t="s">
        <v>49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8"/>
      <c r="R66" s="98"/>
    </row>
    <row r="67" spans="1:18" ht="25.5" hidden="1">
      <c r="A67" s="198" t="s">
        <v>63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200"/>
      <c r="R67" s="98"/>
    </row>
    <row r="68" spans="1:18" ht="122.25" customHeight="1" hidden="1">
      <c r="A68" s="59" t="s">
        <v>31</v>
      </c>
      <c r="B68" s="34">
        <f>D68</f>
        <v>390</v>
      </c>
      <c r="C68" s="33"/>
      <c r="D68" s="33">
        <v>390</v>
      </c>
      <c r="E68" s="28"/>
      <c r="F68" s="28"/>
      <c r="G68" s="30"/>
      <c r="H68" s="28"/>
      <c r="I68" s="58"/>
      <c r="J68" s="58"/>
      <c r="K68" s="58"/>
      <c r="L68" s="30"/>
      <c r="M68" s="28"/>
      <c r="N68" s="39"/>
      <c r="O68" s="39"/>
      <c r="P68" s="39"/>
      <c r="Q68" s="62" t="s">
        <v>42</v>
      </c>
      <c r="R68" s="98"/>
    </row>
    <row r="69" spans="1:18" ht="22.5" customHeight="1" hidden="1">
      <c r="A69" s="243" t="s">
        <v>64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5"/>
      <c r="R69" s="95"/>
    </row>
    <row r="70" spans="1:18" ht="153" customHeight="1" hidden="1">
      <c r="A70" s="38" t="s">
        <v>29</v>
      </c>
      <c r="B70" s="34"/>
      <c r="C70" s="33"/>
      <c r="D70" s="33"/>
      <c r="E70" s="28"/>
      <c r="F70" s="28"/>
      <c r="G70" s="34">
        <f>H70</f>
        <v>29</v>
      </c>
      <c r="H70" s="33">
        <v>29</v>
      </c>
      <c r="I70" s="58"/>
      <c r="J70" s="58"/>
      <c r="K70" s="58"/>
      <c r="L70" s="30"/>
      <c r="M70" s="28"/>
      <c r="N70" s="39"/>
      <c r="O70" s="39"/>
      <c r="P70" s="39"/>
      <c r="Q70" s="28" t="s">
        <v>42</v>
      </c>
      <c r="R70" s="95"/>
    </row>
    <row r="71" spans="1:18" ht="27" customHeight="1" hidden="1">
      <c r="A71" s="205" t="s">
        <v>28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7"/>
      <c r="R71" s="99"/>
    </row>
    <row r="72" spans="1:18" ht="33.75" customHeight="1" hidden="1">
      <c r="A72" s="182" t="s">
        <v>65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215"/>
      <c r="R72" s="99"/>
    </row>
    <row r="73" spans="1:18" ht="45" customHeight="1" hidden="1">
      <c r="A73" s="238" t="s">
        <v>29</v>
      </c>
      <c r="B73" s="213"/>
      <c r="C73" s="194"/>
      <c r="D73" s="194"/>
      <c r="E73" s="194"/>
      <c r="F73" s="194"/>
      <c r="G73" s="213">
        <v>75</v>
      </c>
      <c r="H73" s="194">
        <v>75</v>
      </c>
      <c r="I73" s="229"/>
      <c r="J73" s="229"/>
      <c r="K73" s="229"/>
      <c r="L73" s="213">
        <f>M73</f>
        <v>100</v>
      </c>
      <c r="M73" s="194">
        <f>20+80</f>
        <v>100</v>
      </c>
      <c r="N73" s="190"/>
      <c r="O73" s="190"/>
      <c r="P73" s="190"/>
      <c r="Q73" s="180" t="s">
        <v>51</v>
      </c>
      <c r="R73" s="99"/>
    </row>
    <row r="74" spans="1:18" ht="87" customHeight="1" hidden="1">
      <c r="A74" s="239"/>
      <c r="B74" s="195"/>
      <c r="C74" s="195"/>
      <c r="D74" s="195"/>
      <c r="E74" s="195"/>
      <c r="F74" s="195"/>
      <c r="G74" s="195"/>
      <c r="H74" s="195"/>
      <c r="I74" s="191"/>
      <c r="J74" s="191"/>
      <c r="K74" s="191"/>
      <c r="L74" s="195"/>
      <c r="M74" s="195"/>
      <c r="N74" s="191"/>
      <c r="O74" s="191"/>
      <c r="P74" s="191"/>
      <c r="Q74" s="185"/>
      <c r="R74" s="99"/>
    </row>
    <row r="75" spans="1:18" ht="33.75" customHeight="1" hidden="1">
      <c r="A75" s="205" t="s">
        <v>66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7"/>
      <c r="R75" s="99"/>
    </row>
    <row r="76" spans="1:18" ht="61.5" customHeight="1" hidden="1">
      <c r="A76" s="173" t="s">
        <v>39</v>
      </c>
      <c r="B76" s="174">
        <f>C76</f>
        <v>50</v>
      </c>
      <c r="C76" s="174">
        <v>50</v>
      </c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80" t="s">
        <v>15</v>
      </c>
      <c r="R76" s="99"/>
    </row>
    <row r="77" spans="1:18" ht="87" customHeight="1" hidden="1">
      <c r="A77" s="173" t="s">
        <v>55</v>
      </c>
      <c r="B77" s="171"/>
      <c r="C77" s="171"/>
      <c r="D77" s="171"/>
      <c r="E77" s="171"/>
      <c r="F77" s="171"/>
      <c r="G77" s="175">
        <f>H77</f>
        <v>50</v>
      </c>
      <c r="H77" s="176">
        <v>50</v>
      </c>
      <c r="I77" s="172"/>
      <c r="J77" s="172"/>
      <c r="K77" s="172"/>
      <c r="L77" s="34">
        <f>M77</f>
        <v>50</v>
      </c>
      <c r="M77" s="33">
        <v>50</v>
      </c>
      <c r="N77" s="172"/>
      <c r="O77" s="172"/>
      <c r="P77" s="172"/>
      <c r="Q77" s="185"/>
      <c r="R77" s="99"/>
    </row>
    <row r="78" spans="1:18" ht="30" customHeight="1" hidden="1">
      <c r="A78" s="210" t="s">
        <v>67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2"/>
      <c r="R78" s="99"/>
    </row>
    <row r="79" spans="1:18" ht="53.25" customHeight="1" hidden="1">
      <c r="A79" s="38" t="s">
        <v>43</v>
      </c>
      <c r="B79" s="34"/>
      <c r="C79" s="33"/>
      <c r="D79" s="33"/>
      <c r="E79" s="33"/>
      <c r="F79" s="33"/>
      <c r="G79" s="34"/>
      <c r="H79" s="33"/>
      <c r="I79" s="36"/>
      <c r="J79" s="36"/>
      <c r="K79" s="36"/>
      <c r="L79" s="34">
        <v>35</v>
      </c>
      <c r="M79" s="33">
        <v>35</v>
      </c>
      <c r="N79" s="39"/>
      <c r="O79" s="39"/>
      <c r="P79" s="39"/>
      <c r="Q79" s="28" t="s">
        <v>15</v>
      </c>
      <c r="R79" s="99"/>
    </row>
    <row r="80" spans="1:18" ht="27.75" customHeight="1" hidden="1">
      <c r="A80" s="196" t="s">
        <v>68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97"/>
      <c r="R80" s="99"/>
    </row>
    <row r="81" spans="1:18" ht="58.5" customHeight="1" hidden="1">
      <c r="A81" s="65" t="s">
        <v>39</v>
      </c>
      <c r="B81" s="34">
        <v>50</v>
      </c>
      <c r="C81" s="33">
        <v>50</v>
      </c>
      <c r="D81" s="36"/>
      <c r="E81" s="36"/>
      <c r="F81" s="36"/>
      <c r="G81" s="54"/>
      <c r="H81" s="54"/>
      <c r="I81" s="54"/>
      <c r="J81" s="54"/>
      <c r="K81" s="54"/>
      <c r="L81" s="54"/>
      <c r="M81" s="54"/>
      <c r="N81" s="58"/>
      <c r="O81" s="58"/>
      <c r="P81" s="58"/>
      <c r="Q81" s="204" t="s">
        <v>15</v>
      </c>
      <c r="R81" s="99"/>
    </row>
    <row r="82" spans="1:18" ht="49.5" customHeight="1" hidden="1">
      <c r="A82" s="58" t="s">
        <v>29</v>
      </c>
      <c r="B82" s="34"/>
      <c r="C82" s="34"/>
      <c r="D82" s="36"/>
      <c r="E82" s="36"/>
      <c r="F82" s="36"/>
      <c r="G82" s="34">
        <f>H82</f>
        <v>120.3</v>
      </c>
      <c r="H82" s="33">
        <v>120.3</v>
      </c>
      <c r="I82" s="36"/>
      <c r="J82" s="36"/>
      <c r="K82" s="36"/>
      <c r="L82" s="34"/>
      <c r="M82" s="33"/>
      <c r="N82" s="58"/>
      <c r="O82" s="58"/>
      <c r="P82" s="58"/>
      <c r="Q82" s="204"/>
      <c r="R82" s="99"/>
    </row>
    <row r="83" spans="1:18" ht="120.75" customHeight="1" hidden="1">
      <c r="A83" s="58" t="s">
        <v>29</v>
      </c>
      <c r="B83" s="34"/>
      <c r="C83" s="34"/>
      <c r="D83" s="36"/>
      <c r="E83" s="36"/>
      <c r="F83" s="36"/>
      <c r="G83" s="34"/>
      <c r="H83" s="33"/>
      <c r="I83" s="36"/>
      <c r="J83" s="36"/>
      <c r="K83" s="36"/>
      <c r="L83" s="34">
        <f>M83</f>
        <v>145</v>
      </c>
      <c r="M83" s="33">
        <v>145</v>
      </c>
      <c r="N83" s="58"/>
      <c r="O83" s="58"/>
      <c r="P83" s="58"/>
      <c r="Q83" s="28" t="s">
        <v>51</v>
      </c>
      <c r="R83" s="99"/>
    </row>
    <row r="84" spans="1:18" ht="27" customHeight="1" hidden="1">
      <c r="A84" s="186" t="s">
        <v>54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8"/>
      <c r="R84" s="99"/>
    </row>
    <row r="85" spans="1:19" ht="73.5" customHeight="1" hidden="1" thickBot="1">
      <c r="A85" s="66" t="s">
        <v>40</v>
      </c>
      <c r="B85" s="44">
        <v>50</v>
      </c>
      <c r="C85" s="46">
        <v>50</v>
      </c>
      <c r="D85" s="67"/>
      <c r="E85" s="67"/>
      <c r="F85" s="67"/>
      <c r="G85" s="68"/>
      <c r="H85" s="67"/>
      <c r="I85" s="69"/>
      <c r="J85" s="69"/>
      <c r="K85" s="69"/>
      <c r="L85" s="68"/>
      <c r="M85" s="67"/>
      <c r="N85" s="70"/>
      <c r="O85" s="70"/>
      <c r="P85" s="70"/>
      <c r="Q85" s="71" t="s">
        <v>15</v>
      </c>
      <c r="R85" s="99"/>
      <c r="S85" s="153">
        <v>22</v>
      </c>
    </row>
    <row r="86" spans="1:18" ht="48" customHeight="1">
      <c r="A86" s="182" t="s">
        <v>32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72"/>
      <c r="O86" s="72"/>
      <c r="P86" s="73"/>
      <c r="Q86" s="184" t="s">
        <v>12</v>
      </c>
      <c r="R86" s="99"/>
    </row>
    <row r="87" spans="1:18" ht="47.25" customHeight="1">
      <c r="A87" s="74" t="s">
        <v>31</v>
      </c>
      <c r="B87" s="124">
        <f>C87+D87+E87+F87</f>
        <v>15020.705999999998</v>
      </c>
      <c r="C87" s="125">
        <f>C22+C26+C41+C38</f>
        <v>844.5</v>
      </c>
      <c r="D87" s="125">
        <f>D26+D33+D38</f>
        <v>4493.713</v>
      </c>
      <c r="E87" s="125">
        <f>E26+E41</f>
        <v>358.408</v>
      </c>
      <c r="F87" s="127">
        <f>F26</f>
        <v>9324.085</v>
      </c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181"/>
      <c r="R87" s="99"/>
    </row>
    <row r="88" spans="1:18" ht="46.5" customHeight="1">
      <c r="A88" s="76" t="s">
        <v>29</v>
      </c>
      <c r="B88" s="77"/>
      <c r="C88" s="77"/>
      <c r="D88" s="77"/>
      <c r="E88" s="78"/>
      <c r="F88" s="78"/>
      <c r="G88" s="118">
        <f>H88+I88</f>
        <v>13160.796999999999</v>
      </c>
      <c r="H88" s="123">
        <f>H39</f>
        <v>790.5</v>
      </c>
      <c r="I88" s="117">
        <f>I27+I34+I39</f>
        <v>12370.296999999999</v>
      </c>
      <c r="J88" s="78"/>
      <c r="L88" s="118">
        <f>M88+N88</f>
        <v>7023</v>
      </c>
      <c r="M88" s="117">
        <f>M23+M39</f>
        <v>427</v>
      </c>
      <c r="N88" s="117">
        <f>N27+N34</f>
        <v>6596</v>
      </c>
      <c r="O88" s="78"/>
      <c r="P88" s="78"/>
      <c r="Q88" s="181"/>
      <c r="R88" s="99"/>
    </row>
    <row r="89" spans="1:18" ht="69" customHeight="1">
      <c r="A89" s="49" t="s">
        <v>50</v>
      </c>
      <c r="B89" s="77"/>
      <c r="C89" s="77"/>
      <c r="D89" s="77"/>
      <c r="E89" s="78"/>
      <c r="F89" s="78"/>
      <c r="G89" s="118">
        <f>K89+I89</f>
        <v>5969.35</v>
      </c>
      <c r="H89" s="123"/>
      <c r="I89" s="117">
        <f>I28</f>
        <v>183.05</v>
      </c>
      <c r="J89" s="120"/>
      <c r="K89" s="123">
        <f>K28</f>
        <v>5786.3</v>
      </c>
      <c r="L89" s="77"/>
      <c r="M89" s="79"/>
      <c r="N89" s="79"/>
      <c r="O89" s="78"/>
      <c r="P89" s="78"/>
      <c r="Q89" s="185"/>
      <c r="R89" s="99"/>
    </row>
    <row r="90" spans="1:18" ht="43.5" customHeight="1" hidden="1">
      <c r="A90" s="182" t="s">
        <v>33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72"/>
      <c r="P90" s="72"/>
      <c r="Q90" s="73"/>
      <c r="R90" s="99"/>
    </row>
    <row r="91" spans="1:18" ht="53.25" customHeight="1" hidden="1">
      <c r="A91" s="76" t="s">
        <v>38</v>
      </c>
      <c r="B91" s="86">
        <f>D91+F91</f>
        <v>6946</v>
      </c>
      <c r="C91" s="30"/>
      <c r="D91" s="87">
        <f>D17+D35</f>
        <v>2600</v>
      </c>
      <c r="E91" s="116"/>
      <c r="F91" s="117">
        <f>F17</f>
        <v>4346</v>
      </c>
      <c r="G91" s="118"/>
      <c r="H91" s="119"/>
      <c r="I91" s="118"/>
      <c r="J91" s="120"/>
      <c r="K91" s="120"/>
      <c r="L91" s="78"/>
      <c r="M91" s="77"/>
      <c r="N91" s="78"/>
      <c r="O91" s="78"/>
      <c r="P91" s="78"/>
      <c r="Q91" s="180" t="s">
        <v>11</v>
      </c>
      <c r="R91" s="99"/>
    </row>
    <row r="92" spans="1:18" ht="53.25" customHeight="1" hidden="1">
      <c r="A92" s="76" t="s">
        <v>46</v>
      </c>
      <c r="B92" s="86"/>
      <c r="C92" s="30"/>
      <c r="D92" s="87"/>
      <c r="E92" s="116"/>
      <c r="F92" s="117"/>
      <c r="G92" s="121">
        <f>I92+K92+H92</f>
        <v>653.4</v>
      </c>
      <c r="H92" s="122"/>
      <c r="I92" s="117">
        <f>I19</f>
        <v>50</v>
      </c>
      <c r="J92" s="116"/>
      <c r="K92" s="123">
        <f>K19</f>
        <v>603.4</v>
      </c>
      <c r="L92" s="166">
        <f>L19</f>
        <v>3500</v>
      </c>
      <c r="M92" s="118"/>
      <c r="N92" s="166">
        <f>N19</f>
        <v>3500</v>
      </c>
      <c r="O92" s="78"/>
      <c r="P92" s="78"/>
      <c r="Q92" s="181"/>
      <c r="R92" s="99"/>
    </row>
    <row r="93" spans="1:18" ht="51" customHeight="1" hidden="1">
      <c r="A93" s="76" t="s">
        <v>31</v>
      </c>
      <c r="B93" s="118">
        <f>D93</f>
        <v>16524</v>
      </c>
      <c r="C93" s="118"/>
      <c r="D93" s="117">
        <f>D30</f>
        <v>16524</v>
      </c>
      <c r="E93" s="116"/>
      <c r="F93" s="116"/>
      <c r="G93" s="118"/>
      <c r="H93" s="119"/>
      <c r="I93" s="117"/>
      <c r="J93" s="116"/>
      <c r="K93" s="116"/>
      <c r="L93" s="78"/>
      <c r="M93" s="77"/>
      <c r="N93" s="78"/>
      <c r="O93" s="78"/>
      <c r="P93" s="78"/>
      <c r="Q93" s="208"/>
      <c r="R93" s="99"/>
    </row>
    <row r="94" spans="1:18" ht="55.5" customHeight="1" hidden="1">
      <c r="A94" s="76" t="s">
        <v>29</v>
      </c>
      <c r="B94" s="118"/>
      <c r="C94" s="118"/>
      <c r="D94" s="118"/>
      <c r="E94" s="120"/>
      <c r="F94" s="120"/>
      <c r="G94" s="118">
        <f>I94+H94+K94</f>
        <v>21154.700000000004</v>
      </c>
      <c r="H94" s="123">
        <f>H20+H18</f>
        <v>779.15</v>
      </c>
      <c r="I94" s="117">
        <f>I31+I36+I20</f>
        <v>17906.15</v>
      </c>
      <c r="J94" s="116"/>
      <c r="K94" s="123">
        <f>K20</f>
        <v>2469.4</v>
      </c>
      <c r="L94" s="166">
        <f>N94+P94</f>
        <v>110897.23</v>
      </c>
      <c r="M94" s="118"/>
      <c r="N94" s="170">
        <f>N18+N20+N36+N31+N19</f>
        <v>31860.2</v>
      </c>
      <c r="O94" s="120"/>
      <c r="P94" s="166">
        <f>P18+P20</f>
        <v>79037.03</v>
      </c>
      <c r="Q94" s="209"/>
      <c r="R94" s="99"/>
    </row>
    <row r="95" spans="1:18" ht="27.75" customHeight="1" hidden="1">
      <c r="A95" s="182" t="s">
        <v>35</v>
      </c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83"/>
      <c r="N95" s="72"/>
      <c r="O95" s="72"/>
      <c r="P95" s="72"/>
      <c r="Q95" s="73"/>
      <c r="R95" s="99"/>
    </row>
    <row r="96" spans="1:18" ht="45" customHeight="1" hidden="1">
      <c r="A96" s="74" t="s">
        <v>31</v>
      </c>
      <c r="B96" s="124">
        <f>C96+D96+F96</f>
        <v>2906.15</v>
      </c>
      <c r="C96" s="125">
        <f>C44+C47</f>
        <v>264.15</v>
      </c>
      <c r="D96" s="125">
        <f>D47</f>
        <v>1242</v>
      </c>
      <c r="E96" s="126"/>
      <c r="F96" s="127">
        <f>F47</f>
        <v>1400</v>
      </c>
      <c r="G96" s="124"/>
      <c r="H96" s="132"/>
      <c r="I96" s="132"/>
      <c r="J96" s="126"/>
      <c r="K96" s="126"/>
      <c r="L96" s="126"/>
      <c r="M96" s="124"/>
      <c r="N96" s="133"/>
      <c r="O96" s="75"/>
      <c r="P96" s="75"/>
      <c r="Q96" s="180" t="s">
        <v>41</v>
      </c>
      <c r="R96" s="99"/>
    </row>
    <row r="97" spans="1:17" ht="51" customHeight="1" hidden="1">
      <c r="A97" s="81" t="s">
        <v>29</v>
      </c>
      <c r="B97" s="128"/>
      <c r="C97" s="128"/>
      <c r="D97" s="128"/>
      <c r="E97" s="129"/>
      <c r="F97" s="129"/>
      <c r="G97" s="128">
        <f>H97+I97+K97</f>
        <v>10780.300000000001</v>
      </c>
      <c r="H97" s="130">
        <f>H45+H52+H48+H58</f>
        <v>773.6999999999999</v>
      </c>
      <c r="I97" s="131">
        <f>I48+I54+I56</f>
        <v>9614.6</v>
      </c>
      <c r="J97" s="129"/>
      <c r="K97" s="130">
        <f>K52</f>
        <v>392</v>
      </c>
      <c r="L97" s="128">
        <f>N97+P97</f>
        <v>30600</v>
      </c>
      <c r="M97" s="131"/>
      <c r="N97" s="45">
        <f>N48+N50</f>
        <v>8300</v>
      </c>
      <c r="O97" s="129"/>
      <c r="P97" s="179">
        <f>P50</f>
        <v>22300</v>
      </c>
      <c r="Q97" s="181"/>
    </row>
    <row r="98" spans="1:18" ht="26.25" customHeight="1" hidden="1">
      <c r="A98" s="182" t="s">
        <v>34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72"/>
      <c r="O98" s="72"/>
      <c r="P98" s="72"/>
      <c r="Q98" s="73"/>
      <c r="R98" s="99"/>
    </row>
    <row r="99" spans="1:18" ht="43.5" customHeight="1" hidden="1">
      <c r="A99" s="74" t="s">
        <v>31</v>
      </c>
      <c r="B99" s="124">
        <f>C99+D99</f>
        <v>1907</v>
      </c>
      <c r="C99" s="125">
        <f>C61</f>
        <v>105</v>
      </c>
      <c r="D99" s="125">
        <f>D61+D64</f>
        <v>1802</v>
      </c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75"/>
      <c r="Q99" s="180" t="s">
        <v>14</v>
      </c>
      <c r="R99" s="99"/>
    </row>
    <row r="100" spans="1:18" ht="43.5" customHeight="1" hidden="1">
      <c r="A100" s="81" t="s">
        <v>29</v>
      </c>
      <c r="B100" s="128"/>
      <c r="C100" s="128"/>
      <c r="D100" s="128"/>
      <c r="E100" s="129"/>
      <c r="F100" s="129"/>
      <c r="G100" s="128">
        <f>H100+I100</f>
        <v>2125.7999999999997</v>
      </c>
      <c r="H100" s="130">
        <f>H62</f>
        <v>60</v>
      </c>
      <c r="I100" s="131">
        <f>I62+I65</f>
        <v>2065.7999999999997</v>
      </c>
      <c r="J100" s="129"/>
      <c r="K100" s="129"/>
      <c r="L100" s="128">
        <f>N100</f>
        <v>1006</v>
      </c>
      <c r="M100" s="128"/>
      <c r="N100" s="131">
        <f>N62+N65</f>
        <v>1006</v>
      </c>
      <c r="O100" s="129"/>
      <c r="P100" s="82"/>
      <c r="Q100" s="181"/>
      <c r="R100" s="99"/>
    </row>
    <row r="101" spans="1:18" ht="24" customHeight="1" hidden="1">
      <c r="A101" s="182" t="s">
        <v>48</v>
      </c>
      <c r="B101" s="183"/>
      <c r="C101" s="183"/>
      <c r="D101" s="183"/>
      <c r="E101" s="183"/>
      <c r="F101" s="183"/>
      <c r="G101" s="183"/>
      <c r="H101" s="183"/>
      <c r="I101" s="183"/>
      <c r="J101" s="72"/>
      <c r="K101" s="72"/>
      <c r="L101" s="72"/>
      <c r="M101" s="72"/>
      <c r="N101" s="72"/>
      <c r="O101" s="72"/>
      <c r="P101" s="72"/>
      <c r="Q101" s="73"/>
      <c r="R101" s="99"/>
    </row>
    <row r="102" spans="1:18" ht="60" customHeight="1" hidden="1">
      <c r="A102" s="74" t="s">
        <v>31</v>
      </c>
      <c r="B102" s="134">
        <f>D102</f>
        <v>390</v>
      </c>
      <c r="C102" s="55"/>
      <c r="D102" s="135">
        <f>D68</f>
        <v>390</v>
      </c>
      <c r="E102" s="126"/>
      <c r="F102" s="126"/>
      <c r="G102" s="126"/>
      <c r="H102" s="126"/>
      <c r="I102" s="136"/>
      <c r="J102" s="126"/>
      <c r="K102" s="126"/>
      <c r="L102" s="126"/>
      <c r="M102" s="126"/>
      <c r="N102" s="126"/>
      <c r="O102" s="126"/>
      <c r="P102" s="126"/>
      <c r="Q102" s="180" t="s">
        <v>42</v>
      </c>
      <c r="R102" s="99"/>
    </row>
    <row r="103" spans="1:18" ht="54" customHeight="1" hidden="1">
      <c r="A103" s="76" t="s">
        <v>29</v>
      </c>
      <c r="B103" s="30"/>
      <c r="C103" s="30"/>
      <c r="D103" s="30"/>
      <c r="E103" s="120"/>
      <c r="F103" s="120"/>
      <c r="G103" s="137">
        <f>H103</f>
        <v>29</v>
      </c>
      <c r="H103" s="45">
        <v>29</v>
      </c>
      <c r="I103" s="120"/>
      <c r="J103" s="120"/>
      <c r="K103" s="120"/>
      <c r="L103" s="120"/>
      <c r="M103" s="120"/>
      <c r="N103" s="120"/>
      <c r="O103" s="120"/>
      <c r="P103" s="120"/>
      <c r="Q103" s="209"/>
      <c r="R103" s="64"/>
    </row>
    <row r="104" spans="1:18" ht="25.5" customHeight="1" hidden="1">
      <c r="A104" s="182" t="s">
        <v>36</v>
      </c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215"/>
      <c r="R104" s="64"/>
    </row>
    <row r="105" spans="1:18" ht="50.25" customHeight="1" hidden="1">
      <c r="A105" s="76" t="s">
        <v>39</v>
      </c>
      <c r="B105" s="80">
        <f>C105</f>
        <v>150</v>
      </c>
      <c r="C105" s="101">
        <f>C85+C76+C81</f>
        <v>150</v>
      </c>
      <c r="D105" s="76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234" t="s">
        <v>15</v>
      </c>
      <c r="R105" s="64"/>
    </row>
    <row r="106" spans="1:18" ht="47.25" customHeight="1" hidden="1">
      <c r="A106" s="38" t="s">
        <v>29</v>
      </c>
      <c r="B106" s="84"/>
      <c r="C106" s="85"/>
      <c r="D106" s="28"/>
      <c r="E106" s="28"/>
      <c r="F106" s="28"/>
      <c r="G106" s="86">
        <f>H106</f>
        <v>120.3</v>
      </c>
      <c r="H106" s="87">
        <f>H82</f>
        <v>120.3</v>
      </c>
      <c r="I106" s="58"/>
      <c r="J106" s="58"/>
      <c r="K106" s="58"/>
      <c r="L106" s="86"/>
      <c r="M106" s="87"/>
      <c r="N106" s="39"/>
      <c r="O106" s="39"/>
      <c r="P106" s="39"/>
      <c r="Q106" s="235"/>
      <c r="R106" s="63"/>
    </row>
    <row r="107" spans="1:19" ht="47.25" customHeight="1" hidden="1">
      <c r="A107" s="38" t="s">
        <v>43</v>
      </c>
      <c r="B107" s="84"/>
      <c r="C107" s="85"/>
      <c r="D107" s="28"/>
      <c r="E107" s="28"/>
      <c r="F107" s="28"/>
      <c r="G107" s="86">
        <f>H107</f>
        <v>50</v>
      </c>
      <c r="H107" s="87">
        <f>H77</f>
        <v>50</v>
      </c>
      <c r="I107" s="58"/>
      <c r="J107" s="58"/>
      <c r="K107" s="58"/>
      <c r="L107" s="86">
        <f>M107</f>
        <v>85</v>
      </c>
      <c r="M107" s="87">
        <f>M79+M77</f>
        <v>85</v>
      </c>
      <c r="N107" s="39"/>
      <c r="O107" s="39"/>
      <c r="P107" s="39"/>
      <c r="Q107" s="236"/>
      <c r="R107" s="63"/>
      <c r="S107" s="154">
        <v>23</v>
      </c>
    </row>
    <row r="108" spans="1:19" s="15" customFormat="1" ht="27.75" customHeight="1" hidden="1">
      <c r="A108" s="237" t="s">
        <v>37</v>
      </c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88"/>
      <c r="S108" s="151"/>
    </row>
    <row r="109" spans="1:19" s="15" customFormat="1" ht="141.75" customHeight="1" hidden="1">
      <c r="A109" s="38" t="s">
        <v>29</v>
      </c>
      <c r="B109" s="89"/>
      <c r="C109" s="90"/>
      <c r="D109" s="91"/>
      <c r="E109" s="91"/>
      <c r="F109" s="91"/>
      <c r="G109" s="86">
        <f>H109</f>
        <v>75</v>
      </c>
      <c r="H109" s="87">
        <f>H73+H74</f>
        <v>75</v>
      </c>
      <c r="I109" s="92"/>
      <c r="J109" s="92"/>
      <c r="K109" s="92"/>
      <c r="L109" s="86">
        <f>M109</f>
        <v>245</v>
      </c>
      <c r="M109" s="87">
        <f>M83+M73</f>
        <v>245</v>
      </c>
      <c r="N109" s="93"/>
      <c r="O109" s="93"/>
      <c r="P109" s="93"/>
      <c r="Q109" s="104" t="s">
        <v>30</v>
      </c>
      <c r="S109" s="151"/>
    </row>
    <row r="110" spans="1:19" s="15" customFormat="1" ht="82.5" customHeight="1">
      <c r="A110" s="105"/>
      <c r="B110" s="106"/>
      <c r="C110" s="107"/>
      <c r="D110" s="108"/>
      <c r="E110" s="108"/>
      <c r="F110" s="108"/>
      <c r="G110" s="109"/>
      <c r="H110" s="110"/>
      <c r="I110" s="111"/>
      <c r="J110" s="111"/>
      <c r="K110" s="111"/>
      <c r="L110" s="112"/>
      <c r="M110" s="108"/>
      <c r="N110" s="113"/>
      <c r="O110" s="113"/>
      <c r="P110" s="113"/>
      <c r="Q110" s="114"/>
      <c r="S110" s="151"/>
    </row>
    <row r="111" spans="7:18" ht="21.75" customHeight="1">
      <c r="G111" s="16"/>
      <c r="R111" s="7"/>
    </row>
    <row r="112" spans="1:19" s="115" customFormat="1" ht="51.75" customHeight="1">
      <c r="A112" s="115" t="s">
        <v>73</v>
      </c>
      <c r="B112" s="158"/>
      <c r="C112" s="158"/>
      <c r="D112" s="158"/>
      <c r="E112" s="158"/>
      <c r="F112" s="158"/>
      <c r="G112" s="158"/>
      <c r="H112" s="158"/>
      <c r="I112" s="158"/>
      <c r="J112" s="158"/>
      <c r="K112" s="156"/>
      <c r="O112" s="192"/>
      <c r="P112" s="192"/>
      <c r="Q112" s="192"/>
      <c r="R112" s="157"/>
      <c r="S112" s="159"/>
    </row>
    <row r="113" spans="1:19" s="115" customFormat="1" ht="36.75" customHeight="1">
      <c r="A113" s="189" t="s">
        <v>72</v>
      </c>
      <c r="B113" s="189"/>
      <c r="C113" s="189"/>
      <c r="D113" s="189"/>
      <c r="E113" s="189"/>
      <c r="F113" s="158"/>
      <c r="G113" s="158"/>
      <c r="H113" s="158"/>
      <c r="I113" s="158"/>
      <c r="J113" s="158"/>
      <c r="K113" s="155"/>
      <c r="O113" s="192" t="s">
        <v>74</v>
      </c>
      <c r="P113" s="193"/>
      <c r="Q113" s="193"/>
      <c r="R113" s="157"/>
      <c r="S113" s="159"/>
    </row>
    <row r="114" spans="1:18" ht="26.25" customHeight="1">
      <c r="A114" s="102"/>
      <c r="B114" s="13"/>
      <c r="C114" s="13"/>
      <c r="D114" s="12"/>
      <c r="E114" s="12"/>
      <c r="F114" s="12"/>
      <c r="G114" s="16"/>
      <c r="O114" s="233"/>
      <c r="P114" s="233"/>
      <c r="Q114" s="233"/>
      <c r="R114" s="7"/>
    </row>
    <row r="115" spans="1:18" ht="26.25">
      <c r="A115" s="6"/>
      <c r="B115" s="228"/>
      <c r="C115" s="228"/>
      <c r="G115" s="16"/>
      <c r="R115" s="7"/>
    </row>
    <row r="116" spans="1:18" ht="20.25">
      <c r="A116" s="8"/>
      <c r="B116" s="9"/>
      <c r="C116" s="10"/>
      <c r="G116" s="16"/>
      <c r="R116" s="7"/>
    </row>
    <row r="117" ht="14.25">
      <c r="G117" s="16"/>
    </row>
    <row r="118" ht="14.25">
      <c r="G118" s="16"/>
    </row>
  </sheetData>
  <sheetProtection/>
  <mergeCells count="99">
    <mergeCell ref="M4:R4"/>
    <mergeCell ref="B6:N6"/>
    <mergeCell ref="A60:Q60"/>
    <mergeCell ref="B8:P8"/>
    <mergeCell ref="Q8:Q11"/>
    <mergeCell ref="E10:F10"/>
    <mergeCell ref="A29:Q29"/>
    <mergeCell ref="Q26:Q28"/>
    <mergeCell ref="A14:Q14"/>
    <mergeCell ref="A49:Q49"/>
    <mergeCell ref="R6:R27"/>
    <mergeCell ref="A8:A11"/>
    <mergeCell ref="G10:G11"/>
    <mergeCell ref="J10:K10"/>
    <mergeCell ref="Q17:Q20"/>
    <mergeCell ref="G9:K9"/>
    <mergeCell ref="L9:P9"/>
    <mergeCell ref="L10:L11"/>
    <mergeCell ref="H10:I10"/>
    <mergeCell ref="A69:Q69"/>
    <mergeCell ref="A53:Q53"/>
    <mergeCell ref="A55:Q55"/>
    <mergeCell ref="A59:Q59"/>
    <mergeCell ref="A51:Q51"/>
    <mergeCell ref="A16:Q16"/>
    <mergeCell ref="Q64:Q65"/>
    <mergeCell ref="N73:N74"/>
    <mergeCell ref="A43:Q43"/>
    <mergeCell ref="Q61:Q62"/>
    <mergeCell ref="I73:I74"/>
    <mergeCell ref="A101:I101"/>
    <mergeCell ref="A75:Q75"/>
    <mergeCell ref="A63:Q63"/>
    <mergeCell ref="Q47:Q48"/>
    <mergeCell ref="A57:Q57"/>
    <mergeCell ref="C73:C74"/>
    <mergeCell ref="A73:A74"/>
    <mergeCell ref="O112:Q112"/>
    <mergeCell ref="G73:G74"/>
    <mergeCell ref="B73:B74"/>
    <mergeCell ref="Q102:Q103"/>
    <mergeCell ref="A104:Q104"/>
    <mergeCell ref="Q76:Q77"/>
    <mergeCell ref="Q38:Q39"/>
    <mergeCell ref="A32:Q32"/>
    <mergeCell ref="A98:M98"/>
    <mergeCell ref="J73:J74"/>
    <mergeCell ref="H73:H74"/>
    <mergeCell ref="O114:Q114"/>
    <mergeCell ref="Q105:Q107"/>
    <mergeCell ref="A108:Q108"/>
    <mergeCell ref="A66:Q66"/>
    <mergeCell ref="Q73:Q74"/>
    <mergeCell ref="A21:Q21"/>
    <mergeCell ref="N5:R5"/>
    <mergeCell ref="Q30:Q31"/>
    <mergeCell ref="B9:F9"/>
    <mergeCell ref="M2:R2"/>
    <mergeCell ref="B115:C115"/>
    <mergeCell ref="A86:M86"/>
    <mergeCell ref="K73:K74"/>
    <mergeCell ref="A25:Q25"/>
    <mergeCell ref="A37:Q37"/>
    <mergeCell ref="M3:R3"/>
    <mergeCell ref="A72:Q72"/>
    <mergeCell ref="Q33:Q34"/>
    <mergeCell ref="Q22:Q23"/>
    <mergeCell ref="Q35:Q36"/>
    <mergeCell ref="O1:Q1"/>
    <mergeCell ref="A42:Q42"/>
    <mergeCell ref="M10:N10"/>
    <mergeCell ref="A15:Q15"/>
    <mergeCell ref="B10:B11"/>
    <mergeCell ref="C10:D10"/>
    <mergeCell ref="O10:P10"/>
    <mergeCell ref="Q81:Q82"/>
    <mergeCell ref="A80:Q80"/>
    <mergeCell ref="Q44:Q45"/>
    <mergeCell ref="A71:Q71"/>
    <mergeCell ref="M73:M74"/>
    <mergeCell ref="P73:P74"/>
    <mergeCell ref="A78:Q78"/>
    <mergeCell ref="L73:L74"/>
    <mergeCell ref="O73:O74"/>
    <mergeCell ref="O113:Q113"/>
    <mergeCell ref="D73:D74"/>
    <mergeCell ref="E73:E74"/>
    <mergeCell ref="F73:F74"/>
    <mergeCell ref="A40:Q40"/>
    <mergeCell ref="A67:Q67"/>
    <mergeCell ref="A46:Q46"/>
    <mergeCell ref="Q91:Q94"/>
    <mergeCell ref="Q96:Q97"/>
    <mergeCell ref="Q99:Q100"/>
    <mergeCell ref="A95:L95"/>
    <mergeCell ref="Q86:Q89"/>
    <mergeCell ref="A90:N90"/>
    <mergeCell ref="A84:Q84"/>
    <mergeCell ref="A113:E113"/>
  </mergeCells>
  <printOptions/>
  <pageMargins left="0.3937007874015748" right="0.29" top="0.17" bottom="0.15748031496062992" header="0.17" footer="0.15748031496062992"/>
  <pageSetup fitToHeight="0" horizontalDpi="600" verticalDpi="600" orientation="landscape" paperSize="9" scale="32" r:id="rId1"/>
  <colBreaks count="1" manualBreakCount="1">
    <brk id="18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2018-11-08T09:49:34Z</cp:lastPrinted>
  <dcterms:created xsi:type="dcterms:W3CDTF">2006-09-16T00:00:00Z</dcterms:created>
  <dcterms:modified xsi:type="dcterms:W3CDTF">2018-11-09T08:06:41Z</dcterms:modified>
  <cp:category/>
  <cp:version/>
  <cp:contentType/>
  <cp:contentStatus/>
</cp:coreProperties>
</file>