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додаток 1" sheetId="1" r:id="rId1"/>
    <sheet name="додаток 2" sheetId="2" r:id="rId2"/>
    <sheet name="додаток 3" sheetId="3" r:id="rId3"/>
    <sheet name="додаток 4" sheetId="4" r:id="rId4"/>
  </sheets>
  <definedNames>
    <definedName name="_xlnm.Print_Area" localSheetId="0">'додаток 1'!$A$1:$P$59</definedName>
    <definedName name="_xlnm.Print_Area" localSheetId="1">'додаток 2'!$A$1:$Q$78</definedName>
    <definedName name="_xlnm.Print_Area" localSheetId="2">'додаток 3'!$A$1:$P$40</definedName>
    <definedName name="_xlnm.Print_Area" localSheetId="3">'додаток 4'!$A$1:$O$30</definedName>
  </definedNames>
  <calcPr fullCalcOnLoad="1"/>
</workbook>
</file>

<file path=xl/sharedStrings.xml><?xml version="1.0" encoding="utf-8"?>
<sst xmlns="http://schemas.openxmlformats.org/spreadsheetml/2006/main" count="337" uniqueCount="98">
  <si>
    <t xml:space="preserve">       Додаток 1</t>
  </si>
  <si>
    <t>до рішення виконавчого комітету</t>
  </si>
  <si>
    <t>Ліміти</t>
  </si>
  <si>
    <t>Гкал</t>
  </si>
  <si>
    <t xml:space="preserve">Назва установи </t>
  </si>
  <si>
    <t>Назва постачальника теплової енергії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</si>
  <si>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</si>
  <si>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</si>
  <si>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</si>
  <si>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</si>
  <si>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</si>
  <si>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</si>
  <si>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</si>
  <si>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</si>
  <si>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</si>
  <si>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</si>
  <si>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</si>
  <si>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</si>
  <si>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1.</t>
  </si>
  <si>
    <t xml:space="preserve">КУ "Сумська міська клінічна лікарня №1" </t>
  </si>
  <si>
    <t>2.</t>
  </si>
  <si>
    <t xml:space="preserve">КУ "Сумська міська клінічна лікарня №4" </t>
  </si>
  <si>
    <t>спеціальний фонд</t>
  </si>
  <si>
    <t>3.</t>
  </si>
  <si>
    <t xml:space="preserve">КУ "Сумська міська клінічна лікарня №5" </t>
  </si>
  <si>
    <t>ТОВ "Сумитеплоенерго"</t>
  </si>
  <si>
    <t>Разом, з них:</t>
  </si>
  <si>
    <t>4.</t>
  </si>
  <si>
    <t>Разом лікарні</t>
  </si>
  <si>
    <t>5.</t>
  </si>
  <si>
    <t>7.</t>
  </si>
  <si>
    <t>8.</t>
  </si>
  <si>
    <t xml:space="preserve">Централізована бухгалтерія </t>
  </si>
  <si>
    <t>Всього</t>
  </si>
  <si>
    <t xml:space="preserve">Інформаційно-аналітичний центр медичної статистики </t>
  </si>
  <si>
    <t xml:space="preserve">Органи місцевого самоврядування </t>
  </si>
  <si>
    <t>Додаток 2</t>
  </si>
  <si>
    <t>куб.м.</t>
  </si>
  <si>
    <t>Назва ЛПЗ</t>
  </si>
  <si>
    <t>КУ "Сумська міська клінічна лікарня №1"</t>
  </si>
  <si>
    <t>в т.ч.без орендарів</t>
  </si>
  <si>
    <t>КУ "Сумська міська клінічна лікарня №4"</t>
  </si>
  <si>
    <t>КУ "Сумська міська клінічна лікарня №5"</t>
  </si>
  <si>
    <t xml:space="preserve">Разом   лікарні      </t>
  </si>
  <si>
    <t xml:space="preserve">Разом         </t>
  </si>
  <si>
    <t>кВат/год</t>
  </si>
  <si>
    <t>Спеціальнй фонд</t>
  </si>
  <si>
    <t>Спецільний фонд</t>
  </si>
  <si>
    <t>Продовження додатку</t>
  </si>
  <si>
    <t>9.</t>
  </si>
  <si>
    <t>№з/п</t>
  </si>
  <si>
    <t>10.</t>
  </si>
  <si>
    <t>11.</t>
  </si>
  <si>
    <t>Органи місцевого самоврядування</t>
  </si>
  <si>
    <t>Постачальник</t>
  </si>
  <si>
    <t>КП "Міськводоканал"</t>
  </si>
  <si>
    <t>у т.ч.без орендарів</t>
  </si>
  <si>
    <t>водовідведення разом,</t>
  </si>
  <si>
    <t xml:space="preserve"> споживання холодної води</t>
  </si>
  <si>
    <t xml:space="preserve"> споживання гарячої води води</t>
  </si>
  <si>
    <t xml:space="preserve"> споживання гарячої води </t>
  </si>
  <si>
    <t xml:space="preserve">Разом   (водовідведення)     </t>
  </si>
  <si>
    <t xml:space="preserve">КУ "Сумська міська клінічна стоматологічна поліклініка" </t>
  </si>
  <si>
    <t>водовідведення, разом</t>
  </si>
  <si>
    <t>КУ "Сумська міська клінічна стоматологічна поліклініка"</t>
  </si>
  <si>
    <t xml:space="preserve"> </t>
  </si>
  <si>
    <t>Додаток 3</t>
  </si>
  <si>
    <t>Додаток 4</t>
  </si>
  <si>
    <t>тис. куб.м.</t>
  </si>
  <si>
    <t>листопд</t>
  </si>
  <si>
    <t>КУ"Сумська міська клінічна лікарня №4"</t>
  </si>
  <si>
    <t>6.</t>
  </si>
  <si>
    <t>у т.ч. без орендарів</t>
  </si>
  <si>
    <t xml:space="preserve"> без орендарів, у т.ч.:</t>
  </si>
  <si>
    <t xml:space="preserve"> без орендарів,   у т.ч.:</t>
  </si>
  <si>
    <t xml:space="preserve"> Разом по  лікарням (водовідведення)     </t>
  </si>
  <si>
    <t>№/зп</t>
  </si>
  <si>
    <t xml:space="preserve"> Дирекція "Котельня Північного промвузла ПАТ "Сумське НВО" </t>
  </si>
  <si>
    <t xml:space="preserve">КУ "Сумський міський клінічний пологовий будинок  Пресвятої Діви Марії" </t>
  </si>
  <si>
    <t xml:space="preserve">                                                                      Дирекція "Котельня Північного промвузла ПАТ "Сумське НВО",                                                   ТОВ "Сумитеплоенерго",                                            ТОВ "Сумитеплоенерго"</t>
  </si>
  <si>
    <t xml:space="preserve">КУ "Сумський міський клінічний пологовий будинок Пресвятої Діви Марії" </t>
  </si>
  <si>
    <t xml:space="preserve">В.о. начальника відділу </t>
  </si>
  <si>
    <t>О.Ю. Чумаченко</t>
  </si>
  <si>
    <t>КНП "Центр первинної медико-санітарної допомоги №1"</t>
  </si>
  <si>
    <t>КНП "Центр первинної медико-санітарної допомоги №2"</t>
  </si>
  <si>
    <t>КНП "Центр первинної медико-санітарної допомги №1"</t>
  </si>
  <si>
    <t>КНП "Центр первинної медико-санітарної допомги №2"</t>
  </si>
  <si>
    <t>Разом по лікарням:</t>
  </si>
  <si>
    <t xml:space="preserve">від                    № </t>
  </si>
  <si>
    <t>2019 рік</t>
  </si>
  <si>
    <t>споживання теплової енергії по установах та закладах відділу охорони здоров'я Сумської міської ради на 2019 рік</t>
  </si>
  <si>
    <t xml:space="preserve">від                        № </t>
  </si>
  <si>
    <t xml:space="preserve">від                             № </t>
  </si>
  <si>
    <t xml:space="preserve">       споживання електричної енергії по установах та закладах відділу охорони здоров'я Сумської міської ради на 2019 рік</t>
  </si>
  <si>
    <t xml:space="preserve">  споживання водопостачання та водовідведення по установах та закладах відділу охорони здоров'я Сумської міської ради на 2019 рік</t>
  </si>
  <si>
    <t xml:space="preserve"> КНП "Дитяча клінічна лікарня Святої Зінаїди" Сумської міської ради</t>
  </si>
  <si>
    <t>споживання природного газу по установах та закладах відділу охорони здоров'я Сумської міської ради на 2019 рік</t>
  </si>
  <si>
    <t xml:space="preserve">від               № 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</si>
</sst>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0.00000"/>
    <numFmt numFmtId="200" formatCode="0.000000"/>
    <numFmt numFmtId="201" formatCode="#,##0.000"/>
    <numFmt numFmtId="202" formatCode="#,##0.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61">
    <font>
      <sz val="10"/>
      <name val="Arial"/>
      <family val="0"/>
    </font>
    <font>
      <sz val="14"/>
      <name val="Arial"/>
      <family val="2"/>
    </font>
    <font>
      <sz val="14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16"/>
      <name val="Times New Roman"/>
      <family val="1"/>
    </font>
    <font>
      <b/>
      <sz val="9"/>
      <name val="Arial Cyr"/>
      <family val="0"/>
    </font>
    <font>
      <b/>
      <sz val="14"/>
      <name val="Arial"/>
      <family val="2"/>
    </font>
    <font>
      <b/>
      <sz val="10"/>
      <name val="Times New Roman"/>
      <family val="1"/>
    </font>
    <font>
      <b/>
      <sz val="16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sz val="9"/>
      <color indexed="48"/>
      <name val="Arial"/>
      <family val="2"/>
    </font>
    <font>
      <sz val="9"/>
      <name val="Arial"/>
      <family val="2"/>
    </font>
    <font>
      <b/>
      <sz val="9"/>
      <color indexed="4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9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i/>
      <sz val="12"/>
      <name val="Times New Roman"/>
      <family val="1"/>
    </font>
    <font>
      <i/>
      <sz val="12"/>
      <name val="Arial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21" fillId="0" borderId="0">
      <alignment/>
      <protection/>
    </xf>
    <xf numFmtId="0" fontId="23" fillId="0" borderId="0">
      <alignment/>
      <protection/>
    </xf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3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32" borderId="0" xfId="0" applyFont="1" applyFill="1" applyAlignment="1">
      <alignment/>
    </xf>
    <xf numFmtId="0" fontId="7" fillId="0" borderId="0" xfId="0" applyFont="1" applyAlignment="1">
      <alignment/>
    </xf>
    <xf numFmtId="0" fontId="8" fillId="32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9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0" fillId="32" borderId="0" xfId="0" applyFont="1" applyFill="1" applyAlignment="1">
      <alignment/>
    </xf>
    <xf numFmtId="0" fontId="3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4" fillId="32" borderId="0" xfId="0" applyFont="1" applyFill="1" applyBorder="1" applyAlignment="1">
      <alignment wrapText="1"/>
    </xf>
    <xf numFmtId="0" fontId="15" fillId="32" borderId="0" xfId="0" applyFont="1" applyFill="1" applyAlignment="1">
      <alignment/>
    </xf>
    <xf numFmtId="0" fontId="15" fillId="32" borderId="0" xfId="0" applyFont="1" applyFill="1" applyAlignment="1">
      <alignment/>
    </xf>
    <xf numFmtId="0" fontId="0" fillId="32" borderId="0" xfId="0" applyFill="1" applyAlignment="1">
      <alignment/>
    </xf>
    <xf numFmtId="0" fontId="16" fillId="32" borderId="0" xfId="0" applyFont="1" applyFill="1" applyBorder="1" applyAlignment="1">
      <alignment wrapText="1"/>
    </xf>
    <xf numFmtId="0" fontId="11" fillId="32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17" fillId="32" borderId="0" xfId="0" applyFont="1" applyFill="1" applyBorder="1" applyAlignment="1">
      <alignment horizontal="left"/>
    </xf>
    <xf numFmtId="0" fontId="18" fillId="32" borderId="10" xfId="0" applyFont="1" applyFill="1" applyBorder="1" applyAlignment="1">
      <alignment horizontal="center"/>
    </xf>
    <xf numFmtId="0" fontId="18" fillId="32" borderId="0" xfId="0" applyFont="1" applyFill="1" applyBorder="1" applyAlignment="1">
      <alignment/>
    </xf>
    <xf numFmtId="0" fontId="18" fillId="32" borderId="11" xfId="0" applyFont="1" applyFill="1" applyBorder="1" applyAlignment="1">
      <alignment horizontal="center"/>
    </xf>
    <xf numFmtId="0" fontId="18" fillId="32" borderId="12" xfId="0" applyFont="1" applyFill="1" applyBorder="1" applyAlignment="1">
      <alignment horizontal="center"/>
    </xf>
    <xf numFmtId="0" fontId="18" fillId="32" borderId="13" xfId="0" applyFont="1" applyFill="1" applyBorder="1" applyAlignment="1">
      <alignment horizontal="center"/>
    </xf>
    <xf numFmtId="0" fontId="19" fillId="0" borderId="0" xfId="0" applyFont="1" applyAlignment="1">
      <alignment/>
    </xf>
    <xf numFmtId="196" fontId="19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196" fontId="11" fillId="32" borderId="10" xfId="0" applyNumberFormat="1" applyFont="1" applyFill="1" applyBorder="1" applyAlignment="1">
      <alignment horizontal="center"/>
    </xf>
    <xf numFmtId="196" fontId="18" fillId="32" borderId="10" xfId="0" applyNumberFormat="1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196" fontId="11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8" fillId="32" borderId="10" xfId="0" applyFont="1" applyFill="1" applyBorder="1" applyAlignment="1">
      <alignment horizontal="center" vertical="top" wrapText="1"/>
    </xf>
    <xf numFmtId="0" fontId="18" fillId="32" borderId="11" xfId="0" applyFont="1" applyFill="1" applyBorder="1" applyAlignment="1">
      <alignment horizontal="center" vertical="top" wrapText="1"/>
    </xf>
    <xf numFmtId="0" fontId="18" fillId="32" borderId="0" xfId="0" applyFont="1" applyFill="1" applyBorder="1" applyAlignment="1">
      <alignment horizontal="center" vertical="top" wrapText="1"/>
    </xf>
    <xf numFmtId="0" fontId="18" fillId="32" borderId="12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8" fillId="32" borderId="14" xfId="0" applyFont="1" applyFill="1" applyBorder="1" applyAlignment="1">
      <alignment horizontal="center"/>
    </xf>
    <xf numFmtId="0" fontId="11" fillId="32" borderId="14" xfId="0" applyFont="1" applyFill="1" applyBorder="1" applyAlignment="1">
      <alignment horizontal="center"/>
    </xf>
    <xf numFmtId="196" fontId="18" fillId="0" borderId="10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0" fillId="0" borderId="10" xfId="0" applyFill="1" applyBorder="1" applyAlignment="1">
      <alignment/>
    </xf>
    <xf numFmtId="0" fontId="18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8" fillId="32" borderId="15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8" fillId="32" borderId="10" xfId="0" applyFont="1" applyFill="1" applyBorder="1" applyAlignment="1">
      <alignment horizontal="left"/>
    </xf>
    <xf numFmtId="0" fontId="11" fillId="32" borderId="15" xfId="0" applyFont="1" applyFill="1" applyBorder="1" applyAlignment="1">
      <alignment horizontal="center"/>
    </xf>
    <xf numFmtId="0" fontId="20" fillId="32" borderId="0" xfId="0" applyFont="1" applyFill="1" applyBorder="1" applyAlignment="1">
      <alignment/>
    </xf>
    <xf numFmtId="0" fontId="20" fillId="32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20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2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justify"/>
    </xf>
    <xf numFmtId="0" fontId="10" fillId="32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8" fillId="0" borderId="14" xfId="0" applyFont="1" applyFill="1" applyBorder="1" applyAlignment="1">
      <alignment horizontal="center"/>
    </xf>
    <xf numFmtId="1" fontId="18" fillId="0" borderId="10" xfId="0" applyNumberFormat="1" applyFont="1" applyFill="1" applyBorder="1" applyAlignment="1">
      <alignment horizontal="left"/>
    </xf>
    <xf numFmtId="196" fontId="11" fillId="32" borderId="10" xfId="0" applyNumberFormat="1" applyFont="1" applyFill="1" applyBorder="1" applyAlignment="1">
      <alignment horizontal="center" vertical="center"/>
    </xf>
    <xf numFmtId="1" fontId="18" fillId="32" borderId="10" xfId="0" applyNumberFormat="1" applyFont="1" applyFill="1" applyBorder="1" applyAlignment="1">
      <alignment horizontal="left"/>
    </xf>
    <xf numFmtId="1" fontId="18" fillId="32" borderId="15" xfId="0" applyNumberFormat="1" applyFont="1" applyFill="1" applyBorder="1" applyAlignment="1">
      <alignment horizontal="left"/>
    </xf>
    <xf numFmtId="1" fontId="11" fillId="0" borderId="10" xfId="0" applyNumberFormat="1" applyFont="1" applyBorder="1" applyAlignment="1">
      <alignment horizontal="left"/>
    </xf>
    <xf numFmtId="196" fontId="22" fillId="0" borderId="10" xfId="0" applyNumberFormat="1" applyFont="1" applyBorder="1" applyAlignment="1">
      <alignment/>
    </xf>
    <xf numFmtId="1" fontId="22" fillId="0" borderId="10" xfId="0" applyNumberFormat="1" applyFont="1" applyBorder="1" applyAlignment="1">
      <alignment/>
    </xf>
    <xf numFmtId="202" fontId="18" fillId="0" borderId="10" xfId="53" applyNumberFormat="1" applyFont="1" applyFill="1" applyBorder="1" applyAlignment="1">
      <alignment horizontal="right"/>
      <protection/>
    </xf>
    <xf numFmtId="0" fontId="18" fillId="0" borderId="10" xfId="0" applyFont="1" applyBorder="1" applyAlignment="1">
      <alignment horizontal="center"/>
    </xf>
    <xf numFmtId="0" fontId="18" fillId="32" borderId="13" xfId="0" applyFont="1" applyFill="1" applyBorder="1" applyAlignment="1">
      <alignment horizontal="center" vertical="top" wrapText="1"/>
    </xf>
    <xf numFmtId="196" fontId="0" fillId="0" borderId="0" xfId="0" applyNumberFormat="1" applyAlignment="1">
      <alignment/>
    </xf>
    <xf numFmtId="196" fontId="18" fillId="33" borderId="10" xfId="0" applyNumberFormat="1" applyFont="1" applyFill="1" applyBorder="1" applyAlignment="1">
      <alignment horizontal="center"/>
    </xf>
    <xf numFmtId="196" fontId="11" fillId="33" borderId="10" xfId="0" applyNumberFormat="1" applyFont="1" applyFill="1" applyBorder="1" applyAlignment="1">
      <alignment horizontal="center"/>
    </xf>
    <xf numFmtId="196" fontId="18" fillId="34" borderId="10" xfId="52" applyNumberFormat="1" applyFont="1" applyFill="1" applyBorder="1" applyAlignment="1">
      <alignment horizontal="left" vertical="center" wrapText="1"/>
      <protection/>
    </xf>
    <xf numFmtId="196" fontId="18" fillId="32" borderId="12" xfId="0" applyNumberFormat="1" applyFont="1" applyFill="1" applyBorder="1" applyAlignment="1">
      <alignment horizontal="center"/>
    </xf>
    <xf numFmtId="196" fontId="18" fillId="33" borderId="12" xfId="0" applyNumberFormat="1" applyFont="1" applyFill="1" applyBorder="1" applyAlignment="1">
      <alignment horizontal="center"/>
    </xf>
    <xf numFmtId="0" fontId="18" fillId="32" borderId="16" xfId="0" applyFont="1" applyFill="1" applyBorder="1" applyAlignment="1">
      <alignment horizontal="center" vertical="top" wrapText="1"/>
    </xf>
    <xf numFmtId="196" fontId="18" fillId="32" borderId="17" xfId="0" applyNumberFormat="1" applyFont="1" applyFill="1" applyBorder="1" applyAlignment="1">
      <alignment horizontal="center"/>
    </xf>
    <xf numFmtId="196" fontId="18" fillId="33" borderId="17" xfId="0" applyNumberFormat="1" applyFont="1" applyFill="1" applyBorder="1" applyAlignment="1">
      <alignment horizontal="center"/>
    </xf>
    <xf numFmtId="196" fontId="18" fillId="33" borderId="18" xfId="0" applyNumberFormat="1" applyFont="1" applyFill="1" applyBorder="1" applyAlignment="1">
      <alignment horizontal="center"/>
    </xf>
    <xf numFmtId="196" fontId="11" fillId="33" borderId="19" xfId="0" applyNumberFormat="1" applyFont="1" applyFill="1" applyBorder="1" applyAlignment="1">
      <alignment horizontal="center"/>
    </xf>
    <xf numFmtId="196" fontId="18" fillId="33" borderId="19" xfId="0" applyNumberFormat="1" applyFont="1" applyFill="1" applyBorder="1" applyAlignment="1">
      <alignment horizontal="center"/>
    </xf>
    <xf numFmtId="0" fontId="18" fillId="32" borderId="20" xfId="0" applyFont="1" applyFill="1" applyBorder="1" applyAlignment="1">
      <alignment horizontal="center" vertical="top" wrapText="1"/>
    </xf>
    <xf numFmtId="196" fontId="18" fillId="34" borderId="20" xfId="52" applyNumberFormat="1" applyFont="1" applyFill="1" applyBorder="1" applyAlignment="1">
      <alignment horizontal="left" vertical="center" wrapText="1"/>
      <protection/>
    </xf>
    <xf numFmtId="196" fontId="11" fillId="33" borderId="21" xfId="0" applyNumberFormat="1" applyFont="1" applyFill="1" applyBorder="1" applyAlignment="1">
      <alignment horizontal="center"/>
    </xf>
    <xf numFmtId="0" fontId="18" fillId="32" borderId="22" xfId="0" applyFont="1" applyFill="1" applyBorder="1" applyAlignment="1">
      <alignment horizontal="center" vertical="top" wrapText="1"/>
    </xf>
    <xf numFmtId="0" fontId="18" fillId="32" borderId="22" xfId="0" applyFont="1" applyFill="1" applyBorder="1" applyAlignment="1">
      <alignment horizontal="center" textRotation="90"/>
    </xf>
    <xf numFmtId="0" fontId="18" fillId="32" borderId="23" xfId="0" applyFont="1" applyFill="1" applyBorder="1" applyAlignment="1">
      <alignment horizontal="center" vertical="top" wrapText="1"/>
    </xf>
    <xf numFmtId="1" fontId="26" fillId="34" borderId="10" xfId="52" applyNumberFormat="1" applyFont="1" applyFill="1" applyBorder="1" applyAlignment="1">
      <alignment horizontal="center" vertical="center" wrapText="1"/>
      <protection/>
    </xf>
    <xf numFmtId="196" fontId="27" fillId="33" borderId="19" xfId="0" applyNumberFormat="1" applyFont="1" applyFill="1" applyBorder="1" applyAlignment="1">
      <alignment/>
    </xf>
    <xf numFmtId="1" fontId="18" fillId="34" borderId="10" xfId="52" applyNumberFormat="1" applyFont="1" applyFill="1" applyBorder="1" applyAlignment="1">
      <alignment horizontal="center" vertical="center" wrapText="1"/>
      <protection/>
    </xf>
    <xf numFmtId="196" fontId="18" fillId="34" borderId="10" xfId="52" applyNumberFormat="1" applyFont="1" applyFill="1" applyBorder="1" applyAlignment="1">
      <alignment horizontal="center" vertical="center" wrapText="1"/>
      <protection/>
    </xf>
    <xf numFmtId="1" fontId="18" fillId="34" borderId="10" xfId="52" applyNumberFormat="1" applyFont="1" applyFill="1" applyBorder="1" applyAlignment="1">
      <alignment horizontal="right" vertical="center" wrapText="1"/>
      <protection/>
    </xf>
    <xf numFmtId="196" fontId="18" fillId="34" borderId="11" xfId="52" applyNumberFormat="1" applyFont="1" applyFill="1" applyBorder="1" applyAlignment="1">
      <alignment horizontal="center" vertical="center" wrapText="1"/>
      <protection/>
    </xf>
    <xf numFmtId="196" fontId="22" fillId="33" borderId="24" xfId="0" applyNumberFormat="1" applyFont="1" applyFill="1" applyBorder="1" applyAlignment="1">
      <alignment/>
    </xf>
    <xf numFmtId="1" fontId="18" fillId="34" borderId="20" xfId="52" applyNumberFormat="1" applyFont="1" applyFill="1" applyBorder="1" applyAlignment="1">
      <alignment horizontal="right" vertical="center" wrapText="1"/>
      <protection/>
    </xf>
    <xf numFmtId="196" fontId="18" fillId="33" borderId="21" xfId="0" applyNumberFormat="1" applyFont="1" applyFill="1" applyBorder="1" applyAlignment="1">
      <alignment horizontal="center"/>
    </xf>
    <xf numFmtId="2" fontId="11" fillId="33" borderId="19" xfId="0" applyNumberFormat="1" applyFont="1" applyFill="1" applyBorder="1" applyAlignment="1">
      <alignment horizontal="center"/>
    </xf>
    <xf numFmtId="0" fontId="18" fillId="32" borderId="25" xfId="0" applyFont="1" applyFill="1" applyBorder="1" applyAlignment="1">
      <alignment horizontal="center"/>
    </xf>
    <xf numFmtId="0" fontId="18" fillId="32" borderId="16" xfId="0" applyFont="1" applyFill="1" applyBorder="1" applyAlignment="1">
      <alignment horizontal="center" textRotation="90"/>
    </xf>
    <xf numFmtId="196" fontId="18" fillId="33" borderId="26" xfId="0" applyNumberFormat="1" applyFont="1" applyFill="1" applyBorder="1" applyAlignment="1">
      <alignment horizontal="center"/>
    </xf>
    <xf numFmtId="0" fontId="18" fillId="32" borderId="17" xfId="0" applyFont="1" applyFill="1" applyBorder="1" applyAlignment="1">
      <alignment horizontal="center" vertical="top" wrapText="1"/>
    </xf>
    <xf numFmtId="1" fontId="18" fillId="34" borderId="10" xfId="52" applyNumberFormat="1" applyFont="1" applyFill="1" applyBorder="1" applyAlignment="1">
      <alignment horizontal="center" wrapText="1"/>
      <protection/>
    </xf>
    <xf numFmtId="0" fontId="11" fillId="32" borderId="14" xfId="0" applyFont="1" applyFill="1" applyBorder="1" applyAlignment="1">
      <alignment horizontal="center" vertical="top" wrapText="1"/>
    </xf>
    <xf numFmtId="1" fontId="18" fillId="34" borderId="11" xfId="52" applyNumberFormat="1" applyFont="1" applyFill="1" applyBorder="1" applyAlignment="1">
      <alignment horizontal="center" wrapText="1"/>
      <protection/>
    </xf>
    <xf numFmtId="196" fontId="11" fillId="33" borderId="11" xfId="0" applyNumberFormat="1" applyFont="1" applyFill="1" applyBorder="1" applyAlignment="1">
      <alignment horizontal="center"/>
    </xf>
    <xf numFmtId="0" fontId="11" fillId="32" borderId="27" xfId="0" applyFont="1" applyFill="1" applyBorder="1" applyAlignment="1">
      <alignment horizontal="center" vertical="top" wrapText="1"/>
    </xf>
    <xf numFmtId="0" fontId="11" fillId="32" borderId="17" xfId="0" applyFont="1" applyFill="1" applyBorder="1" applyAlignment="1">
      <alignment horizontal="center" vertical="top" wrapText="1"/>
    </xf>
    <xf numFmtId="196" fontId="11" fillId="32" borderId="17" xfId="0" applyNumberFormat="1" applyFont="1" applyFill="1" applyBorder="1" applyAlignment="1">
      <alignment horizontal="center"/>
    </xf>
    <xf numFmtId="196" fontId="11" fillId="33" borderId="17" xfId="0" applyNumberFormat="1" applyFont="1" applyFill="1" applyBorder="1" applyAlignment="1">
      <alignment horizontal="center"/>
    </xf>
    <xf numFmtId="196" fontId="11" fillId="33" borderId="18" xfId="0" applyNumberFormat="1" applyFont="1" applyFill="1" applyBorder="1" applyAlignment="1">
      <alignment horizontal="center"/>
    </xf>
    <xf numFmtId="0" fontId="11" fillId="32" borderId="28" xfId="0" applyFont="1" applyFill="1" applyBorder="1" applyAlignment="1">
      <alignment horizontal="center" vertical="top" wrapText="1"/>
    </xf>
    <xf numFmtId="0" fontId="11" fillId="32" borderId="20" xfId="0" applyFont="1" applyFill="1" applyBorder="1" applyAlignment="1">
      <alignment horizontal="center" vertical="top" wrapText="1"/>
    </xf>
    <xf numFmtId="196" fontId="11" fillId="32" borderId="20" xfId="0" applyNumberFormat="1" applyFont="1" applyFill="1" applyBorder="1" applyAlignment="1">
      <alignment horizontal="center"/>
    </xf>
    <xf numFmtId="196" fontId="11" fillId="33" borderId="20" xfId="0" applyNumberFormat="1" applyFont="1" applyFill="1" applyBorder="1" applyAlignment="1">
      <alignment horizontal="center"/>
    </xf>
    <xf numFmtId="1" fontId="18" fillId="34" borderId="10" xfId="0" applyNumberFormat="1" applyFont="1" applyFill="1" applyBorder="1" applyAlignment="1">
      <alignment horizontal="center"/>
    </xf>
    <xf numFmtId="196" fontId="22" fillId="0" borderId="17" xfId="0" applyNumberFormat="1" applyFont="1" applyBorder="1" applyAlignment="1">
      <alignment/>
    </xf>
    <xf numFmtId="1" fontId="26" fillId="34" borderId="10" xfId="0" applyNumberFormat="1" applyFont="1" applyFill="1" applyBorder="1" applyAlignment="1">
      <alignment horizontal="center" vertical="center"/>
    </xf>
    <xf numFmtId="196" fontId="26" fillId="34" borderId="10" xfId="0" applyNumberFormat="1" applyFont="1" applyFill="1" applyBorder="1" applyAlignment="1">
      <alignment horizontal="center" vertical="center"/>
    </xf>
    <xf numFmtId="0" fontId="18" fillId="34" borderId="11" xfId="52" applyFont="1" applyFill="1" applyBorder="1" applyAlignment="1">
      <alignment horizontal="center" vertical="center" wrapText="1"/>
      <protection/>
    </xf>
    <xf numFmtId="1" fontId="22" fillId="34" borderId="10" xfId="0" applyNumberFormat="1" applyFont="1" applyFill="1" applyBorder="1" applyAlignment="1">
      <alignment/>
    </xf>
    <xf numFmtId="1" fontId="18" fillId="34" borderId="20" xfId="0" applyNumberFormat="1" applyFont="1" applyFill="1" applyBorder="1" applyAlignment="1">
      <alignment horizontal="center"/>
    </xf>
    <xf numFmtId="196" fontId="18" fillId="34" borderId="20" xfId="0" applyNumberFormat="1" applyFont="1" applyFill="1" applyBorder="1" applyAlignment="1">
      <alignment horizontal="center" vertical="center"/>
    </xf>
    <xf numFmtId="196" fontId="18" fillId="0" borderId="17" xfId="0" applyNumberFormat="1" applyFont="1" applyFill="1" applyBorder="1" applyAlignment="1">
      <alignment horizontal="center"/>
    </xf>
    <xf numFmtId="0" fontId="18" fillId="34" borderId="20" xfId="52" applyFont="1" applyFill="1" applyBorder="1" applyAlignment="1">
      <alignment horizontal="center" vertical="center" wrapText="1"/>
      <protection/>
    </xf>
    <xf numFmtId="196" fontId="11" fillId="32" borderId="12" xfId="0" applyNumberFormat="1" applyFont="1" applyFill="1" applyBorder="1" applyAlignment="1">
      <alignment horizontal="center"/>
    </xf>
    <xf numFmtId="196" fontId="26" fillId="34" borderId="10" xfId="52" applyNumberFormat="1" applyFont="1" applyFill="1" applyBorder="1" applyAlignment="1">
      <alignment horizontal="center" vertical="center" wrapText="1"/>
      <protection/>
    </xf>
    <xf numFmtId="2" fontId="18" fillId="34" borderId="20" xfId="0" applyNumberFormat="1" applyFont="1" applyFill="1" applyBorder="1" applyAlignment="1">
      <alignment horizontal="center"/>
    </xf>
    <xf numFmtId="0" fontId="11" fillId="32" borderId="20" xfId="0" applyFont="1" applyFill="1" applyBorder="1" applyAlignment="1">
      <alignment horizontal="center" vertical="top"/>
    </xf>
    <xf numFmtId="0" fontId="18" fillId="32" borderId="15" xfId="0" applyFont="1" applyFill="1" applyBorder="1" applyAlignment="1">
      <alignment/>
    </xf>
    <xf numFmtId="0" fontId="18" fillId="32" borderId="29" xfId="0" applyFont="1" applyFill="1" applyBorder="1" applyAlignment="1">
      <alignment horizontal="center"/>
    </xf>
    <xf numFmtId="0" fontId="18" fillId="32" borderId="30" xfId="0" applyFont="1" applyFill="1" applyBorder="1" applyAlignment="1">
      <alignment horizontal="center"/>
    </xf>
    <xf numFmtId="0" fontId="18" fillId="32" borderId="22" xfId="0" applyFont="1" applyFill="1" applyBorder="1" applyAlignment="1">
      <alignment horizontal="center"/>
    </xf>
    <xf numFmtId="0" fontId="18" fillId="32" borderId="31" xfId="0" applyFont="1" applyFill="1" applyBorder="1" applyAlignment="1">
      <alignment/>
    </xf>
    <xf numFmtId="0" fontId="18" fillId="32" borderId="32" xfId="0" applyFont="1" applyFill="1" applyBorder="1" applyAlignment="1">
      <alignment horizontal="center"/>
    </xf>
    <xf numFmtId="0" fontId="18" fillId="32" borderId="17" xfId="0" applyFont="1" applyFill="1" applyBorder="1" applyAlignment="1">
      <alignment horizontal="center"/>
    </xf>
    <xf numFmtId="0" fontId="18" fillId="32" borderId="28" xfId="0" applyFont="1" applyFill="1" applyBorder="1" applyAlignment="1">
      <alignment horizontal="center"/>
    </xf>
    <xf numFmtId="0" fontId="18" fillId="0" borderId="33" xfId="0" applyFont="1" applyFill="1" applyBorder="1" applyAlignment="1">
      <alignment horizontal="center"/>
    </xf>
    <xf numFmtId="0" fontId="18" fillId="34" borderId="10" xfId="52" applyFont="1" applyFill="1" applyBorder="1">
      <alignment/>
      <protection/>
    </xf>
    <xf numFmtId="2" fontId="18" fillId="34" borderId="10" xfId="52" applyNumberFormat="1" applyFont="1" applyFill="1" applyBorder="1" applyAlignment="1">
      <alignment horizontal="left" vertical="center" wrapText="1"/>
      <protection/>
    </xf>
    <xf numFmtId="0" fontId="18" fillId="34" borderId="10" xfId="0" applyFont="1" applyFill="1" applyBorder="1" applyAlignment="1">
      <alignment horizontal="center"/>
    </xf>
    <xf numFmtId="0" fontId="22" fillId="34" borderId="10" xfId="0" applyFont="1" applyFill="1" applyBorder="1" applyAlignment="1">
      <alignment horizontal="center"/>
    </xf>
    <xf numFmtId="0" fontId="18" fillId="34" borderId="20" xfId="0" applyFont="1" applyFill="1" applyBorder="1" applyAlignment="1">
      <alignment horizontal="center"/>
    </xf>
    <xf numFmtId="0" fontId="22" fillId="34" borderId="10" xfId="53" applyFont="1" applyFill="1" applyBorder="1" applyAlignment="1">
      <alignment horizontal="right"/>
      <protection/>
    </xf>
    <xf numFmtId="0" fontId="11" fillId="32" borderId="29" xfId="0" applyFont="1" applyFill="1" applyBorder="1" applyAlignment="1">
      <alignment horizontal="center"/>
    </xf>
    <xf numFmtId="0" fontId="18" fillId="32" borderId="32" xfId="0" applyFont="1" applyFill="1" applyBorder="1" applyAlignment="1">
      <alignment horizontal="justify"/>
    </xf>
    <xf numFmtId="202" fontId="18" fillId="34" borderId="20" xfId="0" applyNumberFormat="1" applyFont="1" applyFill="1" applyBorder="1" applyAlignment="1">
      <alignment horizontal="center" vertical="center"/>
    </xf>
    <xf numFmtId="196" fontId="18" fillId="34" borderId="10" xfId="0" applyNumberFormat="1" applyFont="1" applyFill="1" applyBorder="1" applyAlignment="1">
      <alignment horizontal="center"/>
    </xf>
    <xf numFmtId="0" fontId="11" fillId="32" borderId="34" xfId="0" applyFont="1" applyFill="1" applyBorder="1" applyAlignment="1">
      <alignment horizontal="center"/>
    </xf>
    <xf numFmtId="196" fontId="18" fillId="34" borderId="20" xfId="0" applyNumberFormat="1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18" fillId="0" borderId="12" xfId="0" applyFont="1" applyFill="1" applyBorder="1" applyAlignment="1">
      <alignment horizontal="left"/>
    </xf>
    <xf numFmtId="0" fontId="18" fillId="0" borderId="17" xfId="0" applyFont="1" applyBorder="1" applyAlignment="1">
      <alignment/>
    </xf>
    <xf numFmtId="0" fontId="18" fillId="0" borderId="17" xfId="0" applyFont="1" applyBorder="1" applyAlignment="1">
      <alignment horizontal="left"/>
    </xf>
    <xf numFmtId="0" fontId="18" fillId="0" borderId="18" xfId="0" applyFont="1" applyBorder="1" applyAlignment="1">
      <alignment horizontal="left"/>
    </xf>
    <xf numFmtId="0" fontId="18" fillId="0" borderId="20" xfId="0" applyFont="1" applyBorder="1" applyAlignment="1">
      <alignment/>
    </xf>
    <xf numFmtId="0" fontId="18" fillId="0" borderId="20" xfId="0" applyFont="1" applyBorder="1" applyAlignment="1">
      <alignment horizontal="left"/>
    </xf>
    <xf numFmtId="0" fontId="18" fillId="0" borderId="21" xfId="0" applyFont="1" applyFill="1" applyBorder="1" applyAlignment="1">
      <alignment horizontal="left"/>
    </xf>
    <xf numFmtId="0" fontId="18" fillId="32" borderId="35" xfId="0" applyFont="1" applyFill="1" applyBorder="1" applyAlignment="1">
      <alignment/>
    </xf>
    <xf numFmtId="0" fontId="18" fillId="0" borderId="22" xfId="0" applyFont="1" applyBorder="1" applyAlignment="1">
      <alignment/>
    </xf>
    <xf numFmtId="0" fontId="18" fillId="0" borderId="36" xfId="0" applyFont="1" applyBorder="1" applyAlignment="1">
      <alignment/>
    </xf>
    <xf numFmtId="0" fontId="11" fillId="0" borderId="21" xfId="0" applyFont="1" applyFill="1" applyBorder="1" applyAlignment="1">
      <alignment horizontal="left"/>
    </xf>
    <xf numFmtId="0" fontId="18" fillId="0" borderId="18" xfId="0" applyFont="1" applyFill="1" applyBorder="1" applyAlignment="1">
      <alignment horizontal="left"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18" fillId="34" borderId="20" xfId="0" applyFont="1" applyFill="1" applyBorder="1" applyAlignment="1">
      <alignment horizontal="left"/>
    </xf>
    <xf numFmtId="0" fontId="11" fillId="0" borderId="11" xfId="0" applyFont="1" applyBorder="1" applyAlignment="1">
      <alignment/>
    </xf>
    <xf numFmtId="0" fontId="11" fillId="0" borderId="11" xfId="0" applyFont="1" applyFill="1" applyBorder="1" applyAlignment="1">
      <alignment horizontal="left"/>
    </xf>
    <xf numFmtId="1" fontId="18" fillId="0" borderId="17" xfId="0" applyNumberFormat="1" applyFont="1" applyBorder="1" applyAlignment="1">
      <alignment horizontal="left"/>
    </xf>
    <xf numFmtId="1" fontId="18" fillId="34" borderId="20" xfId="0" applyNumberFormat="1" applyFont="1" applyFill="1" applyBorder="1" applyAlignment="1">
      <alignment horizontal="left"/>
    </xf>
    <xf numFmtId="1" fontId="11" fillId="0" borderId="12" xfId="0" applyNumberFormat="1" applyFont="1" applyBorder="1" applyAlignment="1">
      <alignment horizontal="left"/>
    </xf>
    <xf numFmtId="1" fontId="11" fillId="0" borderId="11" xfId="0" applyNumberFormat="1" applyFont="1" applyBorder="1" applyAlignment="1">
      <alignment horizontal="left"/>
    </xf>
    <xf numFmtId="1" fontId="18" fillId="34" borderId="10" xfId="0" applyNumberFormat="1" applyFont="1" applyFill="1" applyBorder="1" applyAlignment="1">
      <alignment horizontal="left"/>
    </xf>
    <xf numFmtId="0" fontId="18" fillId="34" borderId="21" xfId="0" applyFont="1" applyFill="1" applyBorder="1" applyAlignment="1">
      <alignment horizontal="left"/>
    </xf>
    <xf numFmtId="0" fontId="18" fillId="32" borderId="34" xfId="0" applyFont="1" applyFill="1" applyBorder="1" applyAlignment="1">
      <alignment horizontal="center"/>
    </xf>
    <xf numFmtId="196" fontId="18" fillId="34" borderId="11" xfId="0" applyNumberFormat="1" applyFont="1" applyFill="1" applyBorder="1" applyAlignment="1">
      <alignment horizontal="center"/>
    </xf>
    <xf numFmtId="0" fontId="18" fillId="32" borderId="2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8" fillId="33" borderId="36" xfId="0" applyFont="1" applyFill="1" applyBorder="1" applyAlignment="1">
      <alignment horizontal="center"/>
    </xf>
    <xf numFmtId="0" fontId="18" fillId="33" borderId="18" xfId="0" applyFont="1" applyFill="1" applyBorder="1" applyAlignment="1">
      <alignment horizontal="center"/>
    </xf>
    <xf numFmtId="0" fontId="18" fillId="33" borderId="19" xfId="0" applyFont="1" applyFill="1" applyBorder="1" applyAlignment="1">
      <alignment horizontal="center"/>
    </xf>
    <xf numFmtId="0" fontId="18" fillId="33" borderId="21" xfId="0" applyFont="1" applyFill="1" applyBorder="1" applyAlignment="1">
      <alignment horizontal="center"/>
    </xf>
    <xf numFmtId="196" fontId="11" fillId="33" borderId="12" xfId="0" applyNumberFormat="1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196" fontId="18" fillId="33" borderId="24" xfId="0" applyNumberFormat="1" applyFont="1" applyFill="1" applyBorder="1" applyAlignment="1">
      <alignment horizontal="center"/>
    </xf>
    <xf numFmtId="0" fontId="18" fillId="33" borderId="26" xfId="0" applyFont="1" applyFill="1" applyBorder="1" applyAlignment="1">
      <alignment horizontal="center"/>
    </xf>
    <xf numFmtId="0" fontId="18" fillId="33" borderId="37" xfId="0" applyFont="1" applyFill="1" applyBorder="1" applyAlignment="1">
      <alignment horizontal="center"/>
    </xf>
    <xf numFmtId="196" fontId="18" fillId="33" borderId="38" xfId="0" applyNumberFormat="1" applyFont="1" applyFill="1" applyBorder="1" applyAlignment="1">
      <alignment horizontal="center"/>
    </xf>
    <xf numFmtId="0" fontId="18" fillId="33" borderId="38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1" fontId="10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center" vertical="center"/>
    </xf>
    <xf numFmtId="196" fontId="18" fillId="34" borderId="19" xfId="0" applyNumberFormat="1" applyFont="1" applyFill="1" applyBorder="1" applyAlignment="1">
      <alignment horizontal="center"/>
    </xf>
    <xf numFmtId="0" fontId="18" fillId="34" borderId="19" xfId="0" applyFont="1" applyFill="1" applyBorder="1" applyAlignment="1">
      <alignment horizontal="center"/>
    </xf>
    <xf numFmtId="196" fontId="18" fillId="34" borderId="21" xfId="0" applyNumberFormat="1" applyFont="1" applyFill="1" applyBorder="1" applyAlignment="1">
      <alignment horizontal="center"/>
    </xf>
    <xf numFmtId="0" fontId="18" fillId="34" borderId="26" xfId="0" applyFont="1" applyFill="1" applyBorder="1" applyAlignment="1">
      <alignment horizontal="center"/>
    </xf>
    <xf numFmtId="0" fontId="11" fillId="34" borderId="19" xfId="0" applyFont="1" applyFill="1" applyBorder="1" applyAlignment="1">
      <alignment horizontal="left"/>
    </xf>
    <xf numFmtId="0" fontId="18" fillId="34" borderId="19" xfId="0" applyFont="1" applyFill="1" applyBorder="1" applyAlignment="1">
      <alignment horizontal="left"/>
    </xf>
    <xf numFmtId="1" fontId="18" fillId="34" borderId="19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18" fillId="33" borderId="39" xfId="0" applyFont="1" applyFill="1" applyBorder="1" applyAlignment="1">
      <alignment horizontal="center" textRotation="90"/>
    </xf>
    <xf numFmtId="196" fontId="11" fillId="33" borderId="19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textRotation="90"/>
    </xf>
    <xf numFmtId="196" fontId="11" fillId="33" borderId="24" xfId="0" applyNumberFormat="1" applyFont="1" applyFill="1" applyBorder="1" applyAlignment="1">
      <alignment horizontal="center"/>
    </xf>
    <xf numFmtId="196" fontId="22" fillId="33" borderId="18" xfId="0" applyNumberFormat="1" applyFont="1" applyFill="1" applyBorder="1" applyAlignment="1">
      <alignment/>
    </xf>
    <xf numFmtId="196" fontId="22" fillId="33" borderId="19" xfId="0" applyNumberFormat="1" applyFont="1" applyFill="1" applyBorder="1" applyAlignment="1">
      <alignment/>
    </xf>
    <xf numFmtId="2" fontId="18" fillId="33" borderId="18" xfId="0" applyNumberFormat="1" applyFont="1" applyFill="1" applyBorder="1" applyAlignment="1">
      <alignment horizontal="center"/>
    </xf>
    <xf numFmtId="2" fontId="11" fillId="33" borderId="18" xfId="0" applyNumberFormat="1" applyFont="1" applyFill="1" applyBorder="1" applyAlignment="1">
      <alignment horizontal="center"/>
    </xf>
    <xf numFmtId="2" fontId="11" fillId="33" borderId="21" xfId="0" applyNumberFormat="1" applyFont="1" applyFill="1" applyBorder="1" applyAlignment="1">
      <alignment horizontal="center"/>
    </xf>
    <xf numFmtId="0" fontId="19" fillId="33" borderId="0" xfId="0" applyFont="1" applyFill="1" applyAlignment="1">
      <alignment/>
    </xf>
    <xf numFmtId="196" fontId="19" fillId="33" borderId="0" xfId="0" applyNumberFormat="1" applyFont="1" applyFill="1" applyAlignment="1">
      <alignment/>
    </xf>
    <xf numFmtId="0" fontId="18" fillId="32" borderId="0" xfId="0" applyFont="1" applyFill="1" applyBorder="1" applyAlignment="1">
      <alignment horizontal="center"/>
    </xf>
    <xf numFmtId="0" fontId="11" fillId="32" borderId="0" xfId="0" applyFont="1" applyFill="1" applyBorder="1" applyAlignment="1">
      <alignment horizontal="center" vertical="top" wrapText="1"/>
    </xf>
    <xf numFmtId="1" fontId="11" fillId="32" borderId="0" xfId="0" applyNumberFormat="1" applyFont="1" applyFill="1" applyBorder="1" applyAlignment="1">
      <alignment horizontal="center"/>
    </xf>
    <xf numFmtId="1" fontId="11" fillId="33" borderId="0" xfId="0" applyNumberFormat="1" applyFont="1" applyFill="1" applyBorder="1" applyAlignment="1">
      <alignment horizontal="center"/>
    </xf>
    <xf numFmtId="0" fontId="24" fillId="32" borderId="32" xfId="0" applyFont="1" applyFill="1" applyBorder="1" applyAlignment="1">
      <alignment horizontal="center" vertical="top" wrapText="1"/>
    </xf>
    <xf numFmtId="0" fontId="18" fillId="32" borderId="14" xfId="0" applyFont="1" applyFill="1" applyBorder="1" applyAlignment="1">
      <alignment horizontal="center" vertical="top" wrapText="1"/>
    </xf>
    <xf numFmtId="0" fontId="18" fillId="32" borderId="28" xfId="0" applyFont="1" applyFill="1" applyBorder="1" applyAlignment="1">
      <alignment horizontal="center" vertical="top" wrapText="1"/>
    </xf>
    <xf numFmtId="0" fontId="24" fillId="32" borderId="29" xfId="0" applyFont="1" applyFill="1" applyBorder="1" applyAlignment="1">
      <alignment horizontal="center" vertical="top" wrapText="1"/>
    </xf>
    <xf numFmtId="0" fontId="18" fillId="32" borderId="34" xfId="0" applyFont="1" applyFill="1" applyBorder="1" applyAlignment="1">
      <alignment horizontal="center" vertical="top" wrapText="1"/>
    </xf>
    <xf numFmtId="0" fontId="24" fillId="32" borderId="40" xfId="0" applyFont="1" applyFill="1" applyBorder="1" applyAlignment="1">
      <alignment horizontal="center" vertical="top" wrapText="1"/>
    </xf>
    <xf numFmtId="0" fontId="18" fillId="32" borderId="40" xfId="0" applyFont="1" applyFill="1" applyBorder="1" applyAlignment="1">
      <alignment horizontal="center" vertical="top" wrapText="1"/>
    </xf>
    <xf numFmtId="0" fontId="18" fillId="32" borderId="30" xfId="0" applyFont="1" applyFill="1" applyBorder="1" applyAlignment="1">
      <alignment horizontal="center" vertical="top" wrapText="1"/>
    </xf>
    <xf numFmtId="175" fontId="18" fillId="32" borderId="32" xfId="0" applyNumberFormat="1" applyFont="1" applyFill="1" applyBorder="1" applyAlignment="1">
      <alignment horizontal="center" vertical="top" wrapText="1"/>
    </xf>
    <xf numFmtId="0" fontId="18" fillId="32" borderId="32" xfId="0" applyFont="1" applyFill="1" applyBorder="1" applyAlignment="1">
      <alignment horizontal="center" vertical="top" wrapText="1"/>
    </xf>
    <xf numFmtId="0" fontId="11" fillId="32" borderId="40" xfId="0" applyFont="1" applyFill="1" applyBorder="1" applyAlignment="1">
      <alignment horizontal="center" vertical="top" wrapText="1"/>
    </xf>
    <xf numFmtId="0" fontId="11" fillId="32" borderId="28" xfId="0" applyFont="1" applyFill="1" applyBorder="1" applyAlignment="1">
      <alignment horizontal="center" vertical="top"/>
    </xf>
    <xf numFmtId="0" fontId="18" fillId="32" borderId="41" xfId="0" applyFont="1" applyFill="1" applyBorder="1" applyAlignment="1">
      <alignment horizontal="center"/>
    </xf>
    <xf numFmtId="0" fontId="18" fillId="0" borderId="42" xfId="0" applyFont="1" applyFill="1" applyBorder="1" applyAlignment="1">
      <alignment horizontal="center"/>
    </xf>
    <xf numFmtId="0" fontId="18" fillId="0" borderId="43" xfId="0" applyFont="1" applyFill="1" applyBorder="1" applyAlignment="1">
      <alignment horizontal="center"/>
    </xf>
    <xf numFmtId="0" fontId="18" fillId="0" borderId="44" xfId="0" applyFont="1" applyFill="1" applyBorder="1" applyAlignment="1">
      <alignment horizontal="center"/>
    </xf>
    <xf numFmtId="0" fontId="19" fillId="32" borderId="44" xfId="0" applyFont="1" applyFill="1" applyBorder="1" applyAlignment="1">
      <alignment horizontal="center"/>
    </xf>
    <xf numFmtId="0" fontId="18" fillId="0" borderId="42" xfId="0" applyFont="1" applyFill="1" applyBorder="1" applyAlignment="1">
      <alignment horizontal="center" vertical="top"/>
    </xf>
    <xf numFmtId="0" fontId="18" fillId="0" borderId="45" xfId="0" applyFont="1" applyFill="1" applyBorder="1" applyAlignment="1">
      <alignment horizontal="center" vertical="top"/>
    </xf>
    <xf numFmtId="0" fontId="18" fillId="0" borderId="44" xfId="0" applyFont="1" applyFill="1" applyBorder="1" applyAlignment="1">
      <alignment horizontal="center" vertical="top"/>
    </xf>
    <xf numFmtId="0" fontId="18" fillId="0" borderId="46" xfId="0" applyFont="1" applyFill="1" applyBorder="1" applyAlignment="1">
      <alignment horizontal="center" vertical="top"/>
    </xf>
    <xf numFmtId="0" fontId="18" fillId="0" borderId="47" xfId="0" applyFont="1" applyFill="1" applyBorder="1" applyAlignment="1">
      <alignment horizontal="center" vertical="top"/>
    </xf>
    <xf numFmtId="0" fontId="18" fillId="0" borderId="48" xfId="0" applyFont="1" applyFill="1" applyBorder="1" applyAlignment="1">
      <alignment horizontal="center" vertical="top"/>
    </xf>
    <xf numFmtId="0" fontId="18" fillId="0" borderId="46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0" fontId="18" fillId="0" borderId="48" xfId="0" applyFont="1" applyFill="1" applyBorder="1" applyAlignment="1">
      <alignment horizontal="center"/>
    </xf>
    <xf numFmtId="0" fontId="18" fillId="32" borderId="16" xfId="0" applyFont="1" applyFill="1" applyBorder="1" applyAlignment="1">
      <alignment horizontal="center" vertical="top" wrapText="1"/>
    </xf>
    <xf numFmtId="0" fontId="18" fillId="32" borderId="13" xfId="0" applyFont="1" applyFill="1" applyBorder="1" applyAlignment="1">
      <alignment horizontal="center" vertical="top" wrapText="1"/>
    </xf>
    <xf numFmtId="0" fontId="18" fillId="32" borderId="23" xfId="0" applyFont="1" applyFill="1" applyBorder="1" applyAlignment="1">
      <alignment horizontal="center" vertical="top" wrapText="1"/>
    </xf>
    <xf numFmtId="0" fontId="18" fillId="32" borderId="10" xfId="0" applyFont="1" applyFill="1" applyBorder="1" applyAlignment="1">
      <alignment horizontal="center" vertical="top" wrapText="1"/>
    </xf>
    <xf numFmtId="0" fontId="18" fillId="0" borderId="49" xfId="0" applyFont="1" applyFill="1" applyBorder="1" applyAlignment="1">
      <alignment horizontal="center"/>
    </xf>
    <xf numFmtId="0" fontId="10" fillId="32" borderId="0" xfId="0" applyFont="1" applyFill="1" applyAlignment="1">
      <alignment horizontal="center"/>
    </xf>
    <xf numFmtId="1" fontId="18" fillId="33" borderId="0" xfId="0" applyNumberFormat="1" applyFont="1" applyFill="1" applyBorder="1" applyAlignment="1">
      <alignment horizontal="center"/>
    </xf>
    <xf numFmtId="0" fontId="18" fillId="32" borderId="17" xfId="0" applyFont="1" applyFill="1" applyBorder="1" applyAlignment="1">
      <alignment horizontal="center" vertical="top" wrapText="1"/>
    </xf>
    <xf numFmtId="196" fontId="18" fillId="32" borderId="15" xfId="0" applyNumberFormat="1" applyFont="1" applyFill="1" applyBorder="1" applyAlignment="1">
      <alignment horizontal="center"/>
    </xf>
    <xf numFmtId="196" fontId="18" fillId="32" borderId="50" xfId="0" applyNumberFormat="1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18" fillId="32" borderId="14" xfId="0" applyFont="1" applyFill="1" applyBorder="1" applyAlignment="1">
      <alignment horizontal="center"/>
    </xf>
    <xf numFmtId="0" fontId="18" fillId="32" borderId="51" xfId="0" applyFont="1" applyFill="1" applyBorder="1" applyAlignment="1">
      <alignment horizontal="center"/>
    </xf>
    <xf numFmtId="0" fontId="18" fillId="32" borderId="52" xfId="0" applyFont="1" applyFill="1" applyBorder="1" applyAlignment="1">
      <alignment horizontal="center"/>
    </xf>
    <xf numFmtId="0" fontId="18" fillId="32" borderId="28" xfId="0" applyFont="1" applyFill="1" applyBorder="1" applyAlignment="1">
      <alignment horizontal="center"/>
    </xf>
    <xf numFmtId="0" fontId="11" fillId="32" borderId="38" xfId="0" applyFont="1" applyFill="1" applyBorder="1" applyAlignment="1">
      <alignment horizontal="center"/>
    </xf>
    <xf numFmtId="0" fontId="11" fillId="32" borderId="29" xfId="0" applyFont="1" applyFill="1" applyBorder="1" applyAlignment="1">
      <alignment horizontal="center"/>
    </xf>
    <xf numFmtId="0" fontId="11" fillId="32" borderId="15" xfId="0" applyFont="1" applyFill="1" applyBorder="1" applyAlignment="1">
      <alignment horizontal="center"/>
    </xf>
    <xf numFmtId="0" fontId="11" fillId="32" borderId="14" xfId="0" applyFont="1" applyFill="1" applyBorder="1" applyAlignment="1">
      <alignment horizontal="center"/>
    </xf>
    <xf numFmtId="0" fontId="18" fillId="0" borderId="31" xfId="0" applyFont="1" applyFill="1" applyBorder="1" applyAlignment="1">
      <alignment horizontal="center"/>
    </xf>
    <xf numFmtId="0" fontId="18" fillId="0" borderId="33" xfId="0" applyFont="1" applyFill="1" applyBorder="1" applyAlignment="1">
      <alignment horizontal="center"/>
    </xf>
    <xf numFmtId="0" fontId="18" fillId="32" borderId="53" xfId="0" applyFont="1" applyFill="1" applyBorder="1" applyAlignment="1">
      <alignment horizontal="center"/>
    </xf>
    <xf numFmtId="0" fontId="18" fillId="32" borderId="32" xfId="0" applyFont="1" applyFill="1" applyBorder="1" applyAlignment="1">
      <alignment horizontal="center"/>
    </xf>
    <xf numFmtId="0" fontId="18" fillId="32" borderId="54" xfId="0" applyFont="1" applyFill="1" applyBorder="1" applyAlignment="1">
      <alignment horizontal="center"/>
    </xf>
    <xf numFmtId="0" fontId="18" fillId="32" borderId="30" xfId="0" applyFont="1" applyFill="1" applyBorder="1" applyAlignment="1">
      <alignment horizontal="center"/>
    </xf>
    <xf numFmtId="0" fontId="18" fillId="34" borderId="51" xfId="0" applyFont="1" applyFill="1" applyBorder="1" applyAlignment="1">
      <alignment horizontal="center"/>
    </xf>
    <xf numFmtId="0" fontId="18" fillId="34" borderId="14" xfId="0" applyFont="1" applyFill="1" applyBorder="1" applyAlignment="1">
      <alignment horizontal="center"/>
    </xf>
    <xf numFmtId="0" fontId="18" fillId="32" borderId="31" xfId="0" applyFont="1" applyFill="1" applyBorder="1" applyAlignment="1">
      <alignment horizontal="center"/>
    </xf>
    <xf numFmtId="0" fontId="18" fillId="32" borderId="33" xfId="0" applyFont="1" applyFill="1" applyBorder="1" applyAlignment="1">
      <alignment horizontal="center"/>
    </xf>
    <xf numFmtId="0" fontId="18" fillId="33" borderId="38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38" xfId="0" applyFont="1" applyFill="1" applyBorder="1" applyAlignment="1">
      <alignment horizontal="center"/>
    </xf>
    <xf numFmtId="0" fontId="18" fillId="32" borderId="55" xfId="0" applyFont="1" applyFill="1" applyBorder="1" applyAlignment="1">
      <alignment horizontal="center"/>
    </xf>
    <xf numFmtId="0" fontId="18" fillId="32" borderId="34" xfId="0" applyFont="1" applyFill="1" applyBorder="1" applyAlignment="1">
      <alignment horizontal="center"/>
    </xf>
    <xf numFmtId="0" fontId="24" fillId="32" borderId="15" xfId="0" applyFont="1" applyFill="1" applyBorder="1" applyAlignment="1">
      <alignment horizontal="center"/>
    </xf>
    <xf numFmtId="0" fontId="24" fillId="32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175" fontId="24" fillId="0" borderId="56" xfId="0" applyNumberFormat="1" applyFont="1" applyFill="1" applyBorder="1" applyAlignment="1">
      <alignment horizontal="justify"/>
    </xf>
    <xf numFmtId="175" fontId="24" fillId="0" borderId="29" xfId="0" applyNumberFormat="1" applyFont="1" applyFill="1" applyBorder="1" applyAlignment="1">
      <alignment horizontal="justify"/>
    </xf>
    <xf numFmtId="0" fontId="18" fillId="0" borderId="51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0" xfId="0" applyFont="1" applyFill="1" applyBorder="1" applyAlignment="1">
      <alignment/>
    </xf>
    <xf numFmtId="0" fontId="24" fillId="32" borderId="57" xfId="0" applyFont="1" applyFill="1" applyBorder="1" applyAlignment="1">
      <alignment horizontal="justify"/>
    </xf>
    <xf numFmtId="0" fontId="24" fillId="32" borderId="17" xfId="0" applyFont="1" applyFill="1" applyBorder="1" applyAlignment="1">
      <alignment horizontal="justify"/>
    </xf>
    <xf numFmtId="0" fontId="18" fillId="32" borderId="58" xfId="0" applyFont="1" applyFill="1" applyBorder="1" applyAlignment="1">
      <alignment horizontal="center"/>
    </xf>
    <xf numFmtId="0" fontId="18" fillId="32" borderId="10" xfId="0" applyFont="1" applyFill="1" applyBorder="1" applyAlignment="1">
      <alignment horizontal="center"/>
    </xf>
    <xf numFmtId="0" fontId="18" fillId="32" borderId="59" xfId="0" applyFont="1" applyFill="1" applyBorder="1" applyAlignment="1">
      <alignment horizontal="center"/>
    </xf>
    <xf numFmtId="0" fontId="18" fillId="32" borderId="20" xfId="0" applyFont="1" applyFill="1" applyBorder="1" applyAlignment="1">
      <alignment horizontal="center"/>
    </xf>
    <xf numFmtId="0" fontId="11" fillId="32" borderId="31" xfId="0" applyFont="1" applyFill="1" applyBorder="1" applyAlignment="1">
      <alignment horizontal="center"/>
    </xf>
    <xf numFmtId="0" fontId="11" fillId="32" borderId="34" xfId="0" applyFont="1" applyFill="1" applyBorder="1" applyAlignment="1">
      <alignment horizontal="center"/>
    </xf>
    <xf numFmtId="0" fontId="24" fillId="32" borderId="38" xfId="0" applyFont="1" applyFill="1" applyBorder="1" applyAlignment="1">
      <alignment horizontal="justify"/>
    </xf>
    <xf numFmtId="0" fontId="25" fillId="0" borderId="29" xfId="0" applyFont="1" applyBorder="1" applyAlignment="1">
      <alignment/>
    </xf>
    <xf numFmtId="0" fontId="18" fillId="0" borderId="52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32" borderId="53" xfId="0" applyFont="1" applyFill="1" applyBorder="1" applyAlignment="1">
      <alignment horizontal="justify"/>
    </xf>
    <xf numFmtId="0" fontId="18" fillId="32" borderId="32" xfId="0" applyFont="1" applyFill="1" applyBorder="1" applyAlignment="1">
      <alignment horizontal="justify"/>
    </xf>
    <xf numFmtId="0" fontId="24" fillId="32" borderId="60" xfId="0" applyFont="1" applyFill="1" applyBorder="1" applyAlignment="1">
      <alignment horizontal="justify"/>
    </xf>
    <xf numFmtId="0" fontId="24" fillId="32" borderId="12" xfId="0" applyFont="1" applyFill="1" applyBorder="1" applyAlignment="1">
      <alignment horizontal="justify"/>
    </xf>
    <xf numFmtId="0" fontId="24" fillId="32" borderId="53" xfId="0" applyFont="1" applyFill="1" applyBorder="1" applyAlignment="1">
      <alignment horizontal="justify"/>
    </xf>
    <xf numFmtId="0" fontId="24" fillId="32" borderId="32" xfId="0" applyFont="1" applyFill="1" applyBorder="1" applyAlignment="1">
      <alignment horizontal="justify"/>
    </xf>
    <xf numFmtId="0" fontId="18" fillId="32" borderId="38" xfId="0" applyFont="1" applyFill="1" applyBorder="1" applyAlignment="1">
      <alignment horizontal="justify"/>
    </xf>
    <xf numFmtId="0" fontId="19" fillId="0" borderId="29" xfId="0" applyFont="1" applyBorder="1" applyAlignment="1">
      <alignment/>
    </xf>
    <xf numFmtId="175" fontId="18" fillId="0" borderId="61" xfId="0" applyNumberFormat="1" applyFont="1" applyFill="1" applyBorder="1" applyAlignment="1">
      <alignment horizontal="justify"/>
    </xf>
    <xf numFmtId="175" fontId="18" fillId="0" borderId="32" xfId="0" applyNumberFormat="1" applyFont="1" applyFill="1" applyBorder="1" applyAlignment="1">
      <alignment horizontal="justify"/>
    </xf>
    <xf numFmtId="0" fontId="18" fillId="32" borderId="11" xfId="0" applyFont="1" applyFill="1" applyBorder="1" applyAlignment="1">
      <alignment/>
    </xf>
    <xf numFmtId="0" fontId="18" fillId="32" borderId="13" xfId="0" applyFont="1" applyFill="1" applyBorder="1" applyAlignment="1">
      <alignment/>
    </xf>
    <xf numFmtId="0" fontId="18" fillId="32" borderId="12" xfId="0" applyFont="1" applyFill="1" applyBorder="1" applyAlignment="1">
      <alignment/>
    </xf>
    <xf numFmtId="0" fontId="18" fillId="0" borderId="25" xfId="0" applyFont="1" applyFill="1" applyBorder="1" applyAlignment="1">
      <alignment horizontal="center"/>
    </xf>
    <xf numFmtId="0" fontId="18" fillId="0" borderId="62" xfId="0" applyFont="1" applyFill="1" applyBorder="1" applyAlignment="1">
      <alignment horizontal="center"/>
    </xf>
    <xf numFmtId="0" fontId="18" fillId="0" borderId="63" xfId="0" applyFont="1" applyFill="1" applyBorder="1" applyAlignment="1">
      <alignment horizontal="center"/>
    </xf>
    <xf numFmtId="0" fontId="18" fillId="32" borderId="25" xfId="0" applyFont="1" applyFill="1" applyBorder="1" applyAlignment="1">
      <alignment horizontal="center"/>
    </xf>
    <xf numFmtId="0" fontId="18" fillId="32" borderId="63" xfId="0" applyFont="1" applyFill="1" applyBorder="1" applyAlignment="1">
      <alignment horizontal="center"/>
    </xf>
    <xf numFmtId="0" fontId="18" fillId="32" borderId="62" xfId="0" applyFont="1" applyFill="1" applyBorder="1" applyAlignment="1">
      <alignment horizontal="center"/>
    </xf>
    <xf numFmtId="0" fontId="18" fillId="32" borderId="61" xfId="0" applyFont="1" applyFill="1" applyBorder="1" applyAlignment="1">
      <alignment horizontal="justify"/>
    </xf>
    <xf numFmtId="175" fontId="18" fillId="32" borderId="61" xfId="0" applyNumberFormat="1" applyFont="1" applyFill="1" applyBorder="1" applyAlignment="1">
      <alignment horizontal="justify"/>
    </xf>
    <xf numFmtId="175" fontId="18" fillId="32" borderId="32" xfId="0" applyNumberFormat="1" applyFont="1" applyFill="1" applyBorder="1" applyAlignment="1">
      <alignment horizontal="justify"/>
    </xf>
    <xf numFmtId="196" fontId="2" fillId="33" borderId="10" xfId="0" applyNumberFormat="1" applyFont="1" applyFill="1" applyBorder="1" applyAlignment="1">
      <alignment horizontal="center"/>
    </xf>
    <xf numFmtId="196" fontId="2" fillId="32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Аналіз енергоносіїв проект 2017-2019 Додаток 3" xfId="52"/>
    <cellStyle name="Обычный_Видатки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9"/>
  <sheetViews>
    <sheetView view="pageBreakPreview" zoomScale="85" zoomScaleNormal="75" zoomScaleSheetLayoutView="85" zoomScalePageLayoutView="0" workbookViewId="0" topLeftCell="A29">
      <selection activeCell="D35" sqref="D35"/>
    </sheetView>
  </sheetViews>
  <sheetFormatPr defaultColWidth="9.140625" defaultRowHeight="12.75"/>
  <cols>
    <col min="1" max="1" width="6.7109375" style="0" customWidth="1"/>
    <col min="2" max="2" width="34.140625" style="0" customWidth="1"/>
    <col min="3" max="3" width="36.57421875" style="0" customWidth="1"/>
    <col min="4" max="4" width="9.00390625" style="0" customWidth="1"/>
    <col min="5" max="5" width="8.421875" style="0" customWidth="1"/>
    <col min="6" max="6" width="8.140625" style="0" customWidth="1"/>
    <col min="7" max="8" width="8.28125" style="0" customWidth="1"/>
    <col min="9" max="9" width="7.00390625" style="0" customWidth="1"/>
    <col min="10" max="10" width="8.00390625" style="0" customWidth="1"/>
    <col min="11" max="11" width="9.28125" style="0" customWidth="1"/>
    <col min="12" max="12" width="7.28125" style="0" customWidth="1"/>
    <col min="13" max="13" width="8.00390625" style="0" customWidth="1"/>
    <col min="14" max="15" width="10.00390625" style="0" customWidth="1"/>
    <col min="16" max="16" width="10.421875" style="194" customWidth="1"/>
    <col min="18" max="18" width="9.8515625" style="0" bestFit="1" customWidth="1"/>
  </cols>
  <sheetData>
    <row r="1" spans="10:16" ht="18.75">
      <c r="J1" s="1"/>
      <c r="K1" s="2" t="s">
        <v>0</v>
      </c>
      <c r="L1" s="2"/>
      <c r="M1" s="2"/>
      <c r="N1" s="2"/>
      <c r="O1" s="2"/>
      <c r="P1" s="193"/>
    </row>
    <row r="2" spans="1:16" ht="20.25">
      <c r="A2" s="3"/>
      <c r="B2" s="3"/>
      <c r="C2" s="3"/>
      <c r="D2" s="4"/>
      <c r="E2" s="4"/>
      <c r="F2" s="4"/>
      <c r="G2" s="4"/>
      <c r="H2" s="5"/>
      <c r="I2" s="5"/>
      <c r="J2" s="6"/>
      <c r="K2" s="7" t="s">
        <v>1</v>
      </c>
      <c r="L2" s="7"/>
      <c r="M2" s="7"/>
      <c r="N2" s="7"/>
      <c r="O2" s="1"/>
      <c r="P2" s="193"/>
    </row>
    <row r="3" spans="1:16" ht="20.25">
      <c r="A3" s="3"/>
      <c r="B3" s="8"/>
      <c r="C3" s="10"/>
      <c r="D3" s="10"/>
      <c r="E3" s="10"/>
      <c r="F3" s="10"/>
      <c r="G3" s="10"/>
      <c r="H3" s="10"/>
      <c r="I3" s="10"/>
      <c r="J3" s="11"/>
      <c r="K3" s="7" t="s">
        <v>97</v>
      </c>
      <c r="L3" s="12"/>
      <c r="M3" s="12"/>
      <c r="N3" s="7"/>
      <c r="O3" s="9"/>
      <c r="P3" s="193"/>
    </row>
    <row r="4" spans="1:25" ht="20.25">
      <c r="A4" s="13"/>
      <c r="B4" s="14"/>
      <c r="C4" s="15"/>
      <c r="D4" s="16"/>
      <c r="E4" s="16"/>
      <c r="F4" s="16"/>
      <c r="G4" s="16" t="s">
        <v>2</v>
      </c>
      <c r="H4" s="1"/>
      <c r="I4" s="16"/>
      <c r="J4" s="16"/>
      <c r="K4" s="16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</row>
    <row r="5" spans="1:16" ht="18.75">
      <c r="A5" s="17"/>
      <c r="B5" s="264" t="s">
        <v>90</v>
      </c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</row>
    <row r="6" spans="3:16" ht="16.5" thickBot="1"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 t="s">
        <v>3</v>
      </c>
      <c r="P6" s="217"/>
    </row>
    <row r="7" spans="1:16" ht="53.25" thickBot="1">
      <c r="A7" s="112" t="s">
        <v>50</v>
      </c>
      <c r="B7" s="90" t="s">
        <v>4</v>
      </c>
      <c r="C7" s="90" t="s">
        <v>5</v>
      </c>
      <c r="D7" s="113" t="s">
        <v>6</v>
      </c>
      <c r="E7" s="113" t="s">
        <v>7</v>
      </c>
      <c r="F7" s="113" t="s">
        <v>8</v>
      </c>
      <c r="G7" s="113" t="s">
        <v>9</v>
      </c>
      <c r="H7" s="113" t="s">
        <v>10</v>
      </c>
      <c r="I7" s="113" t="s">
        <v>11</v>
      </c>
      <c r="J7" s="113" t="s">
        <v>12</v>
      </c>
      <c r="K7" s="113" t="s">
        <v>13</v>
      </c>
      <c r="L7" s="113" t="s">
        <v>14</v>
      </c>
      <c r="M7" s="113" t="s">
        <v>15</v>
      </c>
      <c r="N7" s="113" t="s">
        <v>16</v>
      </c>
      <c r="O7" s="113" t="s">
        <v>17</v>
      </c>
      <c r="P7" s="218" t="s">
        <v>89</v>
      </c>
    </row>
    <row r="8" spans="1:16" ht="31.5">
      <c r="A8" s="250" t="s">
        <v>18</v>
      </c>
      <c r="B8" s="233" t="s">
        <v>19</v>
      </c>
      <c r="C8" s="266"/>
      <c r="D8" s="91">
        <v>309</v>
      </c>
      <c r="E8" s="91">
        <v>286</v>
      </c>
      <c r="F8" s="91">
        <v>227</v>
      </c>
      <c r="G8" s="91">
        <v>138</v>
      </c>
      <c r="H8" s="91">
        <v>19</v>
      </c>
      <c r="I8" s="91">
        <v>7</v>
      </c>
      <c r="J8" s="92">
        <v>7</v>
      </c>
      <c r="K8" s="92">
        <v>7</v>
      </c>
      <c r="L8" s="92">
        <v>7</v>
      </c>
      <c r="M8" s="92">
        <f>M11</f>
        <v>88</v>
      </c>
      <c r="N8" s="92">
        <f>N11</f>
        <v>240</v>
      </c>
      <c r="O8" s="92">
        <f>O11</f>
        <v>285</v>
      </c>
      <c r="P8" s="93">
        <f>SUM(D8:O8)</f>
        <v>1620</v>
      </c>
    </row>
    <row r="9" spans="1:16" ht="15.75">
      <c r="A9" s="251"/>
      <c r="B9" s="234" t="s">
        <v>72</v>
      </c>
      <c r="C9" s="262"/>
      <c r="D9" s="41">
        <f>D12+D14</f>
        <v>302</v>
      </c>
      <c r="E9" s="41">
        <f aca="true" t="shared" si="0" ref="E9:O9">E12+E14</f>
        <v>252</v>
      </c>
      <c r="F9" s="41">
        <f t="shared" si="0"/>
        <v>217</v>
      </c>
      <c r="G9" s="41">
        <f t="shared" si="0"/>
        <v>111</v>
      </c>
      <c r="H9" s="41">
        <f t="shared" si="0"/>
        <v>15</v>
      </c>
      <c r="I9" s="41">
        <f t="shared" si="0"/>
        <v>6</v>
      </c>
      <c r="J9" s="41">
        <f t="shared" si="0"/>
        <v>6</v>
      </c>
      <c r="K9" s="41">
        <f t="shared" si="0"/>
        <v>6</v>
      </c>
      <c r="L9" s="41">
        <f t="shared" si="0"/>
        <v>6</v>
      </c>
      <c r="M9" s="41">
        <f t="shared" si="0"/>
        <v>88</v>
      </c>
      <c r="N9" s="41">
        <f t="shared" si="0"/>
        <v>233</v>
      </c>
      <c r="O9" s="41">
        <f t="shared" si="0"/>
        <v>266</v>
      </c>
      <c r="P9" s="94">
        <f>SUM(D9:O9)</f>
        <v>1508</v>
      </c>
    </row>
    <row r="10" spans="1:16" ht="15.75">
      <c r="A10" s="251"/>
      <c r="B10" s="234" t="s">
        <v>22</v>
      </c>
      <c r="C10" s="262"/>
      <c r="D10" s="41">
        <f>D13</f>
        <v>0.2</v>
      </c>
      <c r="E10" s="41">
        <f aca="true" t="shared" si="1" ref="E10:O10">E13</f>
        <v>0.3</v>
      </c>
      <c r="F10" s="41">
        <f t="shared" si="1"/>
        <v>0.3</v>
      </c>
      <c r="G10" s="41">
        <f t="shared" si="1"/>
        <v>0.3</v>
      </c>
      <c r="H10" s="41">
        <f t="shared" si="1"/>
        <v>0</v>
      </c>
      <c r="I10" s="41">
        <f t="shared" si="1"/>
        <v>0</v>
      </c>
      <c r="J10" s="41">
        <f t="shared" si="1"/>
        <v>0</v>
      </c>
      <c r="K10" s="41">
        <f t="shared" si="1"/>
        <v>0</v>
      </c>
      <c r="L10" s="41">
        <f t="shared" si="1"/>
        <v>0</v>
      </c>
      <c r="M10" s="41">
        <f t="shared" si="1"/>
        <v>0.3</v>
      </c>
      <c r="N10" s="41">
        <f t="shared" si="1"/>
        <v>0.3</v>
      </c>
      <c r="O10" s="41">
        <f t="shared" si="1"/>
        <v>0.3</v>
      </c>
      <c r="P10" s="95">
        <f aca="true" t="shared" si="2" ref="P10:P21">SUM(D10:O10)</f>
        <v>2</v>
      </c>
    </row>
    <row r="11" spans="1:16" ht="15.75">
      <c r="A11" s="251"/>
      <c r="B11" s="234"/>
      <c r="C11" s="262" t="s">
        <v>25</v>
      </c>
      <c r="D11" s="41"/>
      <c r="E11" s="41"/>
      <c r="F11" s="41"/>
      <c r="G11" s="41"/>
      <c r="H11" s="41"/>
      <c r="I11" s="41"/>
      <c r="J11" s="85"/>
      <c r="K11" s="85"/>
      <c r="L11" s="85"/>
      <c r="M11" s="85">
        <v>88</v>
      </c>
      <c r="N11" s="85">
        <v>240</v>
      </c>
      <c r="O11" s="85">
        <v>285</v>
      </c>
      <c r="P11" s="95">
        <f>SUM(M11:O11)</f>
        <v>613</v>
      </c>
    </row>
    <row r="12" spans="1:16" ht="15.75">
      <c r="A12" s="251"/>
      <c r="B12" s="234" t="s">
        <v>72</v>
      </c>
      <c r="C12" s="262"/>
      <c r="D12" s="87">
        <v>299</v>
      </c>
      <c r="E12" s="87">
        <v>249</v>
      </c>
      <c r="F12" s="87">
        <v>214</v>
      </c>
      <c r="G12" s="87">
        <v>110</v>
      </c>
      <c r="H12" s="87">
        <v>15</v>
      </c>
      <c r="I12" s="87">
        <v>6</v>
      </c>
      <c r="J12" s="87">
        <v>6</v>
      </c>
      <c r="K12" s="87">
        <v>6</v>
      </c>
      <c r="L12" s="87">
        <v>6</v>
      </c>
      <c r="M12" s="87">
        <v>87</v>
      </c>
      <c r="N12" s="87">
        <v>230</v>
      </c>
      <c r="O12" s="87">
        <v>262</v>
      </c>
      <c r="P12" s="94">
        <f>SUM(D12:O12)</f>
        <v>1490</v>
      </c>
    </row>
    <row r="13" spans="1:16" ht="15.75">
      <c r="A13" s="251"/>
      <c r="B13" s="234" t="s">
        <v>22</v>
      </c>
      <c r="C13" s="262"/>
      <c r="D13" s="87">
        <v>0.2</v>
      </c>
      <c r="E13" s="87">
        <v>0.3</v>
      </c>
      <c r="F13" s="87">
        <v>0.3</v>
      </c>
      <c r="G13" s="87">
        <v>0.3</v>
      </c>
      <c r="H13" s="87">
        <v>0</v>
      </c>
      <c r="I13" s="87">
        <v>0</v>
      </c>
      <c r="J13" s="87">
        <v>0</v>
      </c>
      <c r="K13" s="87">
        <v>0</v>
      </c>
      <c r="L13" s="87">
        <v>0</v>
      </c>
      <c r="M13" s="87">
        <v>0.3</v>
      </c>
      <c r="N13" s="87">
        <v>0.3</v>
      </c>
      <c r="O13" s="87">
        <v>0.3</v>
      </c>
      <c r="P13" s="95">
        <f>P10</f>
        <v>2</v>
      </c>
    </row>
    <row r="14" spans="1:16" ht="33" customHeight="1" thickBot="1">
      <c r="A14" s="252"/>
      <c r="B14" s="235" t="s">
        <v>72</v>
      </c>
      <c r="C14" s="96" t="s">
        <v>77</v>
      </c>
      <c r="D14" s="97">
        <v>3</v>
      </c>
      <c r="E14" s="97">
        <v>3</v>
      </c>
      <c r="F14" s="97">
        <v>3</v>
      </c>
      <c r="G14" s="97">
        <v>1</v>
      </c>
      <c r="H14" s="97"/>
      <c r="I14" s="97"/>
      <c r="J14" s="97"/>
      <c r="K14" s="97"/>
      <c r="L14" s="97"/>
      <c r="M14" s="97">
        <v>1</v>
      </c>
      <c r="N14" s="97">
        <v>3</v>
      </c>
      <c r="O14" s="97">
        <v>4</v>
      </c>
      <c r="P14" s="98">
        <f>SUM(D14:O14)</f>
        <v>18</v>
      </c>
    </row>
    <row r="15" spans="1:16" ht="34.5" customHeight="1">
      <c r="A15" s="254" t="s">
        <v>20</v>
      </c>
      <c r="B15" s="236" t="s">
        <v>21</v>
      </c>
      <c r="C15" s="260" t="s">
        <v>77</v>
      </c>
      <c r="D15" s="88">
        <v>196</v>
      </c>
      <c r="E15" s="88">
        <v>243</v>
      </c>
      <c r="F15" s="88">
        <v>214</v>
      </c>
      <c r="G15" s="88">
        <v>154</v>
      </c>
      <c r="H15" s="88">
        <v>1</v>
      </c>
      <c r="I15" s="88">
        <v>1</v>
      </c>
      <c r="J15" s="89"/>
      <c r="K15" s="89"/>
      <c r="L15" s="89"/>
      <c r="M15" s="89">
        <v>79</v>
      </c>
      <c r="N15" s="89">
        <v>238</v>
      </c>
      <c r="O15" s="89">
        <v>239</v>
      </c>
      <c r="P15" s="114">
        <f t="shared" si="2"/>
        <v>1365</v>
      </c>
    </row>
    <row r="16" spans="1:16" ht="15.75">
      <c r="A16" s="254"/>
      <c r="B16" s="234" t="s">
        <v>72</v>
      </c>
      <c r="C16" s="260"/>
      <c r="D16" s="105">
        <v>193</v>
      </c>
      <c r="E16" s="105">
        <v>233</v>
      </c>
      <c r="F16" s="105">
        <v>210</v>
      </c>
      <c r="G16" s="105">
        <v>151</v>
      </c>
      <c r="H16" s="105">
        <v>0</v>
      </c>
      <c r="I16" s="105">
        <v>0</v>
      </c>
      <c r="J16" s="105">
        <v>0</v>
      </c>
      <c r="K16" s="105">
        <v>0</v>
      </c>
      <c r="L16" s="105">
        <v>0</v>
      </c>
      <c r="M16" s="105">
        <v>65</v>
      </c>
      <c r="N16" s="105">
        <v>198</v>
      </c>
      <c r="O16" s="105">
        <v>215</v>
      </c>
      <c r="P16" s="103">
        <f t="shared" si="2"/>
        <v>1265</v>
      </c>
    </row>
    <row r="17" spans="1:16" ht="16.5" thickBot="1">
      <c r="A17" s="254"/>
      <c r="B17" s="237" t="s">
        <v>22</v>
      </c>
      <c r="C17" s="260"/>
      <c r="D17" s="107">
        <v>18</v>
      </c>
      <c r="E17" s="107">
        <v>16</v>
      </c>
      <c r="F17" s="107">
        <v>11</v>
      </c>
      <c r="G17" s="107">
        <v>7</v>
      </c>
      <c r="H17" s="107"/>
      <c r="I17" s="107"/>
      <c r="J17" s="107"/>
      <c r="K17" s="107"/>
      <c r="L17" s="107"/>
      <c r="M17" s="107">
        <v>8</v>
      </c>
      <c r="N17" s="107">
        <v>17</v>
      </c>
      <c r="O17" s="107">
        <v>18</v>
      </c>
      <c r="P17" s="108">
        <f t="shared" si="2"/>
        <v>95</v>
      </c>
    </row>
    <row r="18" spans="1:16" ht="31.5">
      <c r="A18" s="253" t="s">
        <v>23</v>
      </c>
      <c r="B18" s="233" t="s">
        <v>24</v>
      </c>
      <c r="C18" s="259" t="s">
        <v>25</v>
      </c>
      <c r="D18" s="91">
        <v>577</v>
      </c>
      <c r="E18" s="91">
        <v>520</v>
      </c>
      <c r="F18" s="91">
        <v>354</v>
      </c>
      <c r="G18" s="91">
        <v>268</v>
      </c>
      <c r="H18" s="91">
        <v>121</v>
      </c>
      <c r="I18" s="91">
        <v>25</v>
      </c>
      <c r="J18" s="92">
        <v>4</v>
      </c>
      <c r="K18" s="92">
        <v>4</v>
      </c>
      <c r="L18" s="92">
        <v>4</v>
      </c>
      <c r="M18" s="92">
        <v>250</v>
      </c>
      <c r="N18" s="92">
        <v>522</v>
      </c>
      <c r="O18" s="92">
        <v>570</v>
      </c>
      <c r="P18" s="93">
        <f>SUM(D18:O18)</f>
        <v>3219</v>
      </c>
    </row>
    <row r="19" spans="1:16" ht="15.75">
      <c r="A19" s="254"/>
      <c r="B19" s="234" t="s">
        <v>72</v>
      </c>
      <c r="C19" s="260"/>
      <c r="D19" s="106">
        <v>533</v>
      </c>
      <c r="E19" s="106">
        <v>478</v>
      </c>
      <c r="F19" s="106">
        <v>328</v>
      </c>
      <c r="G19" s="106">
        <v>247</v>
      </c>
      <c r="H19" s="106">
        <v>111</v>
      </c>
      <c r="I19" s="106">
        <v>23</v>
      </c>
      <c r="J19" s="106">
        <v>4</v>
      </c>
      <c r="K19" s="106">
        <v>4</v>
      </c>
      <c r="L19" s="106">
        <v>4</v>
      </c>
      <c r="M19" s="106">
        <v>171</v>
      </c>
      <c r="N19" s="106">
        <v>357</v>
      </c>
      <c r="O19" s="106">
        <v>400</v>
      </c>
      <c r="P19" s="111">
        <f t="shared" si="2"/>
        <v>2660</v>
      </c>
    </row>
    <row r="20" spans="1:16" ht="16.5" thickBot="1">
      <c r="A20" s="255"/>
      <c r="B20" s="235" t="s">
        <v>22</v>
      </c>
      <c r="C20" s="261"/>
      <c r="D20" s="109">
        <v>1</v>
      </c>
      <c r="E20" s="109">
        <v>2</v>
      </c>
      <c r="F20" s="109">
        <v>1</v>
      </c>
      <c r="G20" s="109">
        <v>2</v>
      </c>
      <c r="H20" s="109">
        <v>2</v>
      </c>
      <c r="I20" s="109">
        <v>0</v>
      </c>
      <c r="J20" s="109">
        <v>0</v>
      </c>
      <c r="K20" s="109">
        <v>0</v>
      </c>
      <c r="L20" s="109">
        <v>0</v>
      </c>
      <c r="M20" s="109">
        <v>1</v>
      </c>
      <c r="N20" s="109">
        <v>2</v>
      </c>
      <c r="O20" s="109">
        <v>2</v>
      </c>
      <c r="P20" s="110">
        <f t="shared" si="2"/>
        <v>13</v>
      </c>
    </row>
    <row r="21" spans="1:16" ht="47.25">
      <c r="A21" s="253" t="s">
        <v>27</v>
      </c>
      <c r="B21" s="238" t="s">
        <v>95</v>
      </c>
      <c r="C21" s="49" t="s">
        <v>26</v>
      </c>
      <c r="D21" s="88">
        <v>445</v>
      </c>
      <c r="E21" s="88">
        <v>445</v>
      </c>
      <c r="F21" s="88">
        <v>415</v>
      </c>
      <c r="G21" s="88">
        <v>287</v>
      </c>
      <c r="H21" s="88">
        <v>46</v>
      </c>
      <c r="I21" s="88">
        <v>10</v>
      </c>
      <c r="J21" s="89">
        <v>15</v>
      </c>
      <c r="K21" s="89">
        <v>10</v>
      </c>
      <c r="L21" s="89">
        <v>20</v>
      </c>
      <c r="M21" s="89">
        <v>130</v>
      </c>
      <c r="N21" s="89">
        <v>427</v>
      </c>
      <c r="O21" s="89">
        <v>520</v>
      </c>
      <c r="P21" s="114">
        <f t="shared" si="2"/>
        <v>2770</v>
      </c>
    </row>
    <row r="22" spans="1:16" ht="15.75">
      <c r="A22" s="254"/>
      <c r="B22" s="234" t="s">
        <v>72</v>
      </c>
      <c r="C22" s="46"/>
      <c r="D22" s="41">
        <f>D23+D24</f>
        <v>431</v>
      </c>
      <c r="E22" s="41">
        <f aca="true" t="shared" si="3" ref="E22:P22">E23+E24</f>
        <v>443</v>
      </c>
      <c r="F22" s="41">
        <f t="shared" si="3"/>
        <v>412</v>
      </c>
      <c r="G22" s="41">
        <f t="shared" si="3"/>
        <v>282</v>
      </c>
      <c r="H22" s="41">
        <f t="shared" si="3"/>
        <v>46</v>
      </c>
      <c r="I22" s="41">
        <f t="shared" si="3"/>
        <v>9</v>
      </c>
      <c r="J22" s="85">
        <f t="shared" si="3"/>
        <v>13</v>
      </c>
      <c r="K22" s="85">
        <f t="shared" si="3"/>
        <v>10</v>
      </c>
      <c r="L22" s="85">
        <f t="shared" si="3"/>
        <v>19</v>
      </c>
      <c r="M22" s="85">
        <f t="shared" si="3"/>
        <v>122</v>
      </c>
      <c r="N22" s="85">
        <f t="shared" si="3"/>
        <v>421</v>
      </c>
      <c r="O22" s="85">
        <f t="shared" si="3"/>
        <v>512</v>
      </c>
      <c r="P22" s="95">
        <f t="shared" si="3"/>
        <v>2720</v>
      </c>
    </row>
    <row r="23" spans="1:16" ht="15.75">
      <c r="A23" s="254"/>
      <c r="B23" s="48"/>
      <c r="C23" s="46" t="s">
        <v>25</v>
      </c>
      <c r="D23" s="116">
        <v>376</v>
      </c>
      <c r="E23" s="116">
        <v>385</v>
      </c>
      <c r="F23" s="116">
        <v>358</v>
      </c>
      <c r="G23" s="116">
        <v>254</v>
      </c>
      <c r="H23" s="116">
        <v>41</v>
      </c>
      <c r="I23" s="116">
        <v>9</v>
      </c>
      <c r="J23" s="116">
        <v>13</v>
      </c>
      <c r="K23" s="116">
        <v>10</v>
      </c>
      <c r="L23" s="116">
        <v>14</v>
      </c>
      <c r="M23" s="116">
        <v>104</v>
      </c>
      <c r="N23" s="116">
        <v>356</v>
      </c>
      <c r="O23" s="116">
        <v>440</v>
      </c>
      <c r="P23" s="94">
        <f>SUM(D23:O23)</f>
        <v>2360</v>
      </c>
    </row>
    <row r="24" spans="1:16" ht="32.25" customHeight="1" thickBot="1">
      <c r="A24" s="254"/>
      <c r="B24" s="239"/>
      <c r="C24" s="47" t="s">
        <v>77</v>
      </c>
      <c r="D24" s="118">
        <v>55</v>
      </c>
      <c r="E24" s="118">
        <v>58</v>
      </c>
      <c r="F24" s="118">
        <v>54</v>
      </c>
      <c r="G24" s="118">
        <v>28</v>
      </c>
      <c r="H24" s="118">
        <v>5</v>
      </c>
      <c r="I24" s="118">
        <v>0</v>
      </c>
      <c r="J24" s="118">
        <v>0</v>
      </c>
      <c r="K24" s="118">
        <v>0</v>
      </c>
      <c r="L24" s="118">
        <v>5</v>
      </c>
      <c r="M24" s="118">
        <v>18</v>
      </c>
      <c r="N24" s="118">
        <v>65</v>
      </c>
      <c r="O24" s="118">
        <v>72</v>
      </c>
      <c r="P24" s="221">
        <f>SUM(D24:O24)</f>
        <v>360</v>
      </c>
    </row>
    <row r="25" spans="1:16" ht="15.75">
      <c r="A25" s="256"/>
      <c r="B25" s="120" t="s">
        <v>28</v>
      </c>
      <c r="C25" s="121" t="s">
        <v>26</v>
      </c>
      <c r="D25" s="122">
        <f aca="true" t="shared" si="4" ref="D25:P25">D8+D15+D18+D21</f>
        <v>1527</v>
      </c>
      <c r="E25" s="122">
        <f t="shared" si="4"/>
        <v>1494</v>
      </c>
      <c r="F25" s="122">
        <f t="shared" si="4"/>
        <v>1210</v>
      </c>
      <c r="G25" s="122">
        <f t="shared" si="4"/>
        <v>847</v>
      </c>
      <c r="H25" s="122">
        <f t="shared" si="4"/>
        <v>187</v>
      </c>
      <c r="I25" s="122">
        <f t="shared" si="4"/>
        <v>43</v>
      </c>
      <c r="J25" s="123">
        <f t="shared" si="4"/>
        <v>26</v>
      </c>
      <c r="K25" s="123">
        <f t="shared" si="4"/>
        <v>21</v>
      </c>
      <c r="L25" s="123">
        <f t="shared" si="4"/>
        <v>31</v>
      </c>
      <c r="M25" s="123">
        <f t="shared" si="4"/>
        <v>547</v>
      </c>
      <c r="N25" s="123">
        <f t="shared" si="4"/>
        <v>1427</v>
      </c>
      <c r="O25" s="123">
        <f t="shared" si="4"/>
        <v>1614</v>
      </c>
      <c r="P25" s="124">
        <f t="shared" si="4"/>
        <v>8974</v>
      </c>
    </row>
    <row r="26" spans="1:16" ht="15.75">
      <c r="A26" s="257"/>
      <c r="B26" s="117" t="s">
        <v>74</v>
      </c>
      <c r="C26" s="50"/>
      <c r="D26" s="40">
        <f>D27+D28</f>
        <v>1459</v>
      </c>
      <c r="E26" s="40">
        <f aca="true" t="shared" si="5" ref="E26:P26">E27+E28</f>
        <v>1406</v>
      </c>
      <c r="F26" s="40">
        <f t="shared" si="5"/>
        <v>1167</v>
      </c>
      <c r="G26" s="40">
        <f t="shared" si="5"/>
        <v>791</v>
      </c>
      <c r="H26" s="40">
        <f t="shared" si="5"/>
        <v>172</v>
      </c>
      <c r="I26" s="40">
        <f t="shared" si="5"/>
        <v>38</v>
      </c>
      <c r="J26" s="86">
        <f t="shared" si="5"/>
        <v>23</v>
      </c>
      <c r="K26" s="86">
        <f t="shared" si="5"/>
        <v>20</v>
      </c>
      <c r="L26" s="86">
        <f t="shared" si="5"/>
        <v>29</v>
      </c>
      <c r="M26" s="86">
        <f t="shared" si="5"/>
        <v>446</v>
      </c>
      <c r="N26" s="86">
        <f t="shared" si="5"/>
        <v>1209</v>
      </c>
      <c r="O26" s="86">
        <f t="shared" si="5"/>
        <v>1393</v>
      </c>
      <c r="P26" s="94">
        <f t="shared" si="5"/>
        <v>8153</v>
      </c>
    </row>
    <row r="27" spans="1:16" ht="21" customHeight="1">
      <c r="A27" s="257"/>
      <c r="B27" s="117"/>
      <c r="C27" s="50" t="s">
        <v>25</v>
      </c>
      <c r="D27" s="40">
        <f>D12+D19+D23</f>
        <v>1208</v>
      </c>
      <c r="E27" s="40">
        <f aca="true" t="shared" si="6" ref="E27:P27">E12+E19+E23</f>
        <v>1112</v>
      </c>
      <c r="F27" s="40">
        <f t="shared" si="6"/>
        <v>900</v>
      </c>
      <c r="G27" s="40">
        <f t="shared" si="6"/>
        <v>611</v>
      </c>
      <c r="H27" s="40">
        <f t="shared" si="6"/>
        <v>167</v>
      </c>
      <c r="I27" s="40">
        <f t="shared" si="6"/>
        <v>38</v>
      </c>
      <c r="J27" s="40">
        <f t="shared" si="6"/>
        <v>23</v>
      </c>
      <c r="K27" s="40">
        <f t="shared" si="6"/>
        <v>20</v>
      </c>
      <c r="L27" s="40">
        <f t="shared" si="6"/>
        <v>24</v>
      </c>
      <c r="M27" s="40">
        <f t="shared" si="6"/>
        <v>362</v>
      </c>
      <c r="N27" s="40">
        <f t="shared" si="6"/>
        <v>943</v>
      </c>
      <c r="O27" s="40">
        <f t="shared" si="6"/>
        <v>1102</v>
      </c>
      <c r="P27" s="94">
        <f t="shared" si="6"/>
        <v>6510</v>
      </c>
    </row>
    <row r="28" spans="1:16" ht="36" customHeight="1">
      <c r="A28" s="257"/>
      <c r="B28" s="117"/>
      <c r="C28" s="50" t="s">
        <v>77</v>
      </c>
      <c r="D28" s="75">
        <f>D16+D24+D14</f>
        <v>251</v>
      </c>
      <c r="E28" s="75">
        <f aca="true" t="shared" si="7" ref="E28:P28">E16+E24+E14</f>
        <v>294</v>
      </c>
      <c r="F28" s="75">
        <f t="shared" si="7"/>
        <v>267</v>
      </c>
      <c r="G28" s="75">
        <f t="shared" si="7"/>
        <v>180</v>
      </c>
      <c r="H28" s="75">
        <f t="shared" si="7"/>
        <v>5</v>
      </c>
      <c r="I28" s="75">
        <f t="shared" si="7"/>
        <v>0</v>
      </c>
      <c r="J28" s="75">
        <f t="shared" si="7"/>
        <v>0</v>
      </c>
      <c r="K28" s="75">
        <f t="shared" si="7"/>
        <v>0</v>
      </c>
      <c r="L28" s="75">
        <f t="shared" si="7"/>
        <v>5</v>
      </c>
      <c r="M28" s="75">
        <f t="shared" si="7"/>
        <v>84</v>
      </c>
      <c r="N28" s="75">
        <f t="shared" si="7"/>
        <v>266</v>
      </c>
      <c r="O28" s="75">
        <f t="shared" si="7"/>
        <v>291</v>
      </c>
      <c r="P28" s="219">
        <f t="shared" si="7"/>
        <v>1643</v>
      </c>
    </row>
    <row r="29" spans="1:16" ht="16.5" thickBot="1">
      <c r="A29" s="258"/>
      <c r="B29" s="125" t="s">
        <v>47</v>
      </c>
      <c r="C29" s="126"/>
      <c r="D29" s="127">
        <f>D10+D17+D20</f>
        <v>19.2</v>
      </c>
      <c r="E29" s="127">
        <f aca="true" t="shared" si="8" ref="E29:P29">E10+E17+E20</f>
        <v>18.3</v>
      </c>
      <c r="F29" s="127">
        <f t="shared" si="8"/>
        <v>12.3</v>
      </c>
      <c r="G29" s="127">
        <f t="shared" si="8"/>
        <v>9.3</v>
      </c>
      <c r="H29" s="127">
        <f t="shared" si="8"/>
        <v>2</v>
      </c>
      <c r="I29" s="127">
        <f t="shared" si="8"/>
        <v>0</v>
      </c>
      <c r="J29" s="128">
        <f t="shared" si="8"/>
        <v>0</v>
      </c>
      <c r="K29" s="128">
        <f t="shared" si="8"/>
        <v>0</v>
      </c>
      <c r="L29" s="128">
        <f t="shared" si="8"/>
        <v>0</v>
      </c>
      <c r="M29" s="128">
        <f t="shared" si="8"/>
        <v>9.3</v>
      </c>
      <c r="N29" s="128">
        <f t="shared" si="8"/>
        <v>19.3</v>
      </c>
      <c r="O29" s="128">
        <f t="shared" si="8"/>
        <v>20.3</v>
      </c>
      <c r="P29" s="98">
        <f t="shared" si="8"/>
        <v>110</v>
      </c>
    </row>
    <row r="30" spans="1:16" ht="15.75" customHeight="1" thickBot="1">
      <c r="A30" s="229"/>
      <c r="B30" s="230"/>
      <c r="C30" s="230"/>
      <c r="D30" s="231"/>
      <c r="E30" s="231"/>
      <c r="F30" s="231"/>
      <c r="G30" s="231"/>
      <c r="H30" s="231"/>
      <c r="I30" s="231"/>
      <c r="J30" s="232"/>
      <c r="K30" s="232"/>
      <c r="L30" s="232"/>
      <c r="M30" s="265" t="s">
        <v>48</v>
      </c>
      <c r="N30" s="265"/>
      <c r="O30" s="265"/>
      <c r="P30" s="265"/>
    </row>
    <row r="31" spans="1:16" ht="53.25" thickBot="1">
      <c r="A31" s="245" t="s">
        <v>50</v>
      </c>
      <c r="B31" s="240" t="s">
        <v>4</v>
      </c>
      <c r="C31" s="99" t="s">
        <v>5</v>
      </c>
      <c r="D31" s="100" t="s">
        <v>6</v>
      </c>
      <c r="E31" s="100" t="s">
        <v>7</v>
      </c>
      <c r="F31" s="100" t="s">
        <v>8</v>
      </c>
      <c r="G31" s="100" t="s">
        <v>9</v>
      </c>
      <c r="H31" s="100" t="s">
        <v>10</v>
      </c>
      <c r="I31" s="100" t="s">
        <v>11</v>
      </c>
      <c r="J31" s="100" t="s">
        <v>12</v>
      </c>
      <c r="K31" s="100" t="s">
        <v>13</v>
      </c>
      <c r="L31" s="100" t="s">
        <v>14</v>
      </c>
      <c r="M31" s="100" t="s">
        <v>15</v>
      </c>
      <c r="N31" s="100" t="s">
        <v>16</v>
      </c>
      <c r="O31" s="100" t="s">
        <v>17</v>
      </c>
      <c r="P31" s="220" t="s">
        <v>89</v>
      </c>
    </row>
    <row r="32" spans="1:16" ht="46.5" customHeight="1">
      <c r="A32" s="253" t="s">
        <v>29</v>
      </c>
      <c r="B32" s="233" t="s">
        <v>78</v>
      </c>
      <c r="C32" s="115"/>
      <c r="D32" s="92">
        <v>290.3</v>
      </c>
      <c r="E32" s="92">
        <v>261.3</v>
      </c>
      <c r="F32" s="92">
        <v>247.3</v>
      </c>
      <c r="G32" s="92">
        <v>160.3</v>
      </c>
      <c r="H32" s="92">
        <v>33.3</v>
      </c>
      <c r="I32" s="92">
        <v>11.3</v>
      </c>
      <c r="J32" s="92">
        <v>11</v>
      </c>
      <c r="K32" s="92">
        <v>16</v>
      </c>
      <c r="L32" s="92">
        <v>30</v>
      </c>
      <c r="M32" s="92">
        <v>146.2</v>
      </c>
      <c r="N32" s="92">
        <v>218.3</v>
      </c>
      <c r="O32" s="92">
        <v>287.3</v>
      </c>
      <c r="P32" s="93">
        <f>SUM(D32:O32)</f>
        <v>1712.6</v>
      </c>
    </row>
    <row r="33" spans="1:16" ht="21" customHeight="1">
      <c r="A33" s="254"/>
      <c r="B33" s="234" t="s">
        <v>72</v>
      </c>
      <c r="C33" s="46"/>
      <c r="D33" s="85">
        <f>D34+D35</f>
        <v>255</v>
      </c>
      <c r="E33" s="85">
        <f aca="true" t="shared" si="9" ref="E33:O33">E34+E35</f>
        <v>249</v>
      </c>
      <c r="F33" s="85">
        <f t="shared" si="9"/>
        <v>243</v>
      </c>
      <c r="G33" s="85">
        <f t="shared" si="9"/>
        <v>138</v>
      </c>
      <c r="H33" s="85">
        <f t="shared" si="9"/>
        <v>33</v>
      </c>
      <c r="I33" s="85">
        <f t="shared" si="9"/>
        <v>11</v>
      </c>
      <c r="J33" s="85">
        <f t="shared" si="9"/>
        <v>11</v>
      </c>
      <c r="K33" s="85">
        <f t="shared" si="9"/>
        <v>16</v>
      </c>
      <c r="L33" s="85">
        <f t="shared" si="9"/>
        <v>30</v>
      </c>
      <c r="M33" s="85">
        <f t="shared" si="9"/>
        <v>142</v>
      </c>
      <c r="N33" s="85">
        <f t="shared" si="9"/>
        <v>211</v>
      </c>
      <c r="O33" s="85">
        <f t="shared" si="9"/>
        <v>264</v>
      </c>
      <c r="P33" s="95">
        <f>P34+P35</f>
        <v>1603</v>
      </c>
    </row>
    <row r="34" spans="1:16" ht="15.75">
      <c r="A34" s="254"/>
      <c r="B34" s="29"/>
      <c r="C34" s="46" t="s">
        <v>25</v>
      </c>
      <c r="D34" s="104">
        <v>238</v>
      </c>
      <c r="E34" s="104">
        <v>233</v>
      </c>
      <c r="F34" s="104">
        <v>228</v>
      </c>
      <c r="G34" s="104">
        <v>131</v>
      </c>
      <c r="H34" s="104">
        <v>33</v>
      </c>
      <c r="I34" s="104">
        <v>11</v>
      </c>
      <c r="J34" s="104">
        <v>11</v>
      </c>
      <c r="K34" s="104">
        <v>16</v>
      </c>
      <c r="L34" s="129">
        <v>30</v>
      </c>
      <c r="M34" s="129">
        <v>134</v>
      </c>
      <c r="N34" s="129">
        <v>195</v>
      </c>
      <c r="O34" s="129">
        <v>247</v>
      </c>
      <c r="P34" s="221">
        <f>SUM(D34:O34)</f>
        <v>1507</v>
      </c>
    </row>
    <row r="35" spans="1:16" ht="31.5">
      <c r="A35" s="254"/>
      <c r="B35" s="29"/>
      <c r="C35" s="46" t="s">
        <v>77</v>
      </c>
      <c r="D35" s="104">
        <v>17</v>
      </c>
      <c r="E35" s="104">
        <v>16</v>
      </c>
      <c r="F35" s="104">
        <v>15</v>
      </c>
      <c r="G35" s="104">
        <v>7</v>
      </c>
      <c r="H35" s="104">
        <v>0</v>
      </c>
      <c r="I35" s="104">
        <v>0</v>
      </c>
      <c r="J35" s="104">
        <v>0</v>
      </c>
      <c r="K35" s="104">
        <v>0</v>
      </c>
      <c r="L35" s="104">
        <v>0</v>
      </c>
      <c r="M35" s="104">
        <v>8</v>
      </c>
      <c r="N35" s="104">
        <v>16</v>
      </c>
      <c r="O35" s="104">
        <v>17</v>
      </c>
      <c r="P35" s="221">
        <f>SUM(D35:O35)</f>
        <v>96</v>
      </c>
    </row>
    <row r="36" spans="1:16" ht="16.5" thickBot="1">
      <c r="A36" s="254"/>
      <c r="B36" s="237" t="s">
        <v>22</v>
      </c>
      <c r="C36" s="47"/>
      <c r="D36" s="133">
        <v>0.5</v>
      </c>
      <c r="E36" s="133">
        <v>0.6</v>
      </c>
      <c r="F36" s="133">
        <v>0.3</v>
      </c>
      <c r="G36" s="133">
        <v>0.2</v>
      </c>
      <c r="H36" s="133">
        <v>0.2</v>
      </c>
      <c r="I36" s="133">
        <v>0</v>
      </c>
      <c r="J36" s="133">
        <v>0</v>
      </c>
      <c r="K36" s="133">
        <v>0</v>
      </c>
      <c r="L36" s="133">
        <v>0.3</v>
      </c>
      <c r="M36" s="133">
        <v>0.2</v>
      </c>
      <c r="N36" s="133">
        <v>0.3</v>
      </c>
      <c r="O36" s="133">
        <v>0.4</v>
      </c>
      <c r="P36" s="221">
        <f>SUM(D36:O36)</f>
        <v>3</v>
      </c>
    </row>
    <row r="37" spans="1:16" ht="33.75" customHeight="1">
      <c r="A37" s="253" t="s">
        <v>71</v>
      </c>
      <c r="B37" s="233" t="s">
        <v>85</v>
      </c>
      <c r="C37" s="115"/>
      <c r="D37" s="130">
        <f aca="true" t="shared" si="10" ref="D37:N37">D39+D40</f>
        <v>101</v>
      </c>
      <c r="E37" s="130">
        <f t="shared" si="10"/>
        <v>101</v>
      </c>
      <c r="F37" s="130">
        <f t="shared" si="10"/>
        <v>87</v>
      </c>
      <c r="G37" s="130">
        <f t="shared" si="10"/>
        <v>40</v>
      </c>
      <c r="H37" s="130">
        <f t="shared" si="10"/>
        <v>0</v>
      </c>
      <c r="I37" s="130">
        <f t="shared" si="10"/>
        <v>0</v>
      </c>
      <c r="J37" s="130">
        <f t="shared" si="10"/>
        <v>0</v>
      </c>
      <c r="K37" s="130">
        <f t="shared" si="10"/>
        <v>0</v>
      </c>
      <c r="L37" s="130">
        <f t="shared" si="10"/>
        <v>0</v>
      </c>
      <c r="M37" s="130">
        <f t="shared" si="10"/>
        <v>38</v>
      </c>
      <c r="N37" s="130">
        <f t="shared" si="10"/>
        <v>87</v>
      </c>
      <c r="O37" s="130">
        <f>O39+O40</f>
        <v>101</v>
      </c>
      <c r="P37" s="222">
        <f>SUM(D37:O37)</f>
        <v>555</v>
      </c>
    </row>
    <row r="38" spans="1:19" ht="15.75">
      <c r="A38" s="254"/>
      <c r="B38" s="234" t="s">
        <v>72</v>
      </c>
      <c r="C38" s="46"/>
      <c r="D38" s="79">
        <f aca="true" t="shared" si="11" ref="D38:N38">D39+D41</f>
        <v>94</v>
      </c>
      <c r="E38" s="79">
        <f t="shared" si="11"/>
        <v>94</v>
      </c>
      <c r="F38" s="79">
        <f t="shared" si="11"/>
        <v>82</v>
      </c>
      <c r="G38" s="79">
        <f t="shared" si="11"/>
        <v>30</v>
      </c>
      <c r="H38" s="79">
        <f t="shared" si="11"/>
        <v>0</v>
      </c>
      <c r="I38" s="79">
        <f t="shared" si="11"/>
        <v>0</v>
      </c>
      <c r="J38" s="79">
        <f t="shared" si="11"/>
        <v>0</v>
      </c>
      <c r="K38" s="79">
        <f t="shared" si="11"/>
        <v>0</v>
      </c>
      <c r="L38" s="79">
        <f t="shared" si="11"/>
        <v>0</v>
      </c>
      <c r="M38" s="79">
        <f t="shared" si="11"/>
        <v>28</v>
      </c>
      <c r="N38" s="79">
        <f t="shared" si="11"/>
        <v>82</v>
      </c>
      <c r="O38" s="79">
        <f>O39+O41</f>
        <v>94</v>
      </c>
      <c r="P38" s="223">
        <f>P39+P41</f>
        <v>504</v>
      </c>
      <c r="R38" s="84"/>
      <c r="S38" s="84"/>
    </row>
    <row r="39" spans="1:19" ht="15.75">
      <c r="A39" s="254"/>
      <c r="B39" s="234"/>
      <c r="C39" s="46" t="s">
        <v>25</v>
      </c>
      <c r="D39" s="104">
        <v>22</v>
      </c>
      <c r="E39" s="104">
        <v>22</v>
      </c>
      <c r="F39" s="104">
        <v>22</v>
      </c>
      <c r="G39" s="104">
        <v>8</v>
      </c>
      <c r="H39" s="104">
        <v>0</v>
      </c>
      <c r="I39" s="104">
        <v>0</v>
      </c>
      <c r="J39" s="134">
        <v>0</v>
      </c>
      <c r="K39" s="134">
        <v>0</v>
      </c>
      <c r="L39" s="134">
        <v>0</v>
      </c>
      <c r="M39" s="134">
        <v>6</v>
      </c>
      <c r="N39" s="134">
        <v>22</v>
      </c>
      <c r="O39" s="134">
        <v>22</v>
      </c>
      <c r="P39" s="94">
        <f>SUM(D39:O39)</f>
        <v>124</v>
      </c>
      <c r="R39" s="84"/>
      <c r="S39" s="84"/>
    </row>
    <row r="40" spans="1:19" ht="29.25" customHeight="1">
      <c r="A40" s="254"/>
      <c r="B40" s="234"/>
      <c r="C40" s="83" t="s">
        <v>77</v>
      </c>
      <c r="D40" s="80">
        <v>79</v>
      </c>
      <c r="E40" s="80">
        <v>79</v>
      </c>
      <c r="F40" s="80">
        <v>65</v>
      </c>
      <c r="G40" s="80">
        <v>32</v>
      </c>
      <c r="H40" s="80"/>
      <c r="I40" s="80"/>
      <c r="J40" s="80"/>
      <c r="K40" s="80"/>
      <c r="L40" s="80"/>
      <c r="M40" s="79">
        <v>32</v>
      </c>
      <c r="N40" s="79">
        <v>65</v>
      </c>
      <c r="O40" s="79">
        <v>79</v>
      </c>
      <c r="P40" s="95">
        <f>SUM(D40:O40)</f>
        <v>431</v>
      </c>
      <c r="R40" s="84"/>
      <c r="S40" s="84"/>
    </row>
    <row r="41" spans="1:19" ht="16.5" thickBot="1">
      <c r="A41" s="255"/>
      <c r="B41" s="235" t="s">
        <v>72</v>
      </c>
      <c r="C41" s="101"/>
      <c r="D41" s="135">
        <v>72</v>
      </c>
      <c r="E41" s="135">
        <v>72</v>
      </c>
      <c r="F41" s="135">
        <v>60</v>
      </c>
      <c r="G41" s="135">
        <v>22</v>
      </c>
      <c r="H41" s="135">
        <v>0</v>
      </c>
      <c r="I41" s="135">
        <v>0</v>
      </c>
      <c r="J41" s="135">
        <v>0</v>
      </c>
      <c r="K41" s="135">
        <v>0</v>
      </c>
      <c r="L41" s="135">
        <v>0</v>
      </c>
      <c r="M41" s="135">
        <v>22</v>
      </c>
      <c r="N41" s="135">
        <v>60</v>
      </c>
      <c r="O41" s="135">
        <v>72</v>
      </c>
      <c r="P41" s="98">
        <f>SUM(D41:O41)</f>
        <v>380</v>
      </c>
      <c r="R41" s="84"/>
      <c r="S41" s="84"/>
    </row>
    <row r="42" spans="1:19" ht="37.5" customHeight="1">
      <c r="A42" s="253" t="s">
        <v>30</v>
      </c>
      <c r="B42" s="233" t="s">
        <v>86</v>
      </c>
      <c r="C42" s="259" t="s">
        <v>25</v>
      </c>
      <c r="D42" s="91">
        <f aca="true" t="shared" si="12" ref="D42:J42">D43</f>
        <v>95</v>
      </c>
      <c r="E42" s="91">
        <f t="shared" si="12"/>
        <v>90</v>
      </c>
      <c r="F42" s="91">
        <f t="shared" si="12"/>
        <v>73</v>
      </c>
      <c r="G42" s="91">
        <f t="shared" si="12"/>
        <v>52</v>
      </c>
      <c r="H42" s="91">
        <f t="shared" si="12"/>
        <v>20</v>
      </c>
      <c r="I42" s="91">
        <f t="shared" si="12"/>
        <v>0.2</v>
      </c>
      <c r="J42" s="91">
        <f t="shared" si="12"/>
        <v>0.2</v>
      </c>
      <c r="K42" s="91">
        <f aca="true" t="shared" si="13" ref="K42:P42">K43</f>
        <v>0.2</v>
      </c>
      <c r="L42" s="91">
        <f t="shared" si="13"/>
        <v>0.2</v>
      </c>
      <c r="M42" s="91">
        <f t="shared" si="13"/>
        <v>23.2</v>
      </c>
      <c r="N42" s="91">
        <f t="shared" si="13"/>
        <v>67</v>
      </c>
      <c r="O42" s="91">
        <f t="shared" si="13"/>
        <v>83</v>
      </c>
      <c r="P42" s="224">
        <f t="shared" si="13"/>
        <v>503.99999999999994</v>
      </c>
      <c r="R42" s="84"/>
      <c r="S42" s="84"/>
    </row>
    <row r="43" spans="1:19" ht="16.5" thickBot="1">
      <c r="A43" s="255"/>
      <c r="B43" s="235" t="s">
        <v>72</v>
      </c>
      <c r="C43" s="261"/>
      <c r="D43" s="136">
        <v>95</v>
      </c>
      <c r="E43" s="136">
        <v>90</v>
      </c>
      <c r="F43" s="136">
        <v>73</v>
      </c>
      <c r="G43" s="136">
        <v>52</v>
      </c>
      <c r="H43" s="136">
        <v>20</v>
      </c>
      <c r="I43" s="136">
        <v>0.2</v>
      </c>
      <c r="J43" s="136">
        <v>0.2</v>
      </c>
      <c r="K43" s="136">
        <v>0.2</v>
      </c>
      <c r="L43" s="136">
        <v>0.2</v>
      </c>
      <c r="M43" s="136">
        <v>23.2</v>
      </c>
      <c r="N43" s="136">
        <v>67</v>
      </c>
      <c r="O43" s="136">
        <v>83</v>
      </c>
      <c r="P43" s="98">
        <f>SUM(D43:O43)</f>
        <v>503.99999999999994</v>
      </c>
      <c r="R43" s="84"/>
      <c r="S43" s="84"/>
    </row>
    <row r="44" spans="1:16" ht="31.5">
      <c r="A44" s="253" t="s">
        <v>31</v>
      </c>
      <c r="B44" s="241" t="s">
        <v>62</v>
      </c>
      <c r="C44" s="259" t="s">
        <v>25</v>
      </c>
      <c r="D44" s="137">
        <v>59</v>
      </c>
      <c r="E44" s="137">
        <v>59</v>
      </c>
      <c r="F44" s="137">
        <v>46</v>
      </c>
      <c r="G44" s="137">
        <v>19</v>
      </c>
      <c r="H44" s="137"/>
      <c r="I44" s="137"/>
      <c r="J44" s="137"/>
      <c r="K44" s="137"/>
      <c r="L44" s="137"/>
      <c r="M44" s="137">
        <v>24</v>
      </c>
      <c r="N44" s="137">
        <v>46</v>
      </c>
      <c r="O44" s="137">
        <v>67</v>
      </c>
      <c r="P44" s="93">
        <f aca="true" t="shared" si="14" ref="P44:P49">SUM(D44:O44)</f>
        <v>320</v>
      </c>
    </row>
    <row r="45" spans="1:16" ht="16.5" thickBot="1">
      <c r="A45" s="254"/>
      <c r="B45" s="234" t="s">
        <v>72</v>
      </c>
      <c r="C45" s="260"/>
      <c r="D45" s="138">
        <v>30</v>
      </c>
      <c r="E45" s="138">
        <v>37</v>
      </c>
      <c r="F45" s="138">
        <v>30</v>
      </c>
      <c r="G45" s="138">
        <v>17</v>
      </c>
      <c r="H45" s="138">
        <v>0</v>
      </c>
      <c r="I45" s="138">
        <v>0</v>
      </c>
      <c r="J45" s="138">
        <v>0</v>
      </c>
      <c r="K45" s="138">
        <v>0</v>
      </c>
      <c r="L45" s="138">
        <v>0</v>
      </c>
      <c r="M45" s="138">
        <v>14</v>
      </c>
      <c r="N45" s="138">
        <v>28</v>
      </c>
      <c r="O45" s="138">
        <v>43.4</v>
      </c>
      <c r="P45" s="94">
        <f t="shared" si="14"/>
        <v>199.4</v>
      </c>
    </row>
    <row r="46" spans="1:16" ht="16.5" thickBot="1">
      <c r="A46" s="255"/>
      <c r="B46" s="235" t="s">
        <v>22</v>
      </c>
      <c r="C46" s="261"/>
      <c r="D46" s="138">
        <v>15</v>
      </c>
      <c r="E46" s="138">
        <v>15</v>
      </c>
      <c r="F46" s="138">
        <v>14</v>
      </c>
      <c r="G46" s="138">
        <v>10</v>
      </c>
      <c r="H46" s="138">
        <v>0</v>
      </c>
      <c r="I46" s="138">
        <v>0</v>
      </c>
      <c r="J46" s="138">
        <v>0</v>
      </c>
      <c r="K46" s="138">
        <v>0</v>
      </c>
      <c r="L46" s="138">
        <v>0</v>
      </c>
      <c r="M46" s="138">
        <v>10</v>
      </c>
      <c r="N46" s="138">
        <v>15</v>
      </c>
      <c r="O46" s="138">
        <v>17</v>
      </c>
      <c r="P46" s="110">
        <f t="shared" si="14"/>
        <v>96</v>
      </c>
    </row>
    <row r="47" spans="1:16" ht="33" customHeight="1">
      <c r="A47" s="246" t="s">
        <v>49</v>
      </c>
      <c r="B47" s="242" t="s">
        <v>34</v>
      </c>
      <c r="C47" s="259" t="s">
        <v>79</v>
      </c>
      <c r="D47" s="102">
        <v>1</v>
      </c>
      <c r="E47" s="102">
        <v>1</v>
      </c>
      <c r="F47" s="102">
        <v>1</v>
      </c>
      <c r="G47" s="102">
        <v>0.2</v>
      </c>
      <c r="H47" s="102"/>
      <c r="I47" s="102"/>
      <c r="J47" s="102"/>
      <c r="K47" s="131"/>
      <c r="L47" s="131"/>
      <c r="M47" s="131">
        <v>0.3</v>
      </c>
      <c r="N47" s="131">
        <v>1</v>
      </c>
      <c r="O47" s="131">
        <v>1.5</v>
      </c>
      <c r="P47" s="225">
        <f t="shared" si="14"/>
        <v>6</v>
      </c>
    </row>
    <row r="48" spans="1:16" ht="21" customHeight="1">
      <c r="A48" s="247" t="s">
        <v>51</v>
      </c>
      <c r="B48" s="234" t="s">
        <v>32</v>
      </c>
      <c r="C48" s="260"/>
      <c r="D48" s="140">
        <v>1.1</v>
      </c>
      <c r="E48" s="140">
        <v>1.1</v>
      </c>
      <c r="F48" s="140">
        <v>1.4</v>
      </c>
      <c r="G48" s="140">
        <v>0.3</v>
      </c>
      <c r="H48" s="140"/>
      <c r="I48" s="140"/>
      <c r="J48" s="140"/>
      <c r="K48" s="132"/>
      <c r="L48" s="132"/>
      <c r="M48" s="132">
        <v>0.1</v>
      </c>
      <c r="N48" s="132">
        <v>1</v>
      </c>
      <c r="O48" s="132">
        <v>1</v>
      </c>
      <c r="P48" s="111">
        <f t="shared" si="14"/>
        <v>6</v>
      </c>
    </row>
    <row r="49" spans="1:16" ht="36.75" customHeight="1" thickBot="1">
      <c r="A49" s="248" t="s">
        <v>52</v>
      </c>
      <c r="B49" s="235" t="s">
        <v>53</v>
      </c>
      <c r="C49" s="261"/>
      <c r="D49" s="141">
        <v>2</v>
      </c>
      <c r="E49" s="141">
        <v>1.5</v>
      </c>
      <c r="F49" s="141">
        <v>1.5</v>
      </c>
      <c r="G49" s="141">
        <v>1</v>
      </c>
      <c r="H49" s="135">
        <v>0</v>
      </c>
      <c r="I49" s="135">
        <v>0</v>
      </c>
      <c r="J49" s="135">
        <v>0</v>
      </c>
      <c r="K49" s="135">
        <v>0</v>
      </c>
      <c r="L49" s="135">
        <v>0</v>
      </c>
      <c r="M49" s="141">
        <v>1</v>
      </c>
      <c r="N49" s="141">
        <v>2.37</v>
      </c>
      <c r="O49" s="141">
        <v>2.5</v>
      </c>
      <c r="P49" s="226">
        <f t="shared" si="14"/>
        <v>11.870000000000001</v>
      </c>
    </row>
    <row r="50" spans="1:16" ht="15.75">
      <c r="A50" s="256"/>
      <c r="B50" s="120" t="s">
        <v>33</v>
      </c>
      <c r="C50" s="121" t="s">
        <v>26</v>
      </c>
      <c r="D50" s="122">
        <f>D25+D32+D44+D47+D48+D49+D37+D42</f>
        <v>2076.3999999999996</v>
      </c>
      <c r="E50" s="122">
        <f aca="true" t="shared" si="15" ref="E50:P50">E25+E32+E44+E47+E48+E49+E37+E42</f>
        <v>2008.8999999999999</v>
      </c>
      <c r="F50" s="122">
        <f t="shared" si="15"/>
        <v>1667.2</v>
      </c>
      <c r="G50" s="122">
        <f t="shared" si="15"/>
        <v>1119.8</v>
      </c>
      <c r="H50" s="122">
        <f t="shared" si="15"/>
        <v>240.3</v>
      </c>
      <c r="I50" s="122">
        <f t="shared" si="15"/>
        <v>54.5</v>
      </c>
      <c r="J50" s="122">
        <f t="shared" si="15"/>
        <v>37.2</v>
      </c>
      <c r="K50" s="122">
        <f t="shared" si="15"/>
        <v>37.2</v>
      </c>
      <c r="L50" s="122">
        <f t="shared" si="15"/>
        <v>61.2</v>
      </c>
      <c r="M50" s="122">
        <f t="shared" si="15"/>
        <v>779.8000000000001</v>
      </c>
      <c r="N50" s="122">
        <f t="shared" si="15"/>
        <v>1849.6699999999998</v>
      </c>
      <c r="O50" s="122">
        <f t="shared" si="15"/>
        <v>2157.3</v>
      </c>
      <c r="P50" s="124">
        <f t="shared" si="15"/>
        <v>12089.470000000001</v>
      </c>
    </row>
    <row r="51" spans="1:16" ht="15.75">
      <c r="A51" s="257"/>
      <c r="B51" s="117" t="s">
        <v>73</v>
      </c>
      <c r="C51" s="50"/>
      <c r="D51" s="40">
        <f>D52+D53</f>
        <v>1937.1</v>
      </c>
      <c r="E51" s="40">
        <f aca="true" t="shared" si="16" ref="E51:P51">E52+E53</f>
        <v>1879.6</v>
      </c>
      <c r="F51" s="40">
        <f t="shared" si="16"/>
        <v>1598.9</v>
      </c>
      <c r="G51" s="40">
        <f t="shared" si="16"/>
        <v>1029.5</v>
      </c>
      <c r="H51" s="40">
        <f t="shared" si="16"/>
        <v>225</v>
      </c>
      <c r="I51" s="40">
        <f t="shared" si="16"/>
        <v>49.2</v>
      </c>
      <c r="J51" s="40">
        <f t="shared" si="16"/>
        <v>34.2</v>
      </c>
      <c r="K51" s="40">
        <f t="shared" si="16"/>
        <v>36.2</v>
      </c>
      <c r="L51" s="40">
        <f t="shared" si="16"/>
        <v>59.2</v>
      </c>
      <c r="M51" s="40">
        <f t="shared" si="16"/>
        <v>654.6</v>
      </c>
      <c r="N51" s="40">
        <f t="shared" si="16"/>
        <v>1601.37</v>
      </c>
      <c r="O51" s="40">
        <f t="shared" si="16"/>
        <v>1882.4</v>
      </c>
      <c r="P51" s="94">
        <f t="shared" si="16"/>
        <v>10987.27</v>
      </c>
    </row>
    <row r="52" spans="1:16" ht="19.5" customHeight="1">
      <c r="A52" s="257"/>
      <c r="B52" s="243"/>
      <c r="C52" s="50" t="s">
        <v>25</v>
      </c>
      <c r="D52" s="40">
        <f>D27+D34+D45+D49+D48+D39+D43</f>
        <v>1596.1</v>
      </c>
      <c r="E52" s="40">
        <f aca="true" t="shared" si="17" ref="E52:O52">E27+E34+E45+E49+E48+E39+E43</f>
        <v>1496.6</v>
      </c>
      <c r="F52" s="40">
        <f t="shared" si="17"/>
        <v>1255.9</v>
      </c>
      <c r="G52" s="40">
        <f t="shared" si="17"/>
        <v>820.3</v>
      </c>
      <c r="H52" s="40">
        <f t="shared" si="17"/>
        <v>220</v>
      </c>
      <c r="I52" s="40">
        <f t="shared" si="17"/>
        <v>49.2</v>
      </c>
      <c r="J52" s="40">
        <f t="shared" si="17"/>
        <v>34.2</v>
      </c>
      <c r="K52" s="40">
        <f t="shared" si="17"/>
        <v>36.2</v>
      </c>
      <c r="L52" s="40">
        <f t="shared" si="17"/>
        <v>54.2</v>
      </c>
      <c r="M52" s="40">
        <f t="shared" si="17"/>
        <v>540.3000000000001</v>
      </c>
      <c r="N52" s="40">
        <f t="shared" si="17"/>
        <v>1258.37</v>
      </c>
      <c r="O52" s="40">
        <f t="shared" si="17"/>
        <v>1500.9</v>
      </c>
      <c r="P52" s="111">
        <f>P27+P34+P45+P49+P48+P39+P43</f>
        <v>8862.27</v>
      </c>
    </row>
    <row r="53" spans="1:16" ht="33.75" customHeight="1">
      <c r="A53" s="263"/>
      <c r="B53" s="243"/>
      <c r="C53" s="50" t="s">
        <v>77</v>
      </c>
      <c r="D53" s="40">
        <f>D28+D35+D47+D41</f>
        <v>341</v>
      </c>
      <c r="E53" s="40">
        <f aca="true" t="shared" si="18" ref="E53:P53">E28+E35+E47+E41</f>
        <v>383</v>
      </c>
      <c r="F53" s="40">
        <f t="shared" si="18"/>
        <v>343</v>
      </c>
      <c r="G53" s="40">
        <f t="shared" si="18"/>
        <v>209.2</v>
      </c>
      <c r="H53" s="40">
        <f t="shared" si="18"/>
        <v>5</v>
      </c>
      <c r="I53" s="40">
        <f t="shared" si="18"/>
        <v>0</v>
      </c>
      <c r="J53" s="40">
        <f t="shared" si="18"/>
        <v>0</v>
      </c>
      <c r="K53" s="40">
        <f t="shared" si="18"/>
        <v>0</v>
      </c>
      <c r="L53" s="40">
        <f t="shared" si="18"/>
        <v>5</v>
      </c>
      <c r="M53" s="40">
        <f t="shared" si="18"/>
        <v>114.3</v>
      </c>
      <c r="N53" s="40">
        <f t="shared" si="18"/>
        <v>343</v>
      </c>
      <c r="O53" s="40">
        <f t="shared" si="18"/>
        <v>381.5</v>
      </c>
      <c r="P53" s="94">
        <f t="shared" si="18"/>
        <v>2125</v>
      </c>
    </row>
    <row r="54" spans="1:16" ht="16.5" thickBot="1">
      <c r="A54" s="249"/>
      <c r="B54" s="244" t="s">
        <v>46</v>
      </c>
      <c r="C54" s="142"/>
      <c r="D54" s="127">
        <f>D29+D36+D46</f>
        <v>34.7</v>
      </c>
      <c r="E54" s="127">
        <f aca="true" t="shared" si="19" ref="E54:P54">E29+E36+E46</f>
        <v>33.900000000000006</v>
      </c>
      <c r="F54" s="127">
        <f t="shared" si="19"/>
        <v>26.6</v>
      </c>
      <c r="G54" s="127">
        <f t="shared" si="19"/>
        <v>19.5</v>
      </c>
      <c r="H54" s="127">
        <f t="shared" si="19"/>
        <v>2.2</v>
      </c>
      <c r="I54" s="127">
        <f t="shared" si="19"/>
        <v>0</v>
      </c>
      <c r="J54" s="127">
        <f t="shared" si="19"/>
        <v>0</v>
      </c>
      <c r="K54" s="127">
        <f t="shared" si="19"/>
        <v>0</v>
      </c>
      <c r="L54" s="127">
        <f t="shared" si="19"/>
        <v>0.3</v>
      </c>
      <c r="M54" s="127">
        <f t="shared" si="19"/>
        <v>19.5</v>
      </c>
      <c r="N54" s="127">
        <f t="shared" si="19"/>
        <v>34.6</v>
      </c>
      <c r="O54" s="127">
        <f t="shared" si="19"/>
        <v>37.7</v>
      </c>
      <c r="P54" s="98">
        <f t="shared" si="19"/>
        <v>209</v>
      </c>
    </row>
    <row r="55" spans="1:16" ht="15.75">
      <c r="A55" s="21"/>
      <c r="B55" s="37"/>
      <c r="C55" s="37"/>
      <c r="D55" s="38"/>
      <c r="E55" s="37"/>
      <c r="F55" s="37"/>
      <c r="G55" s="37"/>
      <c r="H55" s="39"/>
      <c r="I55" s="37"/>
      <c r="J55" s="37"/>
      <c r="K55" s="37"/>
      <c r="L55" s="37"/>
      <c r="M55" s="37"/>
      <c r="N55" s="37"/>
      <c r="O55" s="37"/>
      <c r="P55" s="227"/>
    </row>
    <row r="56" spans="1:16" ht="1.5" customHeight="1">
      <c r="A56" s="21"/>
      <c r="B56" s="37"/>
      <c r="C56" s="37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228"/>
    </row>
    <row r="57" spans="1:16" ht="0.75" customHeight="1">
      <c r="A57" s="37"/>
      <c r="B57" s="37"/>
      <c r="C57" s="37"/>
      <c r="D57" s="38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227"/>
    </row>
    <row r="58" spans="1:16" ht="1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227"/>
    </row>
    <row r="59" spans="1:16" ht="18.75">
      <c r="A59" s="37"/>
      <c r="B59" s="22" t="s">
        <v>81</v>
      </c>
      <c r="C59" s="22"/>
      <c r="D59" s="16"/>
      <c r="E59" s="16"/>
      <c r="F59" s="16"/>
      <c r="G59" s="16"/>
      <c r="H59" s="16"/>
      <c r="I59" s="16"/>
      <c r="J59" s="16"/>
      <c r="K59" s="16"/>
      <c r="L59" s="45"/>
      <c r="M59" s="45" t="s">
        <v>82</v>
      </c>
      <c r="N59" s="45"/>
      <c r="O59" s="45"/>
      <c r="P59" s="207"/>
    </row>
  </sheetData>
  <sheetProtection/>
  <mergeCells count="20">
    <mergeCell ref="A50:A53"/>
    <mergeCell ref="A44:A46"/>
    <mergeCell ref="A42:A43"/>
    <mergeCell ref="L4:Y4"/>
    <mergeCell ref="B5:P5"/>
    <mergeCell ref="A15:A17"/>
    <mergeCell ref="M30:P30"/>
    <mergeCell ref="C47:C49"/>
    <mergeCell ref="C8:C10"/>
    <mergeCell ref="C15:C17"/>
    <mergeCell ref="A8:A14"/>
    <mergeCell ref="A18:A20"/>
    <mergeCell ref="A21:A24"/>
    <mergeCell ref="A25:A29"/>
    <mergeCell ref="A37:A41"/>
    <mergeCell ref="C44:C46"/>
    <mergeCell ref="C42:C43"/>
    <mergeCell ref="C11:C13"/>
    <mergeCell ref="A32:A36"/>
    <mergeCell ref="C18:C20"/>
  </mergeCells>
  <printOptions/>
  <pageMargins left="0.3937007874015748" right="0.3937007874015748" top="1.1023622047244095" bottom="0.1968503937007874" header="0.5118110236220472" footer="0.5118110236220472"/>
  <pageSetup horizontalDpi="600" verticalDpi="600" orientation="landscape" paperSize="9" scale="74" r:id="rId1"/>
  <rowBreaks count="1" manualBreakCount="1">
    <brk id="29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82"/>
  <sheetViews>
    <sheetView view="pageBreakPreview" zoomScale="75" zoomScaleNormal="75" zoomScaleSheetLayoutView="75" zoomScalePageLayoutView="0" workbookViewId="0" topLeftCell="A1">
      <selection activeCell="Q73" sqref="Q73"/>
    </sheetView>
  </sheetViews>
  <sheetFormatPr defaultColWidth="9.140625" defaultRowHeight="12.75"/>
  <cols>
    <col min="1" max="1" width="5.140625" style="0" customWidth="1"/>
    <col min="3" max="3" width="32.00390625" style="0" customWidth="1"/>
    <col min="4" max="4" width="22.8515625" style="0" customWidth="1"/>
    <col min="5" max="5" width="14.7109375" style="0" customWidth="1"/>
    <col min="6" max="6" width="8.7109375" style="0" customWidth="1"/>
    <col min="7" max="7" width="9.7109375" style="0" customWidth="1"/>
    <col min="8" max="8" width="8.7109375" style="0" customWidth="1"/>
    <col min="9" max="9" width="9.00390625" style="0" customWidth="1"/>
    <col min="10" max="10" width="8.8515625" style="0" customWidth="1"/>
    <col min="11" max="11" width="8.57421875" style="0" customWidth="1"/>
    <col min="12" max="12" width="9.140625" style="0" customWidth="1"/>
    <col min="13" max="13" width="9.7109375" style="0" customWidth="1"/>
    <col min="14" max="14" width="9.57421875" style="0" customWidth="1"/>
    <col min="15" max="15" width="10.8515625" style="0" customWidth="1"/>
    <col min="16" max="16" width="12.140625" style="0" bestFit="1" customWidth="1"/>
    <col min="17" max="17" width="10.28125" style="194" customWidth="1"/>
  </cols>
  <sheetData>
    <row r="1" spans="12:17" ht="18.75">
      <c r="L1" s="1"/>
      <c r="M1" s="12" t="s">
        <v>36</v>
      </c>
      <c r="N1" s="12"/>
      <c r="O1" s="12"/>
      <c r="P1" s="1"/>
      <c r="Q1" s="193"/>
    </row>
    <row r="2" spans="1:17" ht="18.75">
      <c r="A2" s="23"/>
      <c r="B2" s="24"/>
      <c r="C2" s="24"/>
      <c r="D2" s="24"/>
      <c r="E2" s="25"/>
      <c r="F2" s="25"/>
      <c r="G2" s="25"/>
      <c r="H2" s="25"/>
      <c r="I2" s="25"/>
      <c r="J2" s="26"/>
      <c r="K2" s="5"/>
      <c r="L2" s="7" t="s">
        <v>1</v>
      </c>
      <c r="M2" s="7"/>
      <c r="N2" s="7"/>
      <c r="O2" s="7"/>
      <c r="P2" s="1"/>
      <c r="Q2" s="193"/>
    </row>
    <row r="3" spans="1:17" ht="18.75">
      <c r="A3" s="23"/>
      <c r="B3" s="24"/>
      <c r="C3" s="24"/>
      <c r="D3" s="24"/>
      <c r="E3" s="25"/>
      <c r="F3" s="25"/>
      <c r="G3" s="25"/>
      <c r="H3" s="25"/>
      <c r="I3" s="25"/>
      <c r="J3" s="26"/>
      <c r="K3" s="5"/>
      <c r="L3" s="7" t="s">
        <v>91</v>
      </c>
      <c r="M3" s="12"/>
      <c r="N3" s="12"/>
      <c r="O3" s="7"/>
      <c r="P3" s="9"/>
      <c r="Q3" s="193"/>
    </row>
    <row r="4" spans="1:17" ht="18.75">
      <c r="A4" s="27"/>
      <c r="B4" s="264" t="s">
        <v>2</v>
      </c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</row>
    <row r="5" spans="1:17" ht="18.75">
      <c r="A5" s="27"/>
      <c r="B5" s="264" t="s">
        <v>94</v>
      </c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</row>
    <row r="6" spans="1:16" ht="19.5" thickBot="1">
      <c r="A6" s="27"/>
      <c r="B6" s="1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28" t="s">
        <v>37</v>
      </c>
    </row>
    <row r="7" spans="1:17" ht="16.5" thickBot="1">
      <c r="A7" s="143" t="s">
        <v>50</v>
      </c>
      <c r="B7" s="282" t="s">
        <v>38</v>
      </c>
      <c r="C7" s="283"/>
      <c r="D7" s="145" t="s">
        <v>54</v>
      </c>
      <c r="E7" s="146" t="s">
        <v>6</v>
      </c>
      <c r="F7" s="146" t="s">
        <v>7</v>
      </c>
      <c r="G7" s="146" t="s">
        <v>8</v>
      </c>
      <c r="H7" s="146" t="s">
        <v>9</v>
      </c>
      <c r="I7" s="146" t="s">
        <v>10</v>
      </c>
      <c r="J7" s="146" t="s">
        <v>11</v>
      </c>
      <c r="K7" s="146" t="s">
        <v>12</v>
      </c>
      <c r="L7" s="146" t="s">
        <v>13</v>
      </c>
      <c r="M7" s="146" t="s">
        <v>14</v>
      </c>
      <c r="N7" s="146" t="s">
        <v>15</v>
      </c>
      <c r="O7" s="146" t="s">
        <v>16</v>
      </c>
      <c r="P7" s="146" t="s">
        <v>17</v>
      </c>
      <c r="Q7" s="195" t="s">
        <v>89</v>
      </c>
    </row>
    <row r="8" spans="1:17" ht="15.75">
      <c r="A8" s="147"/>
      <c r="B8" s="280" t="s">
        <v>39</v>
      </c>
      <c r="C8" s="281"/>
      <c r="D8" s="148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96"/>
    </row>
    <row r="9" spans="1:17" ht="16.5" customHeight="1">
      <c r="A9" s="286" t="s">
        <v>18</v>
      </c>
      <c r="B9" s="271" t="s">
        <v>57</v>
      </c>
      <c r="C9" s="270"/>
      <c r="D9" s="51" t="s">
        <v>55</v>
      </c>
      <c r="E9" s="41">
        <f>E12+E15</f>
        <v>1875</v>
      </c>
      <c r="F9" s="41">
        <f aca="true" t="shared" si="0" ref="F9:P9">F12+F15</f>
        <v>2024</v>
      </c>
      <c r="G9" s="41">
        <f t="shared" si="0"/>
        <v>1825</v>
      </c>
      <c r="H9" s="41">
        <f t="shared" si="0"/>
        <v>1974</v>
      </c>
      <c r="I9" s="41">
        <f t="shared" si="0"/>
        <v>1775</v>
      </c>
      <c r="J9" s="41">
        <f t="shared" si="0"/>
        <v>1724</v>
      </c>
      <c r="K9" s="41">
        <f t="shared" si="0"/>
        <v>1645</v>
      </c>
      <c r="L9" s="41">
        <f t="shared" si="0"/>
        <v>1695</v>
      </c>
      <c r="M9" s="41">
        <f t="shared" si="0"/>
        <v>1660</v>
      </c>
      <c r="N9" s="41">
        <f t="shared" si="0"/>
        <v>1745</v>
      </c>
      <c r="O9" s="41">
        <f t="shared" si="0"/>
        <v>1835</v>
      </c>
      <c r="P9" s="41">
        <f t="shared" si="0"/>
        <v>1734</v>
      </c>
      <c r="Q9" s="95">
        <f>SUM(P9+O9+N9+M9+L9+K9+J9+I9+H9+G9+F9+E9)</f>
        <v>21511</v>
      </c>
    </row>
    <row r="10" spans="1:17" ht="15.75">
      <c r="A10" s="287"/>
      <c r="B10" s="271" t="s">
        <v>56</v>
      </c>
      <c r="C10" s="270"/>
      <c r="D10" s="51"/>
      <c r="E10" s="41">
        <f>E13+E16</f>
        <v>1453</v>
      </c>
      <c r="F10" s="41">
        <f aca="true" t="shared" si="1" ref="F10:P10">F13+F16</f>
        <v>1434</v>
      </c>
      <c r="G10" s="41">
        <f t="shared" si="1"/>
        <v>1271</v>
      </c>
      <c r="H10" s="41">
        <f t="shared" si="1"/>
        <v>1427</v>
      </c>
      <c r="I10" s="41">
        <f t="shared" si="1"/>
        <v>1333</v>
      </c>
      <c r="J10" s="41">
        <f t="shared" si="1"/>
        <v>1406</v>
      </c>
      <c r="K10" s="41">
        <f t="shared" si="1"/>
        <v>1278</v>
      </c>
      <c r="L10" s="41">
        <f t="shared" si="1"/>
        <v>1431</v>
      </c>
      <c r="M10" s="41">
        <f t="shared" si="1"/>
        <v>1655</v>
      </c>
      <c r="N10" s="41">
        <f t="shared" si="1"/>
        <v>1423</v>
      </c>
      <c r="O10" s="41">
        <f t="shared" si="1"/>
        <v>1331</v>
      </c>
      <c r="P10" s="41">
        <f t="shared" si="1"/>
        <v>1394</v>
      </c>
      <c r="Q10" s="95">
        <f>Q13+Q16</f>
        <v>16836</v>
      </c>
    </row>
    <row r="11" spans="1:17" ht="15.75">
      <c r="A11" s="287"/>
      <c r="B11" s="271" t="s">
        <v>22</v>
      </c>
      <c r="C11" s="270"/>
      <c r="D11" s="51"/>
      <c r="E11" s="41">
        <f>E14+E17</f>
        <v>5</v>
      </c>
      <c r="F11" s="41">
        <f aca="true" t="shared" si="2" ref="F11:P11">F14+F17</f>
        <v>5</v>
      </c>
      <c r="G11" s="41">
        <f t="shared" si="2"/>
        <v>5</v>
      </c>
      <c r="H11" s="41">
        <f t="shared" si="2"/>
        <v>5</v>
      </c>
      <c r="I11" s="41">
        <f t="shared" si="2"/>
        <v>5</v>
      </c>
      <c r="J11" s="41">
        <f t="shared" si="2"/>
        <v>5</v>
      </c>
      <c r="K11" s="41">
        <f t="shared" si="2"/>
        <v>5</v>
      </c>
      <c r="L11" s="41">
        <f t="shared" si="2"/>
        <v>5</v>
      </c>
      <c r="M11" s="41">
        <f t="shared" si="2"/>
        <v>5</v>
      </c>
      <c r="N11" s="41">
        <f t="shared" si="2"/>
        <v>5</v>
      </c>
      <c r="O11" s="41">
        <f t="shared" si="2"/>
        <v>5</v>
      </c>
      <c r="P11" s="41">
        <f t="shared" si="2"/>
        <v>5</v>
      </c>
      <c r="Q11" s="197">
        <f>SUM(P11+O11+N11+M11+L11+K11+J11+I11+H11+G11+F11+E11)</f>
        <v>60</v>
      </c>
    </row>
    <row r="12" spans="1:17" ht="20.25" customHeight="1">
      <c r="A12" s="287"/>
      <c r="B12" s="284" t="s">
        <v>58</v>
      </c>
      <c r="C12" s="285"/>
      <c r="D12" s="51" t="s">
        <v>55</v>
      </c>
      <c r="E12" s="41">
        <v>1205</v>
      </c>
      <c r="F12" s="41">
        <v>1255</v>
      </c>
      <c r="G12" s="41">
        <v>1155</v>
      </c>
      <c r="H12" s="41">
        <v>1255</v>
      </c>
      <c r="I12" s="41">
        <v>1155</v>
      </c>
      <c r="J12" s="41">
        <v>1155</v>
      </c>
      <c r="K12" s="41">
        <v>1155</v>
      </c>
      <c r="L12" s="41">
        <v>1205</v>
      </c>
      <c r="M12" s="41">
        <v>1170</v>
      </c>
      <c r="N12" s="41">
        <v>1255</v>
      </c>
      <c r="O12" s="41">
        <v>1255</v>
      </c>
      <c r="P12" s="41">
        <v>1155</v>
      </c>
      <c r="Q12" s="197">
        <f>SUM(P12+O12+N12+M12+L12+K12+J12+I12+H12+G12+F12+E12)</f>
        <v>14375</v>
      </c>
    </row>
    <row r="13" spans="1:17" ht="15.75">
      <c r="A13" s="287"/>
      <c r="B13" s="271" t="s">
        <v>56</v>
      </c>
      <c r="C13" s="270"/>
      <c r="D13" s="51"/>
      <c r="E13" s="153">
        <v>968</v>
      </c>
      <c r="F13" s="153">
        <v>949</v>
      </c>
      <c r="G13" s="153">
        <v>786</v>
      </c>
      <c r="H13" s="153">
        <v>942</v>
      </c>
      <c r="I13" s="153">
        <v>848</v>
      </c>
      <c r="J13" s="153">
        <v>921</v>
      </c>
      <c r="K13" s="153">
        <v>793</v>
      </c>
      <c r="L13" s="153">
        <v>946</v>
      </c>
      <c r="M13" s="153">
        <v>1170</v>
      </c>
      <c r="N13" s="153">
        <v>938</v>
      </c>
      <c r="O13" s="153">
        <v>846</v>
      </c>
      <c r="P13" s="153">
        <v>909</v>
      </c>
      <c r="Q13" s="210">
        <f aca="true" t="shared" si="3" ref="Q13:Q18">SUM(E13:P13)</f>
        <v>11016</v>
      </c>
    </row>
    <row r="14" spans="1:17" ht="15.75">
      <c r="A14" s="287"/>
      <c r="B14" s="271" t="s">
        <v>22</v>
      </c>
      <c r="C14" s="270"/>
      <c r="D14" s="51"/>
      <c r="E14" s="153">
        <v>3</v>
      </c>
      <c r="F14" s="153">
        <v>3</v>
      </c>
      <c r="G14" s="153">
        <v>3</v>
      </c>
      <c r="H14" s="153">
        <v>3</v>
      </c>
      <c r="I14" s="153">
        <v>3</v>
      </c>
      <c r="J14" s="153">
        <v>3</v>
      </c>
      <c r="K14" s="153">
        <v>3</v>
      </c>
      <c r="L14" s="153">
        <v>3</v>
      </c>
      <c r="M14" s="153">
        <v>3</v>
      </c>
      <c r="N14" s="153">
        <v>3</v>
      </c>
      <c r="O14" s="153">
        <v>3</v>
      </c>
      <c r="P14" s="153">
        <v>3</v>
      </c>
      <c r="Q14" s="95">
        <f t="shared" si="3"/>
        <v>36</v>
      </c>
    </row>
    <row r="15" spans="1:17" ht="31.5">
      <c r="A15" s="287"/>
      <c r="B15" s="284" t="s">
        <v>60</v>
      </c>
      <c r="C15" s="285"/>
      <c r="D15" s="46" t="s">
        <v>25</v>
      </c>
      <c r="E15" s="41">
        <v>670</v>
      </c>
      <c r="F15" s="41">
        <v>769</v>
      </c>
      <c r="G15" s="41">
        <v>670</v>
      </c>
      <c r="H15" s="41">
        <v>719</v>
      </c>
      <c r="I15" s="41">
        <v>620</v>
      </c>
      <c r="J15" s="41">
        <v>569</v>
      </c>
      <c r="K15" s="41">
        <v>490</v>
      </c>
      <c r="L15" s="41">
        <v>490</v>
      </c>
      <c r="M15" s="41">
        <v>490</v>
      </c>
      <c r="N15" s="41">
        <v>490</v>
      </c>
      <c r="O15" s="41">
        <v>580</v>
      </c>
      <c r="P15" s="41">
        <v>579</v>
      </c>
      <c r="Q15" s="95">
        <f t="shared" si="3"/>
        <v>7136</v>
      </c>
    </row>
    <row r="16" spans="1:17" ht="15.75">
      <c r="A16" s="287"/>
      <c r="B16" s="271" t="s">
        <v>56</v>
      </c>
      <c r="C16" s="270"/>
      <c r="D16" s="51"/>
      <c r="E16" s="152">
        <v>485.00000000000006</v>
      </c>
      <c r="F16" s="152">
        <v>485.00000000000006</v>
      </c>
      <c r="G16" s="152">
        <v>485.00000000000006</v>
      </c>
      <c r="H16" s="152">
        <v>485.00000000000006</v>
      </c>
      <c r="I16" s="152">
        <v>485.00000000000006</v>
      </c>
      <c r="J16" s="152">
        <v>485.00000000000006</v>
      </c>
      <c r="K16" s="152">
        <v>485.00000000000006</v>
      </c>
      <c r="L16" s="152">
        <v>485.00000000000006</v>
      </c>
      <c r="M16" s="152">
        <v>485.00000000000006</v>
      </c>
      <c r="N16" s="152">
        <v>485.00000000000006</v>
      </c>
      <c r="O16" s="152">
        <v>485.00000000000006</v>
      </c>
      <c r="P16" s="152">
        <v>485.00000000000006</v>
      </c>
      <c r="Q16" s="210">
        <f>SUM(E16:P16)</f>
        <v>5820.000000000001</v>
      </c>
    </row>
    <row r="17" spans="1:17" ht="16.5" thickBot="1">
      <c r="A17" s="288"/>
      <c r="B17" s="272" t="s">
        <v>22</v>
      </c>
      <c r="C17" s="273"/>
      <c r="D17" s="150"/>
      <c r="E17" s="152">
        <v>2</v>
      </c>
      <c r="F17" s="152">
        <v>2</v>
      </c>
      <c r="G17" s="152">
        <v>2</v>
      </c>
      <c r="H17" s="152">
        <v>2</v>
      </c>
      <c r="I17" s="152">
        <v>2</v>
      </c>
      <c r="J17" s="152">
        <v>2</v>
      </c>
      <c r="K17" s="152">
        <v>2</v>
      </c>
      <c r="L17" s="152">
        <v>2</v>
      </c>
      <c r="M17" s="152">
        <v>2</v>
      </c>
      <c r="N17" s="152">
        <v>2</v>
      </c>
      <c r="O17" s="152">
        <v>2</v>
      </c>
      <c r="P17" s="152">
        <v>2</v>
      </c>
      <c r="Q17" s="95">
        <f>SUM(E17:P17)</f>
        <v>24</v>
      </c>
    </row>
    <row r="18" spans="1:17" ht="16.5" customHeight="1">
      <c r="A18" s="278" t="s">
        <v>20</v>
      </c>
      <c r="B18" s="280" t="s">
        <v>41</v>
      </c>
      <c r="C18" s="281"/>
      <c r="D18" s="148" t="s">
        <v>55</v>
      </c>
      <c r="E18" s="149">
        <v>1264</v>
      </c>
      <c r="F18" s="149">
        <v>1264</v>
      </c>
      <c r="G18" s="149">
        <v>1164</v>
      </c>
      <c r="H18" s="149">
        <v>1164</v>
      </c>
      <c r="I18" s="149">
        <v>1164</v>
      </c>
      <c r="J18" s="149">
        <v>1064</v>
      </c>
      <c r="K18" s="149">
        <v>964</v>
      </c>
      <c r="L18" s="149">
        <v>1064</v>
      </c>
      <c r="M18" s="149">
        <v>1064</v>
      </c>
      <c r="N18" s="149">
        <v>1164</v>
      </c>
      <c r="O18" s="149">
        <v>1264</v>
      </c>
      <c r="P18" s="149">
        <v>1264</v>
      </c>
      <c r="Q18" s="196">
        <f t="shared" si="3"/>
        <v>13868</v>
      </c>
    </row>
    <row r="19" spans="1:17" ht="15.75">
      <c r="A19" s="279"/>
      <c r="B19" s="271" t="s">
        <v>56</v>
      </c>
      <c r="C19" s="270"/>
      <c r="D19" s="51"/>
      <c r="E19" s="154">
        <v>1024</v>
      </c>
      <c r="F19" s="154">
        <v>1040</v>
      </c>
      <c r="G19" s="154">
        <v>1070</v>
      </c>
      <c r="H19" s="154">
        <v>898</v>
      </c>
      <c r="I19" s="154">
        <v>1009</v>
      </c>
      <c r="J19" s="154">
        <v>851</v>
      </c>
      <c r="K19" s="154">
        <v>750</v>
      </c>
      <c r="L19" s="154">
        <v>851</v>
      </c>
      <c r="M19" s="154">
        <v>784</v>
      </c>
      <c r="N19" s="154">
        <v>893</v>
      </c>
      <c r="O19" s="154">
        <v>1031</v>
      </c>
      <c r="P19" s="154">
        <v>1089</v>
      </c>
      <c r="Q19" s="211">
        <f>SUM(P19+O19+N19+M19+L19+K19+J19+I19+H19+G19+F19+E19)</f>
        <v>11290</v>
      </c>
    </row>
    <row r="20" spans="1:17" ht="16.5" thickBot="1">
      <c r="A20" s="292"/>
      <c r="B20" s="272" t="s">
        <v>22</v>
      </c>
      <c r="C20" s="273"/>
      <c r="D20" s="150"/>
      <c r="E20" s="154">
        <v>115.25</v>
      </c>
      <c r="F20" s="154">
        <v>115.25</v>
      </c>
      <c r="G20" s="154">
        <v>115.25</v>
      </c>
      <c r="H20" s="154">
        <v>115.25</v>
      </c>
      <c r="I20" s="154">
        <v>115.25</v>
      </c>
      <c r="J20" s="154">
        <v>115.25</v>
      </c>
      <c r="K20" s="154">
        <v>115.25</v>
      </c>
      <c r="L20" s="154">
        <v>115.25</v>
      </c>
      <c r="M20" s="154">
        <v>115.25</v>
      </c>
      <c r="N20" s="154">
        <v>115.25</v>
      </c>
      <c r="O20" s="154">
        <v>115.25</v>
      </c>
      <c r="P20" s="154">
        <v>115.25</v>
      </c>
      <c r="Q20" s="197">
        <f>SUM(E20:P20)</f>
        <v>1383</v>
      </c>
    </row>
    <row r="21" spans="1:17" ht="15.75">
      <c r="A21" s="278" t="s">
        <v>23</v>
      </c>
      <c r="B21" s="280" t="s">
        <v>42</v>
      </c>
      <c r="C21" s="281"/>
      <c r="D21" s="148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96"/>
    </row>
    <row r="22" spans="1:17" ht="15.75" customHeight="1">
      <c r="A22" s="279"/>
      <c r="B22" s="271" t="s">
        <v>63</v>
      </c>
      <c r="C22" s="270"/>
      <c r="D22" s="51" t="s">
        <v>55</v>
      </c>
      <c r="E22" s="41">
        <f>E25</f>
        <v>3505</v>
      </c>
      <c r="F22" s="41">
        <f aca="true" t="shared" si="4" ref="F22:Q22">F25</f>
        <v>1922</v>
      </c>
      <c r="G22" s="41">
        <f t="shared" si="4"/>
        <v>2805</v>
      </c>
      <c r="H22" s="41">
        <f t="shared" si="4"/>
        <v>3110</v>
      </c>
      <c r="I22" s="41">
        <f t="shared" si="4"/>
        <v>3036</v>
      </c>
      <c r="J22" s="41">
        <f t="shared" si="4"/>
        <v>2504</v>
      </c>
      <c r="K22" s="41">
        <f t="shared" si="4"/>
        <v>2496</v>
      </c>
      <c r="L22" s="41">
        <f t="shared" si="4"/>
        <v>2810</v>
      </c>
      <c r="M22" s="41">
        <f t="shared" si="4"/>
        <v>2825</v>
      </c>
      <c r="N22" s="41">
        <f t="shared" si="4"/>
        <v>3015</v>
      </c>
      <c r="O22" s="41">
        <f t="shared" si="4"/>
        <v>2955</v>
      </c>
      <c r="P22" s="41">
        <f t="shared" si="4"/>
        <v>3055</v>
      </c>
      <c r="Q22" s="95">
        <f t="shared" si="4"/>
        <v>34038</v>
      </c>
    </row>
    <row r="23" spans="1:17" ht="15.75">
      <c r="A23" s="279"/>
      <c r="B23" s="271" t="s">
        <v>56</v>
      </c>
      <c r="C23" s="270"/>
      <c r="D23" s="51"/>
      <c r="E23" s="53">
        <f>E26</f>
        <v>2525</v>
      </c>
      <c r="F23" s="53">
        <f aca="true" t="shared" si="5" ref="F23:Q23">F26</f>
        <v>1334</v>
      </c>
      <c r="G23" s="53">
        <f t="shared" si="5"/>
        <v>2001</v>
      </c>
      <c r="H23" s="53">
        <f t="shared" si="5"/>
        <v>2287</v>
      </c>
      <c r="I23" s="53">
        <f t="shared" si="5"/>
        <v>2096</v>
      </c>
      <c r="J23" s="53">
        <f t="shared" si="5"/>
        <v>1810</v>
      </c>
      <c r="K23" s="53">
        <f t="shared" si="5"/>
        <v>2001</v>
      </c>
      <c r="L23" s="53">
        <f t="shared" si="5"/>
        <v>2213</v>
      </c>
      <c r="M23" s="53">
        <f t="shared" si="5"/>
        <v>2213</v>
      </c>
      <c r="N23" s="53">
        <f t="shared" si="5"/>
        <v>2315</v>
      </c>
      <c r="O23" s="53">
        <f t="shared" si="5"/>
        <v>2352</v>
      </c>
      <c r="P23" s="53">
        <f t="shared" si="5"/>
        <v>2353</v>
      </c>
      <c r="Q23" s="95">
        <f t="shared" si="5"/>
        <v>25500</v>
      </c>
    </row>
    <row r="24" spans="1:17" ht="15.75">
      <c r="A24" s="279"/>
      <c r="B24" s="271" t="s">
        <v>22</v>
      </c>
      <c r="C24" s="270"/>
      <c r="D24" s="51"/>
      <c r="E24" s="32">
        <v>8</v>
      </c>
      <c r="F24" s="32">
        <v>10</v>
      </c>
      <c r="G24" s="32">
        <v>24</v>
      </c>
      <c r="H24" s="32">
        <v>12</v>
      </c>
      <c r="I24" s="32">
        <v>24</v>
      </c>
      <c r="J24" s="32">
        <v>0</v>
      </c>
      <c r="K24" s="32">
        <v>11</v>
      </c>
      <c r="L24" s="32">
        <v>25</v>
      </c>
      <c r="M24" s="32">
        <v>25</v>
      </c>
      <c r="N24" s="32">
        <v>25</v>
      </c>
      <c r="O24" s="32">
        <v>25</v>
      </c>
      <c r="P24" s="32">
        <v>25</v>
      </c>
      <c r="Q24" s="95">
        <f>SUM(E24:P24)</f>
        <v>214</v>
      </c>
    </row>
    <row r="25" spans="1:17" ht="21" customHeight="1">
      <c r="A25" s="279"/>
      <c r="B25" s="271" t="s">
        <v>58</v>
      </c>
      <c r="C25" s="270"/>
      <c r="D25" s="51" t="s">
        <v>55</v>
      </c>
      <c r="E25" s="82">
        <v>3505</v>
      </c>
      <c r="F25" s="82">
        <v>1922</v>
      </c>
      <c r="G25" s="82">
        <v>2805</v>
      </c>
      <c r="H25" s="82">
        <v>3110</v>
      </c>
      <c r="I25" s="82">
        <v>3036</v>
      </c>
      <c r="J25" s="82">
        <v>2504</v>
      </c>
      <c r="K25" s="82">
        <v>2496</v>
      </c>
      <c r="L25" s="82">
        <v>2810</v>
      </c>
      <c r="M25" s="82">
        <v>2825</v>
      </c>
      <c r="N25" s="82">
        <v>3015</v>
      </c>
      <c r="O25" s="82">
        <v>2955</v>
      </c>
      <c r="P25" s="82">
        <v>3055</v>
      </c>
      <c r="Q25" s="197">
        <f>SUM(E25:P25)</f>
        <v>34038</v>
      </c>
    </row>
    <row r="26" spans="1:17" ht="15.75">
      <c r="A26" s="279"/>
      <c r="B26" s="271" t="s">
        <v>56</v>
      </c>
      <c r="C26" s="270"/>
      <c r="D26" s="51"/>
      <c r="E26" s="155">
        <v>2525</v>
      </c>
      <c r="F26" s="155">
        <v>1334</v>
      </c>
      <c r="G26" s="155">
        <v>2001</v>
      </c>
      <c r="H26" s="155">
        <v>2287</v>
      </c>
      <c r="I26" s="155">
        <v>2096</v>
      </c>
      <c r="J26" s="155">
        <v>1810</v>
      </c>
      <c r="K26" s="155">
        <v>2001</v>
      </c>
      <c r="L26" s="155">
        <v>2213</v>
      </c>
      <c r="M26" s="155">
        <v>2213</v>
      </c>
      <c r="N26" s="155">
        <v>2315</v>
      </c>
      <c r="O26" s="155">
        <v>2352</v>
      </c>
      <c r="P26" s="155">
        <v>2353</v>
      </c>
      <c r="Q26" s="210">
        <f>SUM(E26:P26)</f>
        <v>25500</v>
      </c>
    </row>
    <row r="27" spans="1:17" ht="16.5" thickBot="1">
      <c r="A27" s="279"/>
      <c r="B27" s="272" t="s">
        <v>22</v>
      </c>
      <c r="C27" s="273"/>
      <c r="D27" s="150"/>
      <c r="E27" s="156">
        <v>8</v>
      </c>
      <c r="F27" s="156">
        <v>10</v>
      </c>
      <c r="G27" s="156">
        <v>24</v>
      </c>
      <c r="H27" s="156">
        <v>12</v>
      </c>
      <c r="I27" s="156">
        <v>24</v>
      </c>
      <c r="J27" s="156">
        <v>0</v>
      </c>
      <c r="K27" s="156">
        <v>11</v>
      </c>
      <c r="L27" s="156">
        <v>25</v>
      </c>
      <c r="M27" s="156">
        <v>25</v>
      </c>
      <c r="N27" s="156">
        <v>25</v>
      </c>
      <c r="O27" s="156">
        <v>25</v>
      </c>
      <c r="P27" s="156">
        <v>25</v>
      </c>
      <c r="Q27" s="198">
        <f>Q24</f>
        <v>214</v>
      </c>
    </row>
    <row r="28" spans="1:17" ht="32.25" customHeight="1">
      <c r="A28" s="278" t="s">
        <v>27</v>
      </c>
      <c r="B28" s="315" t="s">
        <v>95</v>
      </c>
      <c r="C28" s="316"/>
      <c r="D28" s="159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3"/>
    </row>
    <row r="29" spans="1:17" ht="18" customHeight="1">
      <c r="A29" s="279"/>
      <c r="B29" s="271" t="s">
        <v>63</v>
      </c>
      <c r="C29" s="270"/>
      <c r="D29" s="51" t="s">
        <v>55</v>
      </c>
      <c r="E29" s="81">
        <f>E31+E33</f>
        <v>1856</v>
      </c>
      <c r="F29" s="81">
        <f aca="true" t="shared" si="6" ref="F29:P29">F31+F33</f>
        <v>2046</v>
      </c>
      <c r="G29" s="81">
        <f t="shared" si="6"/>
        <v>2016</v>
      </c>
      <c r="H29" s="81">
        <f t="shared" si="6"/>
        <v>2020</v>
      </c>
      <c r="I29" s="81">
        <f t="shared" si="6"/>
        <v>1812</v>
      </c>
      <c r="J29" s="81">
        <f t="shared" si="6"/>
        <v>1549</v>
      </c>
      <c r="K29" s="81">
        <f t="shared" si="6"/>
        <v>1591</v>
      </c>
      <c r="L29" s="81">
        <f t="shared" si="6"/>
        <v>1553</v>
      </c>
      <c r="M29" s="81">
        <f t="shared" si="6"/>
        <v>1861</v>
      </c>
      <c r="N29" s="81">
        <f t="shared" si="6"/>
        <v>1873</v>
      </c>
      <c r="O29" s="81">
        <f t="shared" si="6"/>
        <v>1911</v>
      </c>
      <c r="P29" s="81">
        <f t="shared" si="6"/>
        <v>1987</v>
      </c>
      <c r="Q29" s="95">
        <f>SUM(E29:P29)</f>
        <v>22075</v>
      </c>
    </row>
    <row r="30" spans="1:17" ht="17.25" customHeight="1">
      <c r="A30" s="279"/>
      <c r="B30" s="271" t="s">
        <v>56</v>
      </c>
      <c r="C30" s="270"/>
      <c r="D30" s="51"/>
      <c r="E30" s="41">
        <f>E32+E33</f>
        <v>1680</v>
      </c>
      <c r="F30" s="41">
        <f aca="true" t="shared" si="7" ref="F30:Q30">F32+F33</f>
        <v>1870</v>
      </c>
      <c r="G30" s="41">
        <f t="shared" si="7"/>
        <v>1859</v>
      </c>
      <c r="H30" s="41">
        <f t="shared" si="7"/>
        <v>1861</v>
      </c>
      <c r="I30" s="41">
        <f t="shared" si="7"/>
        <v>1658</v>
      </c>
      <c r="J30" s="41">
        <f t="shared" si="7"/>
        <v>1435</v>
      </c>
      <c r="K30" s="85">
        <f>K32+K33</f>
        <v>1456</v>
      </c>
      <c r="L30" s="85">
        <f t="shared" si="7"/>
        <v>1435</v>
      </c>
      <c r="M30" s="85">
        <f t="shared" si="7"/>
        <v>1732</v>
      </c>
      <c r="N30" s="85">
        <f t="shared" si="7"/>
        <v>1738</v>
      </c>
      <c r="O30" s="85">
        <f t="shared" si="7"/>
        <v>1756</v>
      </c>
      <c r="P30" s="85">
        <f>P32+P33</f>
        <v>1825</v>
      </c>
      <c r="Q30" s="95">
        <f t="shared" si="7"/>
        <v>20305</v>
      </c>
    </row>
    <row r="31" spans="1:17" ht="15" customHeight="1">
      <c r="A31" s="279"/>
      <c r="B31" s="271" t="s">
        <v>58</v>
      </c>
      <c r="C31" s="270"/>
      <c r="D31" s="51" t="s">
        <v>55</v>
      </c>
      <c r="E31" s="41">
        <f>114+E32+E33</f>
        <v>1794</v>
      </c>
      <c r="F31" s="41">
        <f>114+F32+F33</f>
        <v>1984</v>
      </c>
      <c r="G31" s="41">
        <f>106+G32+G33</f>
        <v>1965</v>
      </c>
      <c r="H31" s="41">
        <f>106+H32+H33</f>
        <v>1967</v>
      </c>
      <c r="I31" s="41">
        <f>114+I32+I33</f>
        <v>1772</v>
      </c>
      <c r="J31" s="41">
        <f>106+J32+J33</f>
        <v>1541</v>
      </c>
      <c r="K31" s="41">
        <f>106+K32+K33</f>
        <v>1562</v>
      </c>
      <c r="L31" s="41">
        <f>110+L32+L33</f>
        <v>1545</v>
      </c>
      <c r="M31" s="41">
        <f>110+M32+M33</f>
        <v>1842</v>
      </c>
      <c r="N31" s="41">
        <f>110+N32+N33</f>
        <v>1848</v>
      </c>
      <c r="O31" s="41">
        <f>112+O32+O33</f>
        <v>1868</v>
      </c>
      <c r="P31" s="41">
        <f>112+P32+P33</f>
        <v>1937</v>
      </c>
      <c r="Q31" s="95">
        <f>SUM(E31:P31)</f>
        <v>21625</v>
      </c>
    </row>
    <row r="32" spans="1:17" ht="15" customHeight="1">
      <c r="A32" s="279"/>
      <c r="B32" s="271" t="s">
        <v>56</v>
      </c>
      <c r="C32" s="270"/>
      <c r="D32" s="51"/>
      <c r="E32" s="157">
        <v>1618</v>
      </c>
      <c r="F32" s="157">
        <v>1808</v>
      </c>
      <c r="G32" s="157">
        <v>1808</v>
      </c>
      <c r="H32" s="157">
        <v>1808</v>
      </c>
      <c r="I32" s="157">
        <v>1618</v>
      </c>
      <c r="J32" s="157">
        <v>1427</v>
      </c>
      <c r="K32" s="157">
        <v>1427</v>
      </c>
      <c r="L32" s="157">
        <v>1427</v>
      </c>
      <c r="M32" s="157">
        <v>1713</v>
      </c>
      <c r="N32" s="157">
        <v>1713</v>
      </c>
      <c r="O32" s="157">
        <v>1713</v>
      </c>
      <c r="P32" s="157">
        <v>1775</v>
      </c>
      <c r="Q32" s="210">
        <f>SUM(E32:P32)</f>
        <v>19855</v>
      </c>
    </row>
    <row r="33" spans="1:17" ht="32.25" thickBot="1">
      <c r="A33" s="151"/>
      <c r="B33" s="272" t="s">
        <v>60</v>
      </c>
      <c r="C33" s="273"/>
      <c r="D33" s="96" t="s">
        <v>25</v>
      </c>
      <c r="E33" s="160">
        <v>62</v>
      </c>
      <c r="F33" s="160">
        <v>62</v>
      </c>
      <c r="G33" s="160">
        <v>51</v>
      </c>
      <c r="H33" s="160">
        <v>53</v>
      </c>
      <c r="I33" s="160">
        <v>40</v>
      </c>
      <c r="J33" s="160">
        <v>8</v>
      </c>
      <c r="K33" s="160">
        <v>29</v>
      </c>
      <c r="L33" s="160">
        <v>8</v>
      </c>
      <c r="M33" s="160">
        <v>19</v>
      </c>
      <c r="N33" s="160">
        <v>25</v>
      </c>
      <c r="O33" s="160">
        <v>43</v>
      </c>
      <c r="P33" s="160">
        <v>50</v>
      </c>
      <c r="Q33" s="212">
        <f>SUM(E33:P33)</f>
        <v>450</v>
      </c>
    </row>
    <row r="34" spans="1:17" ht="15" customHeight="1">
      <c r="A34" s="289"/>
      <c r="B34" s="274" t="s">
        <v>75</v>
      </c>
      <c r="C34" s="275"/>
      <c r="D34" s="158" t="s">
        <v>55</v>
      </c>
      <c r="E34" s="139">
        <f>E37+E42</f>
        <v>8500</v>
      </c>
      <c r="F34" s="139">
        <f aca="true" t="shared" si="8" ref="F34:Q34">F37+F42</f>
        <v>7256</v>
      </c>
      <c r="G34" s="139">
        <f t="shared" si="8"/>
        <v>7810</v>
      </c>
      <c r="H34" s="139">
        <f t="shared" si="8"/>
        <v>8268</v>
      </c>
      <c r="I34" s="139">
        <f t="shared" si="8"/>
        <v>7787</v>
      </c>
      <c r="J34" s="139">
        <f t="shared" si="8"/>
        <v>6841</v>
      </c>
      <c r="K34" s="139">
        <f t="shared" si="8"/>
        <v>6696</v>
      </c>
      <c r="L34" s="139">
        <f t="shared" si="8"/>
        <v>7122</v>
      </c>
      <c r="M34" s="139">
        <f t="shared" si="8"/>
        <v>7410</v>
      </c>
      <c r="N34" s="139">
        <f t="shared" si="8"/>
        <v>7797</v>
      </c>
      <c r="O34" s="139">
        <f t="shared" si="8"/>
        <v>7965</v>
      </c>
      <c r="P34" s="139">
        <f t="shared" si="8"/>
        <v>8040</v>
      </c>
      <c r="Q34" s="199">
        <f t="shared" si="8"/>
        <v>91492</v>
      </c>
    </row>
    <row r="35" spans="1:17" ht="15.75">
      <c r="A35" s="290"/>
      <c r="B35" s="276" t="s">
        <v>40</v>
      </c>
      <c r="C35" s="277"/>
      <c r="D35" s="52"/>
      <c r="E35" s="40">
        <f aca="true" t="shared" si="9" ref="E35:Q35">E38+E43</f>
        <v>6682</v>
      </c>
      <c r="F35" s="40">
        <f t="shared" si="9"/>
        <v>5678</v>
      </c>
      <c r="G35" s="40">
        <f t="shared" si="9"/>
        <v>6201</v>
      </c>
      <c r="H35" s="40">
        <f t="shared" si="9"/>
        <v>6473</v>
      </c>
      <c r="I35" s="40">
        <f t="shared" si="9"/>
        <v>6096</v>
      </c>
      <c r="J35" s="40">
        <f t="shared" si="9"/>
        <v>5502</v>
      </c>
      <c r="K35" s="40">
        <f t="shared" si="9"/>
        <v>5485</v>
      </c>
      <c r="L35" s="40">
        <f t="shared" si="9"/>
        <v>5930</v>
      </c>
      <c r="M35" s="40">
        <f t="shared" si="9"/>
        <v>6384</v>
      </c>
      <c r="N35" s="40">
        <f t="shared" si="9"/>
        <v>6369</v>
      </c>
      <c r="O35" s="40">
        <f t="shared" si="9"/>
        <v>6470</v>
      </c>
      <c r="P35" s="40">
        <f t="shared" si="9"/>
        <v>6661</v>
      </c>
      <c r="Q35" s="86">
        <f t="shared" si="9"/>
        <v>73931</v>
      </c>
    </row>
    <row r="36" spans="1:17" ht="15.75">
      <c r="A36" s="291"/>
      <c r="B36" s="276" t="s">
        <v>22</v>
      </c>
      <c r="C36" s="277"/>
      <c r="D36" s="52"/>
      <c r="E36" s="40">
        <f aca="true" t="shared" si="10" ref="E36:Q36">E39+E44</f>
        <v>128.25</v>
      </c>
      <c r="F36" s="40">
        <f t="shared" si="10"/>
        <v>130.25</v>
      </c>
      <c r="G36" s="40">
        <f t="shared" si="10"/>
        <v>144.25</v>
      </c>
      <c r="H36" s="40">
        <f t="shared" si="10"/>
        <v>132.25</v>
      </c>
      <c r="I36" s="40">
        <f t="shared" si="10"/>
        <v>144.25</v>
      </c>
      <c r="J36" s="40">
        <f t="shared" si="10"/>
        <v>120.25</v>
      </c>
      <c r="K36" s="40">
        <f t="shared" si="10"/>
        <v>131.25</v>
      </c>
      <c r="L36" s="40">
        <f t="shared" si="10"/>
        <v>145.25</v>
      </c>
      <c r="M36" s="40">
        <f t="shared" si="10"/>
        <v>145.25</v>
      </c>
      <c r="N36" s="40">
        <f t="shared" si="10"/>
        <v>145.25</v>
      </c>
      <c r="O36" s="40">
        <f t="shared" si="10"/>
        <v>145.25</v>
      </c>
      <c r="P36" s="40">
        <f t="shared" si="10"/>
        <v>145.25</v>
      </c>
      <c r="Q36" s="86">
        <f t="shared" si="10"/>
        <v>1657</v>
      </c>
    </row>
    <row r="37" spans="1:17" ht="16.5" customHeight="1">
      <c r="A37" s="42"/>
      <c r="B37" s="276" t="s">
        <v>58</v>
      </c>
      <c r="C37" s="277"/>
      <c r="D37" s="52" t="s">
        <v>55</v>
      </c>
      <c r="E37" s="40">
        <f aca="true" t="shared" si="11" ref="E37:Q37">E12+E18+E25+E31</f>
        <v>7768</v>
      </c>
      <c r="F37" s="40">
        <f t="shared" si="11"/>
        <v>6425</v>
      </c>
      <c r="G37" s="40">
        <f t="shared" si="11"/>
        <v>7089</v>
      </c>
      <c r="H37" s="40">
        <f t="shared" si="11"/>
        <v>7496</v>
      </c>
      <c r="I37" s="40">
        <f t="shared" si="11"/>
        <v>7127</v>
      </c>
      <c r="J37" s="40">
        <f t="shared" si="11"/>
        <v>6264</v>
      </c>
      <c r="K37" s="40">
        <f t="shared" si="11"/>
        <v>6177</v>
      </c>
      <c r="L37" s="40">
        <f t="shared" si="11"/>
        <v>6624</v>
      </c>
      <c r="M37" s="40">
        <f t="shared" si="11"/>
        <v>6901</v>
      </c>
      <c r="N37" s="40">
        <f t="shared" si="11"/>
        <v>7282</v>
      </c>
      <c r="O37" s="40">
        <f t="shared" si="11"/>
        <v>7342</v>
      </c>
      <c r="P37" s="40">
        <f t="shared" si="11"/>
        <v>7411</v>
      </c>
      <c r="Q37" s="86">
        <f t="shared" si="11"/>
        <v>83906</v>
      </c>
    </row>
    <row r="38" spans="1:17" ht="15.75">
      <c r="A38" s="42"/>
      <c r="B38" s="276" t="s">
        <v>56</v>
      </c>
      <c r="C38" s="277"/>
      <c r="D38" s="52"/>
      <c r="E38" s="40">
        <f aca="true" t="shared" si="12" ref="E38:Q38">E13+E19+E26+E32</f>
        <v>6135</v>
      </c>
      <c r="F38" s="40">
        <f t="shared" si="12"/>
        <v>5131</v>
      </c>
      <c r="G38" s="40">
        <f t="shared" si="12"/>
        <v>5665</v>
      </c>
      <c r="H38" s="40">
        <f t="shared" si="12"/>
        <v>5935</v>
      </c>
      <c r="I38" s="40">
        <f t="shared" si="12"/>
        <v>5571</v>
      </c>
      <c r="J38" s="40">
        <f t="shared" si="12"/>
        <v>5009</v>
      </c>
      <c r="K38" s="40">
        <f t="shared" si="12"/>
        <v>4971</v>
      </c>
      <c r="L38" s="40">
        <f t="shared" si="12"/>
        <v>5437</v>
      </c>
      <c r="M38" s="40">
        <f t="shared" si="12"/>
        <v>5880</v>
      </c>
      <c r="N38" s="40">
        <f t="shared" si="12"/>
        <v>5859</v>
      </c>
      <c r="O38" s="40">
        <f t="shared" si="12"/>
        <v>5942</v>
      </c>
      <c r="P38" s="40">
        <f t="shared" si="12"/>
        <v>6126</v>
      </c>
      <c r="Q38" s="86">
        <f t="shared" si="12"/>
        <v>67661</v>
      </c>
    </row>
    <row r="39" spans="1:17" ht="15.75">
      <c r="A39" s="42"/>
      <c r="B39" s="276" t="s">
        <v>22</v>
      </c>
      <c r="C39" s="277"/>
      <c r="D39" s="52"/>
      <c r="E39" s="40">
        <f>E14+E20+E27</f>
        <v>126.25</v>
      </c>
      <c r="F39" s="40">
        <f aca="true" t="shared" si="13" ref="F39:Q39">F14+F20+F27</f>
        <v>128.25</v>
      </c>
      <c r="G39" s="40">
        <f t="shared" si="13"/>
        <v>142.25</v>
      </c>
      <c r="H39" s="40">
        <f t="shared" si="13"/>
        <v>130.25</v>
      </c>
      <c r="I39" s="40">
        <f t="shared" si="13"/>
        <v>142.25</v>
      </c>
      <c r="J39" s="40">
        <f t="shared" si="13"/>
        <v>118.25</v>
      </c>
      <c r="K39" s="40">
        <f t="shared" si="13"/>
        <v>129.25</v>
      </c>
      <c r="L39" s="40">
        <f t="shared" si="13"/>
        <v>143.25</v>
      </c>
      <c r="M39" s="40">
        <f t="shared" si="13"/>
        <v>143.25</v>
      </c>
      <c r="N39" s="40">
        <f t="shared" si="13"/>
        <v>143.25</v>
      </c>
      <c r="O39" s="40">
        <f t="shared" si="13"/>
        <v>143.25</v>
      </c>
      <c r="P39" s="40">
        <f t="shared" si="13"/>
        <v>143.25</v>
      </c>
      <c r="Q39" s="86">
        <f t="shared" si="13"/>
        <v>1633</v>
      </c>
    </row>
    <row r="40" spans="1:17" ht="15.75">
      <c r="A40" s="42"/>
      <c r="B40" s="62"/>
      <c r="C40" s="52"/>
      <c r="D40" s="52"/>
      <c r="E40" s="40"/>
      <c r="F40" s="40"/>
      <c r="G40" s="40"/>
      <c r="H40" s="40"/>
      <c r="I40" s="40"/>
      <c r="J40" s="40"/>
      <c r="K40" s="40"/>
      <c r="L40" s="40"/>
      <c r="M40" s="40"/>
      <c r="N40" s="267" t="s">
        <v>48</v>
      </c>
      <c r="O40" s="268"/>
      <c r="P40" s="268"/>
      <c r="Q40" s="268"/>
    </row>
    <row r="41" spans="1:17" ht="15.75">
      <c r="A41" s="42" t="s">
        <v>76</v>
      </c>
      <c r="B41" s="269" t="s">
        <v>38</v>
      </c>
      <c r="C41" s="270"/>
      <c r="D41" s="51"/>
      <c r="E41" s="32" t="s">
        <v>6</v>
      </c>
      <c r="F41" s="32" t="s">
        <v>7</v>
      </c>
      <c r="G41" s="32" t="s">
        <v>8</v>
      </c>
      <c r="H41" s="32" t="s">
        <v>9</v>
      </c>
      <c r="I41" s="32" t="s">
        <v>10</v>
      </c>
      <c r="J41" s="32" t="s">
        <v>11</v>
      </c>
      <c r="K41" s="32" t="s">
        <v>12</v>
      </c>
      <c r="L41" s="32" t="s">
        <v>13</v>
      </c>
      <c r="M41" s="32" t="s">
        <v>14</v>
      </c>
      <c r="N41" s="32" t="s">
        <v>15</v>
      </c>
      <c r="O41" s="32" t="s">
        <v>16</v>
      </c>
      <c r="P41" s="32" t="s">
        <v>17</v>
      </c>
      <c r="Q41" s="200" t="s">
        <v>89</v>
      </c>
    </row>
    <row r="42" spans="1:17" ht="31.5">
      <c r="A42" s="42"/>
      <c r="B42" s="276" t="s">
        <v>60</v>
      </c>
      <c r="C42" s="277"/>
      <c r="D42" s="50" t="s">
        <v>25</v>
      </c>
      <c r="E42" s="40">
        <f>E15+E33</f>
        <v>732</v>
      </c>
      <c r="F42" s="40">
        <f aca="true" t="shared" si="14" ref="F42:Q42">F15+F33</f>
        <v>831</v>
      </c>
      <c r="G42" s="40">
        <f t="shared" si="14"/>
        <v>721</v>
      </c>
      <c r="H42" s="40">
        <f t="shared" si="14"/>
        <v>772</v>
      </c>
      <c r="I42" s="40">
        <f t="shared" si="14"/>
        <v>660</v>
      </c>
      <c r="J42" s="40">
        <f t="shared" si="14"/>
        <v>577</v>
      </c>
      <c r="K42" s="40">
        <f t="shared" si="14"/>
        <v>519</v>
      </c>
      <c r="L42" s="40">
        <f t="shared" si="14"/>
        <v>498</v>
      </c>
      <c r="M42" s="40">
        <f t="shared" si="14"/>
        <v>509</v>
      </c>
      <c r="N42" s="40">
        <f t="shared" si="14"/>
        <v>515</v>
      </c>
      <c r="O42" s="40">
        <f t="shared" si="14"/>
        <v>623</v>
      </c>
      <c r="P42" s="40">
        <f t="shared" si="14"/>
        <v>629</v>
      </c>
      <c r="Q42" s="86">
        <f t="shared" si="14"/>
        <v>7586</v>
      </c>
    </row>
    <row r="43" spans="1:17" ht="15.75">
      <c r="A43" s="42"/>
      <c r="B43" s="276" t="s">
        <v>56</v>
      </c>
      <c r="C43" s="277"/>
      <c r="D43" s="52"/>
      <c r="E43" s="40">
        <f>E16+E33</f>
        <v>547</v>
      </c>
      <c r="F43" s="40">
        <f aca="true" t="shared" si="15" ref="F43:Q43">F16+F33</f>
        <v>547</v>
      </c>
      <c r="G43" s="40">
        <f t="shared" si="15"/>
        <v>536</v>
      </c>
      <c r="H43" s="40">
        <f t="shared" si="15"/>
        <v>538</v>
      </c>
      <c r="I43" s="40">
        <f t="shared" si="15"/>
        <v>525</v>
      </c>
      <c r="J43" s="40">
        <f t="shared" si="15"/>
        <v>493.00000000000006</v>
      </c>
      <c r="K43" s="40">
        <f t="shared" si="15"/>
        <v>514</v>
      </c>
      <c r="L43" s="40">
        <f t="shared" si="15"/>
        <v>493.00000000000006</v>
      </c>
      <c r="M43" s="40">
        <f t="shared" si="15"/>
        <v>504.00000000000006</v>
      </c>
      <c r="N43" s="40">
        <f t="shared" si="15"/>
        <v>510.00000000000006</v>
      </c>
      <c r="O43" s="40">
        <f t="shared" si="15"/>
        <v>528</v>
      </c>
      <c r="P43" s="40">
        <f t="shared" si="15"/>
        <v>535</v>
      </c>
      <c r="Q43" s="86">
        <f t="shared" si="15"/>
        <v>6270.000000000001</v>
      </c>
    </row>
    <row r="44" spans="1:17" ht="16.5" thickBot="1">
      <c r="A44" s="42"/>
      <c r="B44" s="309" t="s">
        <v>22</v>
      </c>
      <c r="C44" s="310"/>
      <c r="D44" s="162"/>
      <c r="E44" s="119">
        <f>E17</f>
        <v>2</v>
      </c>
      <c r="F44" s="119">
        <f aca="true" t="shared" si="16" ref="F44:Q44">F17</f>
        <v>2</v>
      </c>
      <c r="G44" s="119">
        <f t="shared" si="16"/>
        <v>2</v>
      </c>
      <c r="H44" s="119">
        <f t="shared" si="16"/>
        <v>2</v>
      </c>
      <c r="I44" s="119">
        <f t="shared" si="16"/>
        <v>2</v>
      </c>
      <c r="J44" s="119">
        <f t="shared" si="16"/>
        <v>2</v>
      </c>
      <c r="K44" s="119">
        <f t="shared" si="16"/>
        <v>2</v>
      </c>
      <c r="L44" s="119">
        <f t="shared" si="16"/>
        <v>2</v>
      </c>
      <c r="M44" s="119">
        <f t="shared" si="16"/>
        <v>2</v>
      </c>
      <c r="N44" s="119">
        <f t="shared" si="16"/>
        <v>2</v>
      </c>
      <c r="O44" s="119">
        <f t="shared" si="16"/>
        <v>2</v>
      </c>
      <c r="P44" s="119">
        <f t="shared" si="16"/>
        <v>2</v>
      </c>
      <c r="Q44" s="119">
        <f t="shared" si="16"/>
        <v>24</v>
      </c>
    </row>
    <row r="45" spans="1:17" ht="49.5" customHeight="1">
      <c r="A45" s="278" t="s">
        <v>29</v>
      </c>
      <c r="B45" s="319" t="s">
        <v>80</v>
      </c>
      <c r="C45" s="320"/>
      <c r="D45" s="148" t="s">
        <v>55</v>
      </c>
      <c r="E45" s="91">
        <v>1223</v>
      </c>
      <c r="F45" s="91">
        <v>1223</v>
      </c>
      <c r="G45" s="91">
        <v>1226</v>
      </c>
      <c r="H45" s="91">
        <v>1223</v>
      </c>
      <c r="I45" s="91">
        <v>1123</v>
      </c>
      <c r="J45" s="91">
        <v>1127</v>
      </c>
      <c r="K45" s="91">
        <v>1123</v>
      </c>
      <c r="L45" s="91">
        <v>1123</v>
      </c>
      <c r="M45" s="91">
        <v>1227</v>
      </c>
      <c r="N45" s="91">
        <v>1223</v>
      </c>
      <c r="O45" s="91">
        <v>1223</v>
      </c>
      <c r="P45" s="91">
        <v>1227</v>
      </c>
      <c r="Q45" s="93">
        <f>SUM(P45+O45+N45+M45+L45+K45+J45+I45+H45+G45+F45+E45)</f>
        <v>14291</v>
      </c>
    </row>
    <row r="46" spans="1:17" ht="15.75">
      <c r="A46" s="279"/>
      <c r="B46" s="271" t="s">
        <v>56</v>
      </c>
      <c r="C46" s="270"/>
      <c r="D46" s="51"/>
      <c r="E46" s="161">
        <v>1072</v>
      </c>
      <c r="F46" s="161">
        <v>1072</v>
      </c>
      <c r="G46" s="161">
        <v>1072</v>
      </c>
      <c r="H46" s="161">
        <v>1072</v>
      </c>
      <c r="I46" s="161">
        <v>982</v>
      </c>
      <c r="J46" s="161">
        <v>982</v>
      </c>
      <c r="K46" s="161">
        <v>982</v>
      </c>
      <c r="L46" s="161">
        <v>982</v>
      </c>
      <c r="M46" s="161">
        <v>1071</v>
      </c>
      <c r="N46" s="161">
        <v>1071</v>
      </c>
      <c r="O46" s="161">
        <v>1071</v>
      </c>
      <c r="P46" s="161">
        <v>1071</v>
      </c>
      <c r="Q46" s="210">
        <f>SUM(P46+O46+N46+M46+L46+K46+J46+I46+H46+G46+F46+E46)</f>
        <v>12500</v>
      </c>
    </row>
    <row r="47" spans="1:17" ht="16.5" thickBot="1">
      <c r="A47" s="292"/>
      <c r="B47" s="293" t="s">
        <v>22</v>
      </c>
      <c r="C47" s="294"/>
      <c r="D47" s="190"/>
      <c r="E47" s="191">
        <v>0</v>
      </c>
      <c r="F47" s="191">
        <v>0</v>
      </c>
      <c r="G47" s="191">
        <v>6</v>
      </c>
      <c r="H47" s="191">
        <v>0</v>
      </c>
      <c r="I47" s="191">
        <v>0</v>
      </c>
      <c r="J47" s="191">
        <v>0</v>
      </c>
      <c r="K47" s="191">
        <v>6</v>
      </c>
      <c r="L47" s="191">
        <v>0</v>
      </c>
      <c r="M47" s="191">
        <v>6</v>
      </c>
      <c r="N47" s="191">
        <v>0</v>
      </c>
      <c r="O47" s="191">
        <v>0</v>
      </c>
      <c r="P47" s="191">
        <v>6</v>
      </c>
      <c r="Q47" s="201">
        <f>SUM(P47+O47+N47+M47+L47+K47+J47+I47+H47+G47+F47+E47)</f>
        <v>24</v>
      </c>
    </row>
    <row r="48" spans="1:17" ht="34.5" customHeight="1">
      <c r="A48" s="278" t="s">
        <v>71</v>
      </c>
      <c r="B48" s="303" t="s">
        <v>83</v>
      </c>
      <c r="C48" s="304"/>
      <c r="D48" s="149" t="s">
        <v>55</v>
      </c>
      <c r="E48" s="92">
        <v>545</v>
      </c>
      <c r="F48" s="92">
        <v>545</v>
      </c>
      <c r="G48" s="92">
        <v>542</v>
      </c>
      <c r="H48" s="92">
        <v>543</v>
      </c>
      <c r="I48" s="92">
        <v>521</v>
      </c>
      <c r="J48" s="92">
        <v>528</v>
      </c>
      <c r="K48" s="92">
        <v>497</v>
      </c>
      <c r="L48" s="92">
        <v>528</v>
      </c>
      <c r="M48" s="92">
        <v>521</v>
      </c>
      <c r="N48" s="92">
        <v>543</v>
      </c>
      <c r="O48" s="92">
        <v>542</v>
      </c>
      <c r="P48" s="92">
        <v>545</v>
      </c>
      <c r="Q48" s="93">
        <f aca="true" t="shared" si="17" ref="Q48:Q60">SUM(E48:P48)</f>
        <v>6400</v>
      </c>
    </row>
    <row r="49" spans="1:17" ht="15.75">
      <c r="A49" s="279"/>
      <c r="B49" s="305" t="s">
        <v>56</v>
      </c>
      <c r="C49" s="306"/>
      <c r="D49" s="32"/>
      <c r="E49" s="85">
        <f aca="true" t="shared" si="18" ref="E49:O49">E50+E52</f>
        <v>545</v>
      </c>
      <c r="F49" s="85">
        <f t="shared" si="18"/>
        <v>545</v>
      </c>
      <c r="G49" s="85">
        <f t="shared" si="18"/>
        <v>542</v>
      </c>
      <c r="H49" s="85">
        <f t="shared" si="18"/>
        <v>543</v>
      </c>
      <c r="I49" s="85">
        <f t="shared" si="18"/>
        <v>521</v>
      </c>
      <c r="J49" s="85">
        <f t="shared" si="18"/>
        <v>528</v>
      </c>
      <c r="K49" s="85">
        <f t="shared" si="18"/>
        <v>497</v>
      </c>
      <c r="L49" s="85">
        <f t="shared" si="18"/>
        <v>528</v>
      </c>
      <c r="M49" s="85">
        <f t="shared" si="18"/>
        <v>521</v>
      </c>
      <c r="N49" s="85">
        <f t="shared" si="18"/>
        <v>543</v>
      </c>
      <c r="O49" s="85">
        <f t="shared" si="18"/>
        <v>542</v>
      </c>
      <c r="P49" s="85">
        <f>P50+P52</f>
        <v>545</v>
      </c>
      <c r="Q49" s="95">
        <f t="shared" si="17"/>
        <v>6400</v>
      </c>
    </row>
    <row r="50" spans="1:17" ht="15.75">
      <c r="A50" s="279"/>
      <c r="B50" s="305" t="s">
        <v>58</v>
      </c>
      <c r="C50" s="306"/>
      <c r="D50" s="32"/>
      <c r="E50" s="85">
        <f>E48-E52</f>
        <v>455</v>
      </c>
      <c r="F50" s="85">
        <f aca="true" t="shared" si="19" ref="F50:P50">F48-F52</f>
        <v>455</v>
      </c>
      <c r="G50" s="85">
        <f t="shared" si="19"/>
        <v>452</v>
      </c>
      <c r="H50" s="85">
        <f t="shared" si="19"/>
        <v>453</v>
      </c>
      <c r="I50" s="85">
        <f t="shared" si="19"/>
        <v>431</v>
      </c>
      <c r="J50" s="85">
        <f t="shared" si="19"/>
        <v>438</v>
      </c>
      <c r="K50" s="85">
        <f t="shared" si="19"/>
        <v>407</v>
      </c>
      <c r="L50" s="85">
        <f t="shared" si="19"/>
        <v>438</v>
      </c>
      <c r="M50" s="85">
        <f t="shared" si="19"/>
        <v>431</v>
      </c>
      <c r="N50" s="85">
        <f t="shared" si="19"/>
        <v>453</v>
      </c>
      <c r="O50" s="85">
        <f t="shared" si="19"/>
        <v>452</v>
      </c>
      <c r="P50" s="85">
        <f t="shared" si="19"/>
        <v>455</v>
      </c>
      <c r="Q50" s="95">
        <f t="shared" si="17"/>
        <v>5320</v>
      </c>
    </row>
    <row r="51" spans="1:17" ht="15.75">
      <c r="A51" s="279"/>
      <c r="B51" s="305" t="s">
        <v>56</v>
      </c>
      <c r="C51" s="306"/>
      <c r="D51" s="32"/>
      <c r="E51" s="161">
        <v>420</v>
      </c>
      <c r="F51" s="161">
        <v>420</v>
      </c>
      <c r="G51" s="161">
        <v>417</v>
      </c>
      <c r="H51" s="161">
        <v>418</v>
      </c>
      <c r="I51" s="161">
        <v>396</v>
      </c>
      <c r="J51" s="161">
        <v>403</v>
      </c>
      <c r="K51" s="161">
        <v>372</v>
      </c>
      <c r="L51" s="161">
        <v>403</v>
      </c>
      <c r="M51" s="161">
        <v>396</v>
      </c>
      <c r="N51" s="161">
        <v>418</v>
      </c>
      <c r="O51" s="161">
        <v>417</v>
      </c>
      <c r="P51" s="161">
        <v>420</v>
      </c>
      <c r="Q51" s="210">
        <f t="shared" si="17"/>
        <v>4900</v>
      </c>
    </row>
    <row r="52" spans="1:17" ht="15.75">
      <c r="A52" s="279"/>
      <c r="B52" s="305" t="s">
        <v>60</v>
      </c>
      <c r="C52" s="306"/>
      <c r="D52" s="32"/>
      <c r="E52" s="85">
        <f>E53</f>
        <v>90</v>
      </c>
      <c r="F52" s="85">
        <f aca="true" t="shared" si="20" ref="F52:P52">F53</f>
        <v>90</v>
      </c>
      <c r="G52" s="85">
        <f t="shared" si="20"/>
        <v>90</v>
      </c>
      <c r="H52" s="85">
        <f t="shared" si="20"/>
        <v>90</v>
      </c>
      <c r="I52" s="85">
        <f t="shared" si="20"/>
        <v>90</v>
      </c>
      <c r="J52" s="85">
        <f t="shared" si="20"/>
        <v>90</v>
      </c>
      <c r="K52" s="85">
        <f t="shared" si="20"/>
        <v>90</v>
      </c>
      <c r="L52" s="85">
        <f t="shared" si="20"/>
        <v>90</v>
      </c>
      <c r="M52" s="85">
        <f t="shared" si="20"/>
        <v>90</v>
      </c>
      <c r="N52" s="85">
        <f t="shared" si="20"/>
        <v>90</v>
      </c>
      <c r="O52" s="85">
        <f t="shared" si="20"/>
        <v>90</v>
      </c>
      <c r="P52" s="85">
        <f t="shared" si="20"/>
        <v>90</v>
      </c>
      <c r="Q52" s="95">
        <f t="shared" si="17"/>
        <v>1080</v>
      </c>
    </row>
    <row r="53" spans="1:17" ht="16.5" thickBot="1">
      <c r="A53" s="279"/>
      <c r="B53" s="307" t="s">
        <v>56</v>
      </c>
      <c r="C53" s="308"/>
      <c r="D53" s="192"/>
      <c r="E53" s="163">
        <v>90</v>
      </c>
      <c r="F53" s="163">
        <v>90</v>
      </c>
      <c r="G53" s="163">
        <v>90</v>
      </c>
      <c r="H53" s="163">
        <v>90</v>
      </c>
      <c r="I53" s="163">
        <v>90</v>
      </c>
      <c r="J53" s="163">
        <v>90</v>
      </c>
      <c r="K53" s="163">
        <v>90</v>
      </c>
      <c r="L53" s="163">
        <v>90</v>
      </c>
      <c r="M53" s="163">
        <v>90</v>
      </c>
      <c r="N53" s="163">
        <v>90</v>
      </c>
      <c r="O53" s="163">
        <v>90</v>
      </c>
      <c r="P53" s="163">
        <v>90</v>
      </c>
      <c r="Q53" s="212">
        <f t="shared" si="17"/>
        <v>1080</v>
      </c>
    </row>
    <row r="54" spans="1:17" ht="36" customHeight="1">
      <c r="A54" s="279" t="s">
        <v>30</v>
      </c>
      <c r="B54" s="317" t="s">
        <v>84</v>
      </c>
      <c r="C54" s="318"/>
      <c r="D54" s="35" t="s">
        <v>55</v>
      </c>
      <c r="E54" s="89">
        <f aca="true" t="shared" si="21" ref="E54:O54">E55</f>
        <v>329</v>
      </c>
      <c r="F54" s="89">
        <f t="shared" si="21"/>
        <v>338</v>
      </c>
      <c r="G54" s="89">
        <f t="shared" si="21"/>
        <v>328</v>
      </c>
      <c r="H54" s="89">
        <f t="shared" si="21"/>
        <v>316</v>
      </c>
      <c r="I54" s="89">
        <f t="shared" si="21"/>
        <v>317</v>
      </c>
      <c r="J54" s="89">
        <f t="shared" si="21"/>
        <v>282</v>
      </c>
      <c r="K54" s="89">
        <f t="shared" si="21"/>
        <v>286</v>
      </c>
      <c r="L54" s="89">
        <f t="shared" si="21"/>
        <v>285</v>
      </c>
      <c r="M54" s="89">
        <f t="shared" si="21"/>
        <v>312</v>
      </c>
      <c r="N54" s="89">
        <f t="shared" si="21"/>
        <v>330</v>
      </c>
      <c r="O54" s="89">
        <f t="shared" si="21"/>
        <v>339</v>
      </c>
      <c r="P54" s="89">
        <f>P55</f>
        <v>339</v>
      </c>
      <c r="Q54" s="114">
        <f t="shared" si="17"/>
        <v>3801</v>
      </c>
    </row>
    <row r="55" spans="1:17" ht="20.25" customHeight="1">
      <c r="A55" s="279"/>
      <c r="B55" s="305" t="s">
        <v>56</v>
      </c>
      <c r="C55" s="306"/>
      <c r="D55" s="46"/>
      <c r="E55" s="85">
        <f aca="true" t="shared" si="22" ref="E55:K55">E57+E59</f>
        <v>329</v>
      </c>
      <c r="F55" s="85">
        <f t="shared" si="22"/>
        <v>338</v>
      </c>
      <c r="G55" s="85">
        <f t="shared" si="22"/>
        <v>328</v>
      </c>
      <c r="H55" s="85">
        <f t="shared" si="22"/>
        <v>316</v>
      </c>
      <c r="I55" s="85">
        <f t="shared" si="22"/>
        <v>317</v>
      </c>
      <c r="J55" s="85">
        <f t="shared" si="22"/>
        <v>282</v>
      </c>
      <c r="K55" s="85">
        <f t="shared" si="22"/>
        <v>286</v>
      </c>
      <c r="L55" s="85">
        <f>L57+L59</f>
        <v>285</v>
      </c>
      <c r="M55" s="85">
        <f>M57+M59</f>
        <v>312</v>
      </c>
      <c r="N55" s="85">
        <f>N57+N59</f>
        <v>330</v>
      </c>
      <c r="O55" s="85">
        <f>O57+O59</f>
        <v>339</v>
      </c>
      <c r="P55" s="85">
        <f>P57+P59</f>
        <v>339</v>
      </c>
      <c r="Q55" s="95">
        <f t="shared" si="17"/>
        <v>3801</v>
      </c>
    </row>
    <row r="56" spans="1:17" ht="18" customHeight="1">
      <c r="A56" s="279"/>
      <c r="B56" s="305" t="s">
        <v>58</v>
      </c>
      <c r="C56" s="306"/>
      <c r="D56" s="46"/>
      <c r="E56" s="85">
        <f aca="true" t="shared" si="23" ref="E56:K56">E57</f>
        <v>281</v>
      </c>
      <c r="F56" s="85">
        <f t="shared" si="23"/>
        <v>281</v>
      </c>
      <c r="G56" s="85">
        <f t="shared" si="23"/>
        <v>280</v>
      </c>
      <c r="H56" s="85">
        <f t="shared" si="23"/>
        <v>281</v>
      </c>
      <c r="I56" s="85">
        <f t="shared" si="23"/>
        <v>281</v>
      </c>
      <c r="J56" s="85">
        <f t="shared" si="23"/>
        <v>278</v>
      </c>
      <c r="K56" s="85">
        <f t="shared" si="23"/>
        <v>282</v>
      </c>
      <c r="L56" s="85">
        <f>L57</f>
        <v>281</v>
      </c>
      <c r="M56" s="85">
        <f>M57</f>
        <v>281</v>
      </c>
      <c r="N56" s="85">
        <f>N57</f>
        <v>282</v>
      </c>
      <c r="O56" s="85">
        <f>O57</f>
        <v>282</v>
      </c>
      <c r="P56" s="85">
        <f>P57</f>
        <v>282</v>
      </c>
      <c r="Q56" s="95">
        <f t="shared" si="17"/>
        <v>3372</v>
      </c>
    </row>
    <row r="57" spans="1:17" ht="14.25" customHeight="1">
      <c r="A57" s="279"/>
      <c r="B57" s="305" t="s">
        <v>56</v>
      </c>
      <c r="C57" s="306"/>
      <c r="D57" s="46"/>
      <c r="E57" s="161">
        <v>281</v>
      </c>
      <c r="F57" s="161">
        <v>281</v>
      </c>
      <c r="G57" s="161">
        <v>280</v>
      </c>
      <c r="H57" s="161">
        <v>281</v>
      </c>
      <c r="I57" s="161">
        <v>281</v>
      </c>
      <c r="J57" s="161">
        <v>278</v>
      </c>
      <c r="K57" s="161">
        <v>282</v>
      </c>
      <c r="L57" s="161">
        <v>281</v>
      </c>
      <c r="M57" s="161">
        <v>281</v>
      </c>
      <c r="N57" s="161">
        <v>282</v>
      </c>
      <c r="O57" s="161">
        <v>282</v>
      </c>
      <c r="P57" s="161">
        <v>282</v>
      </c>
      <c r="Q57" s="210">
        <f t="shared" si="17"/>
        <v>3372</v>
      </c>
    </row>
    <row r="58" spans="1:17" ht="20.25" customHeight="1">
      <c r="A58" s="279"/>
      <c r="B58" s="305" t="s">
        <v>60</v>
      </c>
      <c r="C58" s="306"/>
      <c r="D58" s="46"/>
      <c r="E58" s="85">
        <f aca="true" t="shared" si="24" ref="E58:K58">E59</f>
        <v>48</v>
      </c>
      <c r="F58" s="85">
        <f t="shared" si="24"/>
        <v>57</v>
      </c>
      <c r="G58" s="85">
        <f t="shared" si="24"/>
        <v>48</v>
      </c>
      <c r="H58" s="85">
        <f t="shared" si="24"/>
        <v>35</v>
      </c>
      <c r="I58" s="85">
        <f t="shared" si="24"/>
        <v>36</v>
      </c>
      <c r="J58" s="85">
        <f t="shared" si="24"/>
        <v>4</v>
      </c>
      <c r="K58" s="85">
        <f t="shared" si="24"/>
        <v>4</v>
      </c>
      <c r="L58" s="85">
        <f>L59</f>
        <v>4</v>
      </c>
      <c r="M58" s="85">
        <f>M59</f>
        <v>31</v>
      </c>
      <c r="N58" s="85">
        <f>N59</f>
        <v>48</v>
      </c>
      <c r="O58" s="85">
        <f>O59</f>
        <v>57</v>
      </c>
      <c r="P58" s="85">
        <f>P59</f>
        <v>57</v>
      </c>
      <c r="Q58" s="95">
        <f t="shared" si="17"/>
        <v>429</v>
      </c>
    </row>
    <row r="59" spans="1:17" ht="15" customHeight="1" thickBot="1">
      <c r="A59" s="292"/>
      <c r="B59" s="307" t="s">
        <v>56</v>
      </c>
      <c r="C59" s="308"/>
      <c r="D59" s="96"/>
      <c r="E59" s="163">
        <v>48</v>
      </c>
      <c r="F59" s="163">
        <v>57</v>
      </c>
      <c r="G59" s="163">
        <v>48</v>
      </c>
      <c r="H59" s="163">
        <v>35</v>
      </c>
      <c r="I59" s="163">
        <v>36</v>
      </c>
      <c r="J59" s="163">
        <v>4</v>
      </c>
      <c r="K59" s="163">
        <v>4</v>
      </c>
      <c r="L59" s="163">
        <v>4</v>
      </c>
      <c r="M59" s="163">
        <v>31</v>
      </c>
      <c r="N59" s="163">
        <v>48</v>
      </c>
      <c r="O59" s="163">
        <v>57</v>
      </c>
      <c r="P59" s="163">
        <v>57</v>
      </c>
      <c r="Q59" s="212">
        <f t="shared" si="17"/>
        <v>429</v>
      </c>
    </row>
    <row r="60" spans="1:17" ht="32.25" customHeight="1">
      <c r="A60" s="297" t="s">
        <v>31</v>
      </c>
      <c r="B60" s="298" t="s">
        <v>64</v>
      </c>
      <c r="C60" s="299"/>
      <c r="D60" s="144" t="s">
        <v>55</v>
      </c>
      <c r="E60" s="35">
        <v>160</v>
      </c>
      <c r="F60" s="35">
        <v>183</v>
      </c>
      <c r="G60" s="35">
        <v>170</v>
      </c>
      <c r="H60" s="35">
        <v>173</v>
      </c>
      <c r="I60" s="35">
        <v>167</v>
      </c>
      <c r="J60" s="35">
        <v>131</v>
      </c>
      <c r="K60" s="35">
        <v>166</v>
      </c>
      <c r="L60" s="35">
        <v>170</v>
      </c>
      <c r="M60" s="35">
        <v>167</v>
      </c>
      <c r="N60" s="35">
        <v>180</v>
      </c>
      <c r="O60" s="35">
        <v>180</v>
      </c>
      <c r="P60" s="35">
        <v>180</v>
      </c>
      <c r="Q60" s="202">
        <f t="shared" si="17"/>
        <v>2027</v>
      </c>
    </row>
    <row r="61" spans="1:17" ht="15.75">
      <c r="A61" s="297"/>
      <c r="B61" s="300" t="s">
        <v>56</v>
      </c>
      <c r="C61" s="301"/>
      <c r="D61" s="73"/>
      <c r="E61" s="129">
        <v>104</v>
      </c>
      <c r="F61" s="129">
        <v>107</v>
      </c>
      <c r="G61" s="129">
        <v>115</v>
      </c>
      <c r="H61" s="129">
        <v>110</v>
      </c>
      <c r="I61" s="129">
        <v>104</v>
      </c>
      <c r="J61" s="129">
        <v>79</v>
      </c>
      <c r="K61" s="129">
        <v>70</v>
      </c>
      <c r="L61" s="129">
        <v>104</v>
      </c>
      <c r="M61" s="129">
        <v>113</v>
      </c>
      <c r="N61" s="129">
        <v>151</v>
      </c>
      <c r="O61" s="129">
        <v>133</v>
      </c>
      <c r="P61" s="129">
        <v>180</v>
      </c>
      <c r="Q61" s="213">
        <f>SUM(P61+O61+N61+M61+L61+K61+J61+I61+H61+G61+F61+E61)</f>
        <v>1370</v>
      </c>
    </row>
    <row r="62" spans="1:17" ht="16.5" thickBot="1">
      <c r="A62" s="297"/>
      <c r="B62" s="313" t="s">
        <v>22</v>
      </c>
      <c r="C62" s="314"/>
      <c r="D62" s="164"/>
      <c r="E62" s="156">
        <v>44</v>
      </c>
      <c r="F62" s="156">
        <v>44</v>
      </c>
      <c r="G62" s="156">
        <v>44</v>
      </c>
      <c r="H62" s="156">
        <v>44</v>
      </c>
      <c r="I62" s="156">
        <v>44</v>
      </c>
      <c r="J62" s="156">
        <v>44</v>
      </c>
      <c r="K62" s="156">
        <v>44</v>
      </c>
      <c r="L62" s="156">
        <v>44</v>
      </c>
      <c r="M62" s="156">
        <v>44</v>
      </c>
      <c r="N62" s="156">
        <v>44</v>
      </c>
      <c r="O62" s="156">
        <v>44</v>
      </c>
      <c r="P62" s="156">
        <v>44</v>
      </c>
      <c r="Q62" s="203">
        <f>SUM(P62+O62+N62+M62+L62+K62+J62+I62+H62+G62+F62+E62)</f>
        <v>528</v>
      </c>
    </row>
    <row r="63" spans="1:17" ht="31.5" customHeight="1">
      <c r="A63" s="43" t="s">
        <v>49</v>
      </c>
      <c r="B63" s="311" t="s">
        <v>34</v>
      </c>
      <c r="C63" s="312"/>
      <c r="D63" s="144" t="s">
        <v>55</v>
      </c>
      <c r="E63" s="35">
        <v>4</v>
      </c>
      <c r="F63" s="35">
        <v>4</v>
      </c>
      <c r="G63" s="35">
        <v>4</v>
      </c>
      <c r="H63" s="35">
        <v>4</v>
      </c>
      <c r="I63" s="35">
        <v>4</v>
      </c>
      <c r="J63" s="35">
        <v>3</v>
      </c>
      <c r="K63" s="35">
        <v>3</v>
      </c>
      <c r="L63" s="35">
        <v>3</v>
      </c>
      <c r="M63" s="35">
        <v>3</v>
      </c>
      <c r="N63" s="35">
        <v>4</v>
      </c>
      <c r="O63" s="35">
        <v>4</v>
      </c>
      <c r="P63" s="35">
        <v>4</v>
      </c>
      <c r="Q63" s="204">
        <f>SUM(E63:P63)</f>
        <v>44</v>
      </c>
    </row>
    <row r="64" spans="1:17" ht="21.75" customHeight="1">
      <c r="A64" s="43" t="s">
        <v>51</v>
      </c>
      <c r="B64" s="295" t="s">
        <v>32</v>
      </c>
      <c r="C64" s="296"/>
      <c r="D64" s="51" t="s">
        <v>55</v>
      </c>
      <c r="E64" s="41">
        <v>4</v>
      </c>
      <c r="F64" s="41">
        <v>4</v>
      </c>
      <c r="G64" s="41">
        <v>4</v>
      </c>
      <c r="H64" s="41">
        <v>4</v>
      </c>
      <c r="I64" s="41">
        <v>4</v>
      </c>
      <c r="J64" s="41">
        <v>4</v>
      </c>
      <c r="K64" s="41">
        <v>3.6</v>
      </c>
      <c r="L64" s="41">
        <v>4</v>
      </c>
      <c r="M64" s="41">
        <v>4</v>
      </c>
      <c r="N64" s="41">
        <v>4</v>
      </c>
      <c r="O64" s="41">
        <v>4.5</v>
      </c>
      <c r="P64" s="41">
        <v>4.5</v>
      </c>
      <c r="Q64" s="204">
        <f>SUM(E64:P64)</f>
        <v>48.6</v>
      </c>
    </row>
    <row r="65" spans="1:17" ht="18.75" customHeight="1">
      <c r="A65" s="43" t="s">
        <v>52</v>
      </c>
      <c r="B65" s="295" t="s">
        <v>35</v>
      </c>
      <c r="C65" s="296"/>
      <c r="D65" s="51" t="s">
        <v>55</v>
      </c>
      <c r="E65" s="32">
        <v>5</v>
      </c>
      <c r="F65" s="32">
        <v>6</v>
      </c>
      <c r="G65" s="32">
        <v>6</v>
      </c>
      <c r="H65" s="32">
        <v>6</v>
      </c>
      <c r="I65" s="32">
        <v>7</v>
      </c>
      <c r="J65" s="32">
        <v>5</v>
      </c>
      <c r="K65" s="32">
        <v>5</v>
      </c>
      <c r="L65" s="32">
        <v>5</v>
      </c>
      <c r="M65" s="32">
        <v>6</v>
      </c>
      <c r="N65" s="32">
        <v>6</v>
      </c>
      <c r="O65" s="32">
        <v>5</v>
      </c>
      <c r="P65" s="32">
        <v>7</v>
      </c>
      <c r="Q65" s="205">
        <f>SUM(P65+O65+N65+M65+L65+K65+J65+I65+H65+G65+F65+E65)</f>
        <v>69</v>
      </c>
    </row>
    <row r="66" spans="1:17" ht="15.75">
      <c r="A66" s="302"/>
      <c r="B66" s="276" t="s">
        <v>61</v>
      </c>
      <c r="C66" s="277"/>
      <c r="D66" s="52" t="s">
        <v>55</v>
      </c>
      <c r="E66" s="40">
        <f>E69+E72</f>
        <v>10770</v>
      </c>
      <c r="F66" s="40">
        <f aca="true" t="shared" si="25" ref="F66:Q66">F69+F72</f>
        <v>9559</v>
      </c>
      <c r="G66" s="40">
        <f t="shared" si="25"/>
        <v>10090</v>
      </c>
      <c r="H66" s="40">
        <f t="shared" si="25"/>
        <v>10537</v>
      </c>
      <c r="I66" s="40">
        <f t="shared" si="25"/>
        <v>9930</v>
      </c>
      <c r="J66" s="40">
        <f t="shared" si="25"/>
        <v>8921</v>
      </c>
      <c r="K66" s="40">
        <f t="shared" si="25"/>
        <v>8779.6</v>
      </c>
      <c r="L66" s="40">
        <f t="shared" si="25"/>
        <v>9240</v>
      </c>
      <c r="M66" s="40">
        <f t="shared" si="25"/>
        <v>9650</v>
      </c>
      <c r="N66" s="40">
        <f t="shared" si="25"/>
        <v>10087</v>
      </c>
      <c r="O66" s="40">
        <f t="shared" si="25"/>
        <v>10262.5</v>
      </c>
      <c r="P66" s="40">
        <f t="shared" si="25"/>
        <v>10346.5</v>
      </c>
      <c r="Q66" s="86">
        <f t="shared" si="25"/>
        <v>118172.6</v>
      </c>
    </row>
    <row r="67" spans="1:17" ht="15.75">
      <c r="A67" s="302"/>
      <c r="B67" s="276" t="s">
        <v>56</v>
      </c>
      <c r="C67" s="277"/>
      <c r="D67" s="52"/>
      <c r="E67" s="44">
        <f>E70+E73</f>
        <v>8710</v>
      </c>
      <c r="F67" s="44">
        <f aca="true" t="shared" si="26" ref="F67:Q67">F70+F73</f>
        <v>7719</v>
      </c>
      <c r="G67" s="44">
        <f t="shared" si="26"/>
        <v>8237</v>
      </c>
      <c r="H67" s="44">
        <f t="shared" si="26"/>
        <v>8493</v>
      </c>
      <c r="I67" s="44">
        <f t="shared" si="26"/>
        <v>8000</v>
      </c>
      <c r="J67" s="44">
        <f t="shared" si="26"/>
        <v>7350</v>
      </c>
      <c r="K67" s="44">
        <f t="shared" si="26"/>
        <v>7296.6</v>
      </c>
      <c r="L67" s="44">
        <f t="shared" si="26"/>
        <v>7806</v>
      </c>
      <c r="M67" s="44">
        <f t="shared" si="26"/>
        <v>8379</v>
      </c>
      <c r="N67" s="44">
        <f t="shared" si="26"/>
        <v>8443</v>
      </c>
      <c r="O67" s="44">
        <f t="shared" si="26"/>
        <v>8533.5</v>
      </c>
      <c r="P67" s="44">
        <f t="shared" si="26"/>
        <v>8776.5</v>
      </c>
      <c r="Q67" s="86">
        <f t="shared" si="26"/>
        <v>97743.6</v>
      </c>
    </row>
    <row r="68" spans="1:17" ht="15.75">
      <c r="A68" s="302"/>
      <c r="B68" s="276" t="s">
        <v>22</v>
      </c>
      <c r="C68" s="277"/>
      <c r="D68" s="52"/>
      <c r="E68" s="44">
        <f>E71+E74</f>
        <v>172.25</v>
      </c>
      <c r="F68" s="44">
        <f aca="true" t="shared" si="27" ref="F68:Q68">F71+F74</f>
        <v>174.25</v>
      </c>
      <c r="G68" s="44">
        <f t="shared" si="27"/>
        <v>194.25</v>
      </c>
      <c r="H68" s="44">
        <f t="shared" si="27"/>
        <v>176.25</v>
      </c>
      <c r="I68" s="44">
        <f t="shared" si="27"/>
        <v>188.25</v>
      </c>
      <c r="J68" s="44">
        <f t="shared" si="27"/>
        <v>164.25</v>
      </c>
      <c r="K68" s="44">
        <f t="shared" si="27"/>
        <v>181.25</v>
      </c>
      <c r="L68" s="44">
        <f t="shared" si="27"/>
        <v>189.25</v>
      </c>
      <c r="M68" s="44">
        <f t="shared" si="27"/>
        <v>195.25</v>
      </c>
      <c r="N68" s="44">
        <f t="shared" si="27"/>
        <v>189.25</v>
      </c>
      <c r="O68" s="44">
        <f t="shared" si="27"/>
        <v>189.25</v>
      </c>
      <c r="P68" s="44">
        <f t="shared" si="27"/>
        <v>195.25</v>
      </c>
      <c r="Q68" s="86">
        <f t="shared" si="27"/>
        <v>2209</v>
      </c>
    </row>
    <row r="69" spans="1:17" ht="15.75">
      <c r="A69" s="55"/>
      <c r="B69" s="276" t="s">
        <v>58</v>
      </c>
      <c r="C69" s="277"/>
      <c r="D69" s="52" t="s">
        <v>55</v>
      </c>
      <c r="E69" s="44">
        <f>E37+E45+E50+E56+E60+E63+E64+E65</f>
        <v>9900</v>
      </c>
      <c r="F69" s="44">
        <f aca="true" t="shared" si="28" ref="F69:P69">F37+F45++F50+F56+F60+F63+F64+F65</f>
        <v>8581</v>
      </c>
      <c r="G69" s="44">
        <f t="shared" si="28"/>
        <v>9231</v>
      </c>
      <c r="H69" s="44">
        <f t="shared" si="28"/>
        <v>9640</v>
      </c>
      <c r="I69" s="44">
        <f t="shared" si="28"/>
        <v>9144</v>
      </c>
      <c r="J69" s="44">
        <f t="shared" si="28"/>
        <v>8250</v>
      </c>
      <c r="K69" s="44">
        <f t="shared" si="28"/>
        <v>8166.6</v>
      </c>
      <c r="L69" s="44">
        <f t="shared" si="28"/>
        <v>8648</v>
      </c>
      <c r="M69" s="44">
        <f t="shared" si="28"/>
        <v>9020</v>
      </c>
      <c r="N69" s="44">
        <f t="shared" si="28"/>
        <v>9434</v>
      </c>
      <c r="O69" s="44">
        <f t="shared" si="28"/>
        <v>9492.5</v>
      </c>
      <c r="P69" s="44">
        <f t="shared" si="28"/>
        <v>9570.5</v>
      </c>
      <c r="Q69" s="86">
        <f>Q37+Q45++Q50+Q56+Q60+Q63+Q64+Q65</f>
        <v>109077.6</v>
      </c>
    </row>
    <row r="70" spans="1:18" ht="15.75">
      <c r="A70" s="55"/>
      <c r="B70" s="276" t="s">
        <v>56</v>
      </c>
      <c r="C70" s="277"/>
      <c r="D70" s="52"/>
      <c r="E70" s="44">
        <f>E38+E46+E51+E57+E61+E63+E64+E65</f>
        <v>8025</v>
      </c>
      <c r="F70" s="44">
        <f aca="true" t="shared" si="29" ref="F70:Q70">F38+F46+F51+F57+F61+F63+F64+F65</f>
        <v>7025</v>
      </c>
      <c r="G70" s="44">
        <f t="shared" si="29"/>
        <v>7563</v>
      </c>
      <c r="H70" s="44">
        <f t="shared" si="29"/>
        <v>7830</v>
      </c>
      <c r="I70" s="44">
        <f t="shared" si="29"/>
        <v>7349</v>
      </c>
      <c r="J70" s="44">
        <f t="shared" si="29"/>
        <v>6763</v>
      </c>
      <c r="K70" s="44">
        <f t="shared" si="29"/>
        <v>6688.6</v>
      </c>
      <c r="L70" s="44">
        <f t="shared" si="29"/>
        <v>7219</v>
      </c>
      <c r="M70" s="44">
        <f t="shared" si="29"/>
        <v>7754</v>
      </c>
      <c r="N70" s="44">
        <f t="shared" si="29"/>
        <v>7795</v>
      </c>
      <c r="O70" s="44">
        <f t="shared" si="29"/>
        <v>7858.5</v>
      </c>
      <c r="P70" s="44">
        <f t="shared" si="29"/>
        <v>8094.5</v>
      </c>
      <c r="Q70" s="86">
        <f t="shared" si="29"/>
        <v>89964.6</v>
      </c>
      <c r="R70" s="84"/>
    </row>
    <row r="71" spans="1:17" ht="15.75">
      <c r="A71" s="55"/>
      <c r="B71" s="276" t="s">
        <v>22</v>
      </c>
      <c r="C71" s="277"/>
      <c r="D71" s="52"/>
      <c r="E71" s="44">
        <f>E39+E47+E62</f>
        <v>170.25</v>
      </c>
      <c r="F71" s="44">
        <f aca="true" t="shared" si="30" ref="F71:Q71">F39+F47+F62</f>
        <v>172.25</v>
      </c>
      <c r="G71" s="44">
        <f t="shared" si="30"/>
        <v>192.25</v>
      </c>
      <c r="H71" s="44">
        <f t="shared" si="30"/>
        <v>174.25</v>
      </c>
      <c r="I71" s="44">
        <f t="shared" si="30"/>
        <v>186.25</v>
      </c>
      <c r="J71" s="44">
        <f t="shared" si="30"/>
        <v>162.25</v>
      </c>
      <c r="K71" s="44">
        <f t="shared" si="30"/>
        <v>179.25</v>
      </c>
      <c r="L71" s="44">
        <f t="shared" si="30"/>
        <v>187.25</v>
      </c>
      <c r="M71" s="44">
        <f t="shared" si="30"/>
        <v>193.25</v>
      </c>
      <c r="N71" s="44">
        <f t="shared" si="30"/>
        <v>187.25</v>
      </c>
      <c r="O71" s="44">
        <f t="shared" si="30"/>
        <v>187.25</v>
      </c>
      <c r="P71" s="44">
        <f t="shared" si="30"/>
        <v>193.25</v>
      </c>
      <c r="Q71" s="86">
        <f t="shared" si="30"/>
        <v>2185</v>
      </c>
    </row>
    <row r="72" spans="1:17" ht="31.5">
      <c r="A72" s="55"/>
      <c r="B72" s="276" t="s">
        <v>59</v>
      </c>
      <c r="C72" s="277"/>
      <c r="D72" s="50" t="s">
        <v>25</v>
      </c>
      <c r="E72" s="44">
        <f aca="true" t="shared" si="31" ref="E72:Q72">E42+E52+E58</f>
        <v>870</v>
      </c>
      <c r="F72" s="44">
        <f t="shared" si="31"/>
        <v>978</v>
      </c>
      <c r="G72" s="44">
        <f t="shared" si="31"/>
        <v>859</v>
      </c>
      <c r="H72" s="44">
        <f t="shared" si="31"/>
        <v>897</v>
      </c>
      <c r="I72" s="44">
        <f t="shared" si="31"/>
        <v>786</v>
      </c>
      <c r="J72" s="44">
        <f t="shared" si="31"/>
        <v>671</v>
      </c>
      <c r="K72" s="44">
        <f t="shared" si="31"/>
        <v>613</v>
      </c>
      <c r="L72" s="44">
        <f t="shared" si="31"/>
        <v>592</v>
      </c>
      <c r="M72" s="44">
        <f t="shared" si="31"/>
        <v>630</v>
      </c>
      <c r="N72" s="44">
        <f t="shared" si="31"/>
        <v>653</v>
      </c>
      <c r="O72" s="44">
        <f t="shared" si="31"/>
        <v>770</v>
      </c>
      <c r="P72" s="44">
        <f t="shared" si="31"/>
        <v>776</v>
      </c>
      <c r="Q72" s="86">
        <f t="shared" si="31"/>
        <v>9095</v>
      </c>
    </row>
    <row r="73" spans="1:17" ht="15.75">
      <c r="A73" s="55"/>
      <c r="B73" s="276" t="s">
        <v>56</v>
      </c>
      <c r="C73" s="277"/>
      <c r="D73" s="52"/>
      <c r="E73" s="44">
        <f aca="true" t="shared" si="32" ref="E73:Q73">E43+E59+E53</f>
        <v>685</v>
      </c>
      <c r="F73" s="44">
        <f t="shared" si="32"/>
        <v>694</v>
      </c>
      <c r="G73" s="44">
        <f t="shared" si="32"/>
        <v>674</v>
      </c>
      <c r="H73" s="44">
        <f t="shared" si="32"/>
        <v>663</v>
      </c>
      <c r="I73" s="44">
        <f t="shared" si="32"/>
        <v>651</v>
      </c>
      <c r="J73" s="44">
        <f t="shared" si="32"/>
        <v>587</v>
      </c>
      <c r="K73" s="44">
        <f t="shared" si="32"/>
        <v>608</v>
      </c>
      <c r="L73" s="44">
        <f t="shared" si="32"/>
        <v>587</v>
      </c>
      <c r="M73" s="44">
        <f t="shared" si="32"/>
        <v>625</v>
      </c>
      <c r="N73" s="44">
        <f t="shared" si="32"/>
        <v>648</v>
      </c>
      <c r="O73" s="44">
        <f t="shared" si="32"/>
        <v>675</v>
      </c>
      <c r="P73" s="44">
        <f t="shared" si="32"/>
        <v>682</v>
      </c>
      <c r="Q73" s="86">
        <f t="shared" si="32"/>
        <v>7779.000000000001</v>
      </c>
    </row>
    <row r="74" spans="1:17" ht="15.75">
      <c r="A74" s="55"/>
      <c r="B74" s="276" t="s">
        <v>22</v>
      </c>
      <c r="C74" s="277"/>
      <c r="D74" s="52"/>
      <c r="E74" s="44">
        <f aca="true" t="shared" si="33" ref="E74:Q74">E44</f>
        <v>2</v>
      </c>
      <c r="F74" s="44">
        <f t="shared" si="33"/>
        <v>2</v>
      </c>
      <c r="G74" s="44">
        <f t="shared" si="33"/>
        <v>2</v>
      </c>
      <c r="H74" s="44">
        <f t="shared" si="33"/>
        <v>2</v>
      </c>
      <c r="I74" s="44">
        <f t="shared" si="33"/>
        <v>2</v>
      </c>
      <c r="J74" s="44">
        <f t="shared" si="33"/>
        <v>2</v>
      </c>
      <c r="K74" s="44">
        <f t="shared" si="33"/>
        <v>2</v>
      </c>
      <c r="L74" s="44">
        <f t="shared" si="33"/>
        <v>2</v>
      </c>
      <c r="M74" s="44">
        <f t="shared" si="33"/>
        <v>2</v>
      </c>
      <c r="N74" s="44">
        <f t="shared" si="33"/>
        <v>2</v>
      </c>
      <c r="O74" s="44">
        <f t="shared" si="33"/>
        <v>2</v>
      </c>
      <c r="P74" s="44">
        <f t="shared" si="33"/>
        <v>2</v>
      </c>
      <c r="Q74" s="86">
        <f t="shared" si="33"/>
        <v>24</v>
      </c>
    </row>
    <row r="75" spans="5:17" ht="15.75"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206"/>
    </row>
    <row r="76" spans="7:17" ht="15.75">
      <c r="G76" t="s">
        <v>65</v>
      </c>
      <c r="Q76" s="206"/>
    </row>
    <row r="77" spans="5:17" ht="15.75"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206"/>
    </row>
    <row r="78" spans="2:17" ht="18.75">
      <c r="B78" s="37"/>
      <c r="C78" s="22" t="s">
        <v>81</v>
      </c>
      <c r="D78" s="22"/>
      <c r="E78" s="16"/>
      <c r="F78" s="16"/>
      <c r="G78" s="16"/>
      <c r="H78" s="16"/>
      <c r="I78" s="16"/>
      <c r="J78" s="16"/>
      <c r="K78" s="16"/>
      <c r="L78" s="16"/>
      <c r="M78" s="45"/>
      <c r="N78" s="45" t="s">
        <v>82</v>
      </c>
      <c r="O78" s="45"/>
      <c r="P78" s="45"/>
      <c r="Q78" s="207"/>
    </row>
    <row r="79" spans="16:17" ht="15.75">
      <c r="P79" s="54"/>
      <c r="Q79" s="206"/>
    </row>
    <row r="80" spans="5:17" ht="15.75"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206"/>
    </row>
    <row r="81" spans="5:17" ht="15.75"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206"/>
    </row>
    <row r="82" spans="5:17" ht="15.75"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206"/>
    </row>
  </sheetData>
  <sheetProtection/>
  <mergeCells count="80">
    <mergeCell ref="B54:C54"/>
    <mergeCell ref="B45:C45"/>
    <mergeCell ref="B69:C69"/>
    <mergeCell ref="B72:C72"/>
    <mergeCell ref="B56:C56"/>
    <mergeCell ref="B43:C43"/>
    <mergeCell ref="B42:C42"/>
    <mergeCell ref="B20:C20"/>
    <mergeCell ref="B46:C46"/>
    <mergeCell ref="B52:C52"/>
    <mergeCell ref="B53:C53"/>
    <mergeCell ref="B28:C28"/>
    <mergeCell ref="B74:C74"/>
    <mergeCell ref="B44:C44"/>
    <mergeCell ref="B70:C70"/>
    <mergeCell ref="B71:C71"/>
    <mergeCell ref="B63:C63"/>
    <mergeCell ref="B64:C64"/>
    <mergeCell ref="B57:C57"/>
    <mergeCell ref="B58:C58"/>
    <mergeCell ref="B73:C73"/>
    <mergeCell ref="B62:C62"/>
    <mergeCell ref="A66:A68"/>
    <mergeCell ref="B66:C66"/>
    <mergeCell ref="B67:C67"/>
    <mergeCell ref="B68:C68"/>
    <mergeCell ref="B48:C48"/>
    <mergeCell ref="B49:C49"/>
    <mergeCell ref="B55:C55"/>
    <mergeCell ref="B59:C59"/>
    <mergeCell ref="B50:C50"/>
    <mergeCell ref="B51:C51"/>
    <mergeCell ref="A45:A47"/>
    <mergeCell ref="B47:C47"/>
    <mergeCell ref="B65:C65"/>
    <mergeCell ref="A28:A32"/>
    <mergeCell ref="B39:C39"/>
    <mergeCell ref="A60:A62"/>
    <mergeCell ref="B60:C60"/>
    <mergeCell ref="B61:C61"/>
    <mergeCell ref="A48:A53"/>
    <mergeCell ref="A54:A59"/>
    <mergeCell ref="A9:A17"/>
    <mergeCell ref="B16:C16"/>
    <mergeCell ref="B17:C17"/>
    <mergeCell ref="A34:A36"/>
    <mergeCell ref="B35:C35"/>
    <mergeCell ref="B36:C36"/>
    <mergeCell ref="A18:A20"/>
    <mergeCell ref="B19:C19"/>
    <mergeCell ref="B12:C12"/>
    <mergeCell ref="B10:C10"/>
    <mergeCell ref="B11:C11"/>
    <mergeCell ref="B18:C18"/>
    <mergeCell ref="B4:Q4"/>
    <mergeCell ref="B5:Q5"/>
    <mergeCell ref="B7:C7"/>
    <mergeCell ref="B9:C9"/>
    <mergeCell ref="B8:C8"/>
    <mergeCell ref="B13:C13"/>
    <mergeCell ref="B14:C14"/>
    <mergeCell ref="B15:C15"/>
    <mergeCell ref="A21:A27"/>
    <mergeCell ref="B22:C22"/>
    <mergeCell ref="B23:C23"/>
    <mergeCell ref="B25:C25"/>
    <mergeCell ref="B24:C24"/>
    <mergeCell ref="B26:C26"/>
    <mergeCell ref="B27:C27"/>
    <mergeCell ref="B21:C21"/>
    <mergeCell ref="N40:Q40"/>
    <mergeCell ref="B41:C41"/>
    <mergeCell ref="B29:C29"/>
    <mergeCell ref="B30:C30"/>
    <mergeCell ref="B31:C31"/>
    <mergeCell ref="B32:C32"/>
    <mergeCell ref="B33:C33"/>
    <mergeCell ref="B34:C34"/>
    <mergeCell ref="B37:C37"/>
    <mergeCell ref="B38:C38"/>
  </mergeCells>
  <printOptions/>
  <pageMargins left="0.3937007874015748" right="0.3937007874015748" top="0.7874015748031497" bottom="0" header="0.5118110236220472" footer="0.5118110236220472"/>
  <pageSetup horizontalDpi="600" verticalDpi="600" orientation="landscape" paperSize="9" scale="70" r:id="rId1"/>
  <rowBreaks count="1" manualBreakCount="1">
    <brk id="39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P41"/>
  <sheetViews>
    <sheetView view="pageBreakPreview" zoomScale="75" zoomScaleNormal="75" zoomScaleSheetLayoutView="75" zoomScalePageLayoutView="0" workbookViewId="0" topLeftCell="A1">
      <selection activeCell="P36" sqref="P36"/>
    </sheetView>
  </sheetViews>
  <sheetFormatPr defaultColWidth="9.140625" defaultRowHeight="12.75"/>
  <cols>
    <col min="1" max="1" width="5.28125" style="0" customWidth="1"/>
    <col min="3" max="3" width="59.00390625" style="0" customWidth="1"/>
    <col min="4" max="4" width="8.7109375" style="0" customWidth="1"/>
    <col min="5" max="5" width="10.00390625" style="0" customWidth="1"/>
    <col min="6" max="6" width="9.8515625" style="0" customWidth="1"/>
    <col min="7" max="7" width="9.421875" style="0" customWidth="1"/>
    <col min="8" max="8" width="9.28125" style="0" customWidth="1"/>
    <col min="9" max="10" width="9.7109375" style="0" customWidth="1"/>
    <col min="11" max="15" width="13.28125" style="0" bestFit="1" customWidth="1"/>
    <col min="16" max="16" width="10.8515625" style="0" customWidth="1"/>
  </cols>
  <sheetData>
    <row r="1" spans="12:15" ht="18.75">
      <c r="L1" s="1"/>
      <c r="M1" s="1"/>
      <c r="N1" s="12" t="s">
        <v>66</v>
      </c>
      <c r="O1" s="12"/>
    </row>
    <row r="2" spans="1:15" ht="18.75">
      <c r="A2" s="29"/>
      <c r="B2" s="31"/>
      <c r="C2" s="29"/>
      <c r="D2" s="30"/>
      <c r="E2" s="30"/>
      <c r="F2" s="30"/>
      <c r="G2" s="30"/>
      <c r="H2" s="30"/>
      <c r="L2" s="7" t="s">
        <v>1</v>
      </c>
      <c r="M2" s="7"/>
      <c r="N2" s="7"/>
      <c r="O2" s="7"/>
    </row>
    <row r="3" spans="1:16" ht="18.75">
      <c r="A3" s="29"/>
      <c r="B3" s="31"/>
      <c r="C3" s="29"/>
      <c r="D3" s="30"/>
      <c r="E3" s="30"/>
      <c r="F3" s="30"/>
      <c r="G3" s="30"/>
      <c r="H3" s="30"/>
      <c r="L3" s="7" t="s">
        <v>92</v>
      </c>
      <c r="M3" s="12"/>
      <c r="N3" s="12"/>
      <c r="O3" s="7"/>
      <c r="P3" s="9"/>
    </row>
    <row r="4" spans="1:16" ht="18.75">
      <c r="A4" s="27"/>
      <c r="B4" s="264" t="s">
        <v>2</v>
      </c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</row>
    <row r="5" spans="1:16" ht="18.75">
      <c r="A5" s="27"/>
      <c r="B5" s="264" t="s">
        <v>93</v>
      </c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</row>
    <row r="6" spans="1:16" ht="19.5" thickBot="1">
      <c r="A6" s="27"/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0"/>
      <c r="O6" s="28" t="s">
        <v>45</v>
      </c>
      <c r="P6" s="29"/>
    </row>
    <row r="7" spans="1:16" ht="16.5" thickBot="1">
      <c r="A7" s="174" t="s">
        <v>50</v>
      </c>
      <c r="B7" s="175" t="s">
        <v>38</v>
      </c>
      <c r="C7" s="175"/>
      <c r="D7" s="175" t="s">
        <v>6</v>
      </c>
      <c r="E7" s="175" t="s">
        <v>7</v>
      </c>
      <c r="F7" s="175" t="s">
        <v>8</v>
      </c>
      <c r="G7" s="175" t="s">
        <v>9</v>
      </c>
      <c r="H7" s="175" t="s">
        <v>10</v>
      </c>
      <c r="I7" s="175" t="s">
        <v>11</v>
      </c>
      <c r="J7" s="175" t="s">
        <v>12</v>
      </c>
      <c r="K7" s="175" t="s">
        <v>13</v>
      </c>
      <c r="L7" s="175" t="s">
        <v>14</v>
      </c>
      <c r="M7" s="175" t="s">
        <v>15</v>
      </c>
      <c r="N7" s="175" t="s">
        <v>16</v>
      </c>
      <c r="O7" s="175" t="s">
        <v>17</v>
      </c>
      <c r="P7" s="176" t="s">
        <v>89</v>
      </c>
    </row>
    <row r="8" spans="1:16" ht="18.75" customHeight="1">
      <c r="A8" s="331" t="s">
        <v>18</v>
      </c>
      <c r="B8" s="168" t="s">
        <v>39</v>
      </c>
      <c r="C8" s="168"/>
      <c r="D8" s="169">
        <v>41400</v>
      </c>
      <c r="E8" s="169">
        <v>42400</v>
      </c>
      <c r="F8" s="169">
        <v>38400</v>
      </c>
      <c r="G8" s="169">
        <v>35400</v>
      </c>
      <c r="H8" s="169">
        <v>34500</v>
      </c>
      <c r="I8" s="169">
        <v>33500</v>
      </c>
      <c r="J8" s="169">
        <v>33400</v>
      </c>
      <c r="K8" s="169">
        <v>32400</v>
      </c>
      <c r="L8" s="169">
        <v>33500</v>
      </c>
      <c r="M8" s="169">
        <v>39400</v>
      </c>
      <c r="N8" s="169">
        <v>41400</v>
      </c>
      <c r="O8" s="169">
        <v>38500</v>
      </c>
      <c r="P8" s="170">
        <f>SUM(D8:O8)</f>
        <v>444200</v>
      </c>
    </row>
    <row r="9" spans="1:16" ht="15.75">
      <c r="A9" s="332"/>
      <c r="B9" s="56" t="s">
        <v>56</v>
      </c>
      <c r="C9" s="56"/>
      <c r="D9" s="165">
        <v>30091</v>
      </c>
      <c r="E9" s="188">
        <v>32502</v>
      </c>
      <c r="F9" s="188">
        <v>27969</v>
      </c>
      <c r="G9" s="188">
        <v>27005</v>
      </c>
      <c r="H9" s="188">
        <v>24111</v>
      </c>
      <c r="I9" s="188">
        <v>22954</v>
      </c>
      <c r="J9" s="188">
        <v>22761</v>
      </c>
      <c r="K9" s="188">
        <v>22472</v>
      </c>
      <c r="L9" s="188">
        <v>24015</v>
      </c>
      <c r="M9" s="188">
        <v>28934</v>
      </c>
      <c r="N9" s="188">
        <v>28934</v>
      </c>
      <c r="O9" s="188">
        <v>28934</v>
      </c>
      <c r="P9" s="214">
        <f>SUM(D9:O9)</f>
        <v>320682</v>
      </c>
    </row>
    <row r="10" spans="1:16" ht="16.5" thickBot="1">
      <c r="A10" s="333"/>
      <c r="B10" s="171" t="s">
        <v>22</v>
      </c>
      <c r="C10" s="171"/>
      <c r="D10" s="172">
        <v>100</v>
      </c>
      <c r="E10" s="172">
        <v>100</v>
      </c>
      <c r="F10" s="172">
        <v>100</v>
      </c>
      <c r="G10" s="172">
        <v>100</v>
      </c>
      <c r="H10" s="172">
        <v>100</v>
      </c>
      <c r="I10" s="172">
        <v>100</v>
      </c>
      <c r="J10" s="172">
        <v>100</v>
      </c>
      <c r="K10" s="172">
        <v>100</v>
      </c>
      <c r="L10" s="172">
        <v>100</v>
      </c>
      <c r="M10" s="172">
        <v>100</v>
      </c>
      <c r="N10" s="172">
        <v>100</v>
      </c>
      <c r="O10" s="172">
        <v>100</v>
      </c>
      <c r="P10" s="177">
        <f aca="true" t="shared" si="0" ref="P10:P34">SUM(D10:O10)</f>
        <v>1200</v>
      </c>
    </row>
    <row r="11" spans="1:16" ht="15.75">
      <c r="A11" s="328" t="s">
        <v>20</v>
      </c>
      <c r="B11" s="168" t="s">
        <v>41</v>
      </c>
      <c r="C11" s="168"/>
      <c r="D11" s="169">
        <v>46800</v>
      </c>
      <c r="E11" s="169">
        <v>48700</v>
      </c>
      <c r="F11" s="169">
        <v>46700</v>
      </c>
      <c r="G11" s="169">
        <v>43700</v>
      </c>
      <c r="H11" s="169">
        <v>39700</v>
      </c>
      <c r="I11" s="169">
        <v>29300</v>
      </c>
      <c r="J11" s="169">
        <v>32500</v>
      </c>
      <c r="K11" s="169">
        <v>28000</v>
      </c>
      <c r="L11" s="169">
        <v>22800</v>
      </c>
      <c r="M11" s="169">
        <v>32757</v>
      </c>
      <c r="N11" s="169">
        <v>38600</v>
      </c>
      <c r="O11" s="169">
        <v>44300</v>
      </c>
      <c r="P11" s="178">
        <f t="shared" si="0"/>
        <v>453857</v>
      </c>
    </row>
    <row r="12" spans="1:16" ht="15.75">
      <c r="A12" s="330"/>
      <c r="B12" s="56" t="s">
        <v>56</v>
      </c>
      <c r="C12" s="56"/>
      <c r="D12" s="104">
        <v>34392</v>
      </c>
      <c r="E12" s="104">
        <v>39074</v>
      </c>
      <c r="F12" s="104">
        <v>37996</v>
      </c>
      <c r="G12" s="104">
        <v>34357</v>
      </c>
      <c r="H12" s="104">
        <v>30180</v>
      </c>
      <c r="I12" s="104">
        <v>26112</v>
      </c>
      <c r="J12" s="104">
        <v>22297</v>
      </c>
      <c r="K12" s="104">
        <v>22604</v>
      </c>
      <c r="L12" s="104">
        <v>25223</v>
      </c>
      <c r="M12" s="104">
        <v>31396</v>
      </c>
      <c r="N12" s="104">
        <v>37699</v>
      </c>
      <c r="O12" s="104">
        <v>37973</v>
      </c>
      <c r="P12" s="215">
        <f t="shared" si="0"/>
        <v>379303</v>
      </c>
    </row>
    <row r="13" spans="1:16" ht="16.5" thickBot="1">
      <c r="A13" s="329"/>
      <c r="B13" s="171" t="s">
        <v>22</v>
      </c>
      <c r="C13" s="171"/>
      <c r="D13" s="172">
        <v>1600</v>
      </c>
      <c r="E13" s="172">
        <v>1600</v>
      </c>
      <c r="F13" s="172">
        <v>1458</v>
      </c>
      <c r="G13" s="172">
        <v>1550</v>
      </c>
      <c r="H13" s="172">
        <v>1300</v>
      </c>
      <c r="I13" s="172">
        <v>1200</v>
      </c>
      <c r="J13" s="172">
        <v>1200</v>
      </c>
      <c r="K13" s="172">
        <v>1200</v>
      </c>
      <c r="L13" s="172">
        <v>1300</v>
      </c>
      <c r="M13" s="172">
        <v>1700</v>
      </c>
      <c r="N13" s="172">
        <v>1600</v>
      </c>
      <c r="O13" s="172">
        <v>1600</v>
      </c>
      <c r="P13" s="173">
        <f t="shared" si="0"/>
        <v>17308</v>
      </c>
    </row>
    <row r="14" spans="1:16" ht="15.75">
      <c r="A14" s="328" t="s">
        <v>23</v>
      </c>
      <c r="B14" s="168" t="s">
        <v>42</v>
      </c>
      <c r="C14" s="168"/>
      <c r="D14" s="169">
        <v>81420</v>
      </c>
      <c r="E14" s="169">
        <v>86080</v>
      </c>
      <c r="F14" s="169">
        <v>65930</v>
      </c>
      <c r="G14" s="169">
        <v>65780</v>
      </c>
      <c r="H14" s="169">
        <v>61845</v>
      </c>
      <c r="I14" s="169">
        <v>61620</v>
      </c>
      <c r="J14" s="169">
        <v>56000</v>
      </c>
      <c r="K14" s="169">
        <v>57820</v>
      </c>
      <c r="L14" s="169">
        <v>57870</v>
      </c>
      <c r="M14" s="169">
        <v>69498</v>
      </c>
      <c r="N14" s="169">
        <v>73540</v>
      </c>
      <c r="O14" s="169">
        <v>73190</v>
      </c>
      <c r="P14" s="178">
        <f t="shared" si="0"/>
        <v>810593</v>
      </c>
    </row>
    <row r="15" spans="1:16" ht="15.75">
      <c r="A15" s="330"/>
      <c r="B15" s="56" t="s">
        <v>56</v>
      </c>
      <c r="C15" s="56"/>
      <c r="D15" s="129">
        <v>38259</v>
      </c>
      <c r="E15" s="129">
        <v>40908</v>
      </c>
      <c r="F15" s="129">
        <v>32337</v>
      </c>
      <c r="G15" s="129">
        <v>31324</v>
      </c>
      <c r="H15" s="129">
        <v>29688</v>
      </c>
      <c r="I15" s="129">
        <v>28831</v>
      </c>
      <c r="J15" s="129">
        <v>28441</v>
      </c>
      <c r="K15" s="129">
        <v>22966</v>
      </c>
      <c r="L15" s="129">
        <v>24171</v>
      </c>
      <c r="M15" s="129">
        <v>23541</v>
      </c>
      <c r="N15" s="129">
        <v>26410</v>
      </c>
      <c r="O15" s="129">
        <v>26410</v>
      </c>
      <c r="P15" s="215">
        <f t="shared" si="0"/>
        <v>353286</v>
      </c>
    </row>
    <row r="16" spans="1:16" ht="16.5" thickBot="1">
      <c r="A16" s="329"/>
      <c r="B16" s="171" t="s">
        <v>22</v>
      </c>
      <c r="C16" s="171"/>
      <c r="D16" s="172">
        <v>120</v>
      </c>
      <c r="E16" s="172">
        <v>80</v>
      </c>
      <c r="F16" s="172">
        <v>330</v>
      </c>
      <c r="G16" s="172">
        <v>80</v>
      </c>
      <c r="H16" s="172">
        <v>45</v>
      </c>
      <c r="I16" s="172">
        <v>320</v>
      </c>
      <c r="J16" s="172">
        <v>300</v>
      </c>
      <c r="K16" s="172">
        <v>60</v>
      </c>
      <c r="L16" s="172">
        <v>85</v>
      </c>
      <c r="M16" s="172">
        <v>49</v>
      </c>
      <c r="N16" s="172">
        <v>70</v>
      </c>
      <c r="O16" s="172">
        <v>145</v>
      </c>
      <c r="P16" s="173">
        <f t="shared" si="0"/>
        <v>1684</v>
      </c>
    </row>
    <row r="17" spans="1:16" ht="36" customHeight="1">
      <c r="A17" s="328" t="s">
        <v>27</v>
      </c>
      <c r="B17" s="334" t="s">
        <v>95</v>
      </c>
      <c r="C17" s="316"/>
      <c r="D17" s="184">
        <v>53500</v>
      </c>
      <c r="E17" s="184">
        <v>53490</v>
      </c>
      <c r="F17" s="184">
        <v>53316</v>
      </c>
      <c r="G17" s="184">
        <v>43557</v>
      </c>
      <c r="H17" s="184">
        <v>45424</v>
      </c>
      <c r="I17" s="184">
        <v>46635</v>
      </c>
      <c r="J17" s="184">
        <v>33131</v>
      </c>
      <c r="K17" s="184">
        <v>38110</v>
      </c>
      <c r="L17" s="184">
        <v>40109</v>
      </c>
      <c r="M17" s="184">
        <v>51305</v>
      </c>
      <c r="N17" s="184">
        <v>53384</v>
      </c>
      <c r="O17" s="184">
        <v>57562</v>
      </c>
      <c r="P17" s="178">
        <f t="shared" si="0"/>
        <v>569523</v>
      </c>
    </row>
    <row r="18" spans="1:16" ht="16.5" thickBot="1">
      <c r="A18" s="329"/>
      <c r="B18" s="171" t="s">
        <v>56</v>
      </c>
      <c r="C18" s="171"/>
      <c r="D18" s="185">
        <v>48231</v>
      </c>
      <c r="E18" s="185">
        <v>52430</v>
      </c>
      <c r="F18" s="185">
        <v>45205</v>
      </c>
      <c r="G18" s="185">
        <v>43643</v>
      </c>
      <c r="H18" s="185">
        <v>46181</v>
      </c>
      <c r="I18" s="185">
        <v>39542</v>
      </c>
      <c r="J18" s="185">
        <v>32219</v>
      </c>
      <c r="K18" s="185">
        <v>35344</v>
      </c>
      <c r="L18" s="185">
        <v>35148</v>
      </c>
      <c r="M18" s="185">
        <v>47353</v>
      </c>
      <c r="N18" s="185">
        <v>45888</v>
      </c>
      <c r="O18" s="185">
        <v>48816</v>
      </c>
      <c r="P18" s="189">
        <f>SUM(D18:O18)</f>
        <v>520000</v>
      </c>
    </row>
    <row r="19" spans="1:16" ht="15.75">
      <c r="A19" s="290"/>
      <c r="B19" s="179" t="s">
        <v>43</v>
      </c>
      <c r="C19" s="179"/>
      <c r="D19" s="186">
        <f>D8+D11+D14+D17</f>
        <v>223120</v>
      </c>
      <c r="E19" s="186">
        <f aca="true" t="shared" si="1" ref="E19:P19">E8+E11+E14+E17</f>
        <v>230670</v>
      </c>
      <c r="F19" s="186">
        <f t="shared" si="1"/>
        <v>204346</v>
      </c>
      <c r="G19" s="186">
        <f t="shared" si="1"/>
        <v>188437</v>
      </c>
      <c r="H19" s="186">
        <f t="shared" si="1"/>
        <v>181469</v>
      </c>
      <c r="I19" s="186">
        <f t="shared" si="1"/>
        <v>171055</v>
      </c>
      <c r="J19" s="186">
        <f t="shared" si="1"/>
        <v>155031</v>
      </c>
      <c r="K19" s="186">
        <f t="shared" si="1"/>
        <v>156330</v>
      </c>
      <c r="L19" s="186">
        <f t="shared" si="1"/>
        <v>154279</v>
      </c>
      <c r="M19" s="186">
        <f t="shared" si="1"/>
        <v>192960</v>
      </c>
      <c r="N19" s="186">
        <f t="shared" si="1"/>
        <v>206924</v>
      </c>
      <c r="O19" s="186">
        <f t="shared" si="1"/>
        <v>213552</v>
      </c>
      <c r="P19" s="180">
        <f t="shared" si="1"/>
        <v>2278173</v>
      </c>
    </row>
    <row r="20" spans="1:16" ht="15.75">
      <c r="A20" s="290"/>
      <c r="B20" s="57" t="s">
        <v>56</v>
      </c>
      <c r="C20" s="57"/>
      <c r="D20" s="78">
        <f>D9+D12+D15+D18</f>
        <v>150973</v>
      </c>
      <c r="E20" s="78">
        <f aca="true" t="shared" si="2" ref="E20:P20">E9+E12+E15+E18</f>
        <v>164914</v>
      </c>
      <c r="F20" s="78">
        <f t="shared" si="2"/>
        <v>143507</v>
      </c>
      <c r="G20" s="78">
        <f t="shared" si="2"/>
        <v>136329</v>
      </c>
      <c r="H20" s="78">
        <f t="shared" si="2"/>
        <v>130160</v>
      </c>
      <c r="I20" s="78">
        <f t="shared" si="2"/>
        <v>117439</v>
      </c>
      <c r="J20" s="78">
        <f t="shared" si="2"/>
        <v>105718</v>
      </c>
      <c r="K20" s="78">
        <f t="shared" si="2"/>
        <v>103386</v>
      </c>
      <c r="L20" s="78">
        <f t="shared" si="2"/>
        <v>108557</v>
      </c>
      <c r="M20" s="78">
        <f t="shared" si="2"/>
        <v>131224</v>
      </c>
      <c r="N20" s="78">
        <f t="shared" si="2"/>
        <v>138931</v>
      </c>
      <c r="O20" s="78">
        <f t="shared" si="2"/>
        <v>142133</v>
      </c>
      <c r="P20" s="60">
        <f t="shared" si="2"/>
        <v>1573271</v>
      </c>
    </row>
    <row r="21" spans="1:16" ht="16.5" thickBot="1">
      <c r="A21" s="290"/>
      <c r="B21" s="182" t="s">
        <v>22</v>
      </c>
      <c r="C21" s="182"/>
      <c r="D21" s="187">
        <f>D10+D13+D16</f>
        <v>1820</v>
      </c>
      <c r="E21" s="187">
        <f aca="true" t="shared" si="3" ref="E21:O21">E10+E13+E16</f>
        <v>1780</v>
      </c>
      <c r="F21" s="187">
        <f t="shared" si="3"/>
        <v>1888</v>
      </c>
      <c r="G21" s="187">
        <f t="shared" si="3"/>
        <v>1730</v>
      </c>
      <c r="H21" s="187">
        <f t="shared" si="3"/>
        <v>1445</v>
      </c>
      <c r="I21" s="187">
        <f t="shared" si="3"/>
        <v>1620</v>
      </c>
      <c r="J21" s="187">
        <f t="shared" si="3"/>
        <v>1600</v>
      </c>
      <c r="K21" s="187">
        <f t="shared" si="3"/>
        <v>1360</v>
      </c>
      <c r="L21" s="187">
        <f t="shared" si="3"/>
        <v>1485</v>
      </c>
      <c r="M21" s="187">
        <f t="shared" si="3"/>
        <v>1849</v>
      </c>
      <c r="N21" s="187">
        <f t="shared" si="3"/>
        <v>1770</v>
      </c>
      <c r="O21" s="187">
        <f t="shared" si="3"/>
        <v>1845</v>
      </c>
      <c r="P21" s="183">
        <f t="shared" si="0"/>
        <v>20192</v>
      </c>
    </row>
    <row r="22" spans="1:16" ht="36" customHeight="1">
      <c r="A22" s="328" t="s">
        <v>29</v>
      </c>
      <c r="B22" s="319" t="s">
        <v>80</v>
      </c>
      <c r="C22" s="320"/>
      <c r="D22" s="184">
        <v>39700</v>
      </c>
      <c r="E22" s="184">
        <v>39755</v>
      </c>
      <c r="F22" s="184">
        <v>31555</v>
      </c>
      <c r="G22" s="184">
        <v>31250</v>
      </c>
      <c r="H22" s="184">
        <v>29755</v>
      </c>
      <c r="I22" s="184">
        <v>28855</v>
      </c>
      <c r="J22" s="184">
        <v>23800</v>
      </c>
      <c r="K22" s="184">
        <v>23855</v>
      </c>
      <c r="L22" s="184">
        <v>26255</v>
      </c>
      <c r="M22" s="184">
        <v>34355</v>
      </c>
      <c r="N22" s="184">
        <v>37555</v>
      </c>
      <c r="O22" s="184">
        <v>39560</v>
      </c>
      <c r="P22" s="178">
        <f t="shared" si="0"/>
        <v>386250</v>
      </c>
    </row>
    <row r="23" spans="1:16" ht="15.75">
      <c r="A23" s="330"/>
      <c r="B23" s="56" t="s">
        <v>56</v>
      </c>
      <c r="C23" s="56"/>
      <c r="D23" s="188">
        <v>30769</v>
      </c>
      <c r="E23" s="188">
        <v>30769</v>
      </c>
      <c r="F23" s="188">
        <v>24291</v>
      </c>
      <c r="G23" s="188">
        <v>24291</v>
      </c>
      <c r="H23" s="188">
        <v>23239</v>
      </c>
      <c r="I23" s="188">
        <v>22672</v>
      </c>
      <c r="J23" s="188">
        <v>18623</v>
      </c>
      <c r="K23" s="188">
        <v>18623</v>
      </c>
      <c r="L23" s="188">
        <v>20243</v>
      </c>
      <c r="M23" s="188">
        <v>26721</v>
      </c>
      <c r="N23" s="188">
        <v>29150</v>
      </c>
      <c r="O23" s="188">
        <v>30609</v>
      </c>
      <c r="P23" s="216">
        <f>SUM(D23:O23)</f>
        <v>300000</v>
      </c>
    </row>
    <row r="24" spans="1:16" ht="16.5" thickBot="1">
      <c r="A24" s="329"/>
      <c r="B24" s="171" t="s">
        <v>22</v>
      </c>
      <c r="C24" s="171"/>
      <c r="D24" s="185"/>
      <c r="E24" s="185">
        <v>55</v>
      </c>
      <c r="F24" s="185">
        <v>55</v>
      </c>
      <c r="G24" s="185">
        <v>55</v>
      </c>
      <c r="H24" s="185">
        <v>55</v>
      </c>
      <c r="I24" s="185"/>
      <c r="J24" s="185">
        <v>55</v>
      </c>
      <c r="K24" s="185">
        <v>55</v>
      </c>
      <c r="L24" s="185">
        <v>55</v>
      </c>
      <c r="M24" s="185">
        <v>55</v>
      </c>
      <c r="N24" s="185">
        <v>55</v>
      </c>
      <c r="O24" s="185">
        <v>55</v>
      </c>
      <c r="P24" s="173">
        <f t="shared" si="0"/>
        <v>550</v>
      </c>
    </row>
    <row r="25" spans="1:16" ht="19.5" customHeight="1" thickBot="1">
      <c r="A25" s="328" t="s">
        <v>71</v>
      </c>
      <c r="B25" s="335" t="s">
        <v>85</v>
      </c>
      <c r="C25" s="336"/>
      <c r="D25" s="169">
        <f>D26+378+108</f>
        <v>11568</v>
      </c>
      <c r="E25" s="169">
        <f>E26+356+108</f>
        <v>10955</v>
      </c>
      <c r="F25" s="169">
        <f>F26+229+108</f>
        <v>7797</v>
      </c>
      <c r="G25" s="169">
        <f>G26+198+108</f>
        <v>6786</v>
      </c>
      <c r="H25" s="169">
        <f>H26+145+108</f>
        <v>5422</v>
      </c>
      <c r="I25" s="169">
        <f>I26+110+108</f>
        <v>4583</v>
      </c>
      <c r="J25" s="169">
        <f>J26+110+108</f>
        <v>4583</v>
      </c>
      <c r="K25" s="169">
        <f>K26+145+108</f>
        <v>5422</v>
      </c>
      <c r="L25" s="169">
        <f>L26+198+108</f>
        <v>6786</v>
      </c>
      <c r="M25" s="169">
        <f>M26+229+108</f>
        <v>7797</v>
      </c>
      <c r="N25" s="169">
        <f>N26+356+108</f>
        <v>10955</v>
      </c>
      <c r="O25" s="169">
        <f>O26+378+108</f>
        <v>11568</v>
      </c>
      <c r="P25" s="189">
        <f>SUM(D25:O25)</f>
        <v>94222</v>
      </c>
    </row>
    <row r="26" spans="1:16" ht="16.5" thickBot="1">
      <c r="A26" s="329"/>
      <c r="B26" s="171" t="s">
        <v>56</v>
      </c>
      <c r="C26" s="171"/>
      <c r="D26" s="181">
        <v>11082</v>
      </c>
      <c r="E26" s="181">
        <v>10491</v>
      </c>
      <c r="F26" s="181">
        <v>7460</v>
      </c>
      <c r="G26" s="181">
        <v>6480</v>
      </c>
      <c r="H26" s="181">
        <v>5169</v>
      </c>
      <c r="I26" s="181">
        <v>4365</v>
      </c>
      <c r="J26" s="181">
        <v>4365</v>
      </c>
      <c r="K26" s="181">
        <v>5169</v>
      </c>
      <c r="L26" s="181">
        <v>6480</v>
      </c>
      <c r="M26" s="181">
        <v>7460</v>
      </c>
      <c r="N26" s="181">
        <v>10491</v>
      </c>
      <c r="O26" s="181">
        <v>11082</v>
      </c>
      <c r="P26" s="189">
        <f>SUM(D26:O26)</f>
        <v>90094</v>
      </c>
    </row>
    <row r="27" spans="1:16" ht="19.5" customHeight="1" thickBot="1">
      <c r="A27" s="328" t="s">
        <v>30</v>
      </c>
      <c r="B27" s="335" t="s">
        <v>86</v>
      </c>
      <c r="C27" s="336"/>
      <c r="D27" s="184">
        <f aca="true" t="shared" si="4" ref="D27:J27">D28</f>
        <v>16123</v>
      </c>
      <c r="E27" s="184">
        <f t="shared" si="4"/>
        <v>15936</v>
      </c>
      <c r="F27" s="184">
        <f t="shared" si="4"/>
        <v>15862</v>
      </c>
      <c r="G27" s="184">
        <f t="shared" si="4"/>
        <v>15806</v>
      </c>
      <c r="H27" s="184">
        <f t="shared" si="4"/>
        <v>15111</v>
      </c>
      <c r="I27" s="184">
        <f t="shared" si="4"/>
        <v>14958</v>
      </c>
      <c r="J27" s="184">
        <f t="shared" si="4"/>
        <v>14878</v>
      </c>
      <c r="K27" s="184">
        <f>K28</f>
        <v>14790</v>
      </c>
      <c r="L27" s="184">
        <f>L28</f>
        <v>15610</v>
      </c>
      <c r="M27" s="184">
        <f>M28</f>
        <v>16029</v>
      </c>
      <c r="N27" s="184">
        <f>N28</f>
        <v>16288</v>
      </c>
      <c r="O27" s="184">
        <f>O28</f>
        <v>16194</v>
      </c>
      <c r="P27" s="173">
        <f>SUM(D27:O27)</f>
        <v>187585</v>
      </c>
    </row>
    <row r="28" spans="1:16" ht="18.75" customHeight="1" thickBot="1">
      <c r="A28" s="329"/>
      <c r="B28" s="171" t="s">
        <v>56</v>
      </c>
      <c r="C28" s="171"/>
      <c r="D28" s="185">
        <v>16123</v>
      </c>
      <c r="E28" s="185">
        <v>15936</v>
      </c>
      <c r="F28" s="185">
        <v>15862</v>
      </c>
      <c r="G28" s="185">
        <v>15806</v>
      </c>
      <c r="H28" s="185">
        <v>15111</v>
      </c>
      <c r="I28" s="185">
        <v>14958</v>
      </c>
      <c r="J28" s="185">
        <v>14878</v>
      </c>
      <c r="K28" s="185">
        <v>14790</v>
      </c>
      <c r="L28" s="185">
        <v>15610</v>
      </c>
      <c r="M28" s="185">
        <v>16029</v>
      </c>
      <c r="N28" s="185">
        <v>16288</v>
      </c>
      <c r="O28" s="185">
        <v>16194</v>
      </c>
      <c r="P28" s="189">
        <f>SUM(D28:O28)</f>
        <v>187585</v>
      </c>
    </row>
    <row r="29" spans="1:16" ht="18.75" customHeight="1">
      <c r="A29" s="331" t="s">
        <v>31</v>
      </c>
      <c r="B29" s="323" t="s">
        <v>64</v>
      </c>
      <c r="C29" s="324"/>
      <c r="D29" s="169">
        <v>9350</v>
      </c>
      <c r="E29" s="169">
        <v>8900</v>
      </c>
      <c r="F29" s="169">
        <v>7040</v>
      </c>
      <c r="G29" s="169">
        <v>7000</v>
      </c>
      <c r="H29" s="169">
        <v>6380</v>
      </c>
      <c r="I29" s="169">
        <v>7560</v>
      </c>
      <c r="J29" s="169">
        <v>7560</v>
      </c>
      <c r="K29" s="169">
        <v>6650</v>
      </c>
      <c r="L29" s="169">
        <v>7660</v>
      </c>
      <c r="M29" s="169">
        <v>8260</v>
      </c>
      <c r="N29" s="169">
        <v>9750</v>
      </c>
      <c r="O29" s="169">
        <v>9740</v>
      </c>
      <c r="P29" s="178">
        <f>SUM(D29:O29)</f>
        <v>95850</v>
      </c>
    </row>
    <row r="30" spans="1:16" ht="15.75">
      <c r="A30" s="332"/>
      <c r="B30" s="56" t="s">
        <v>56</v>
      </c>
      <c r="C30" s="56"/>
      <c r="D30" s="165">
        <v>5061</v>
      </c>
      <c r="E30" s="165">
        <v>5408</v>
      </c>
      <c r="F30" s="165">
        <v>3178</v>
      </c>
      <c r="G30" s="165">
        <v>4255</v>
      </c>
      <c r="H30" s="165">
        <v>3736</v>
      </c>
      <c r="I30" s="165">
        <v>3528</v>
      </c>
      <c r="J30" s="165">
        <v>3374</v>
      </c>
      <c r="K30" s="165">
        <v>4460</v>
      </c>
      <c r="L30" s="165">
        <v>5000</v>
      </c>
      <c r="M30" s="165">
        <v>5000</v>
      </c>
      <c r="N30" s="165">
        <v>5000</v>
      </c>
      <c r="O30" s="165">
        <v>5000</v>
      </c>
      <c r="P30" s="215">
        <f t="shared" si="0"/>
        <v>53000</v>
      </c>
    </row>
    <row r="31" spans="1:16" ht="16.5" thickBot="1">
      <c r="A31" s="333"/>
      <c r="B31" s="171" t="s">
        <v>22</v>
      </c>
      <c r="C31" s="171"/>
      <c r="D31" s="172">
        <v>4000</v>
      </c>
      <c r="E31" s="172">
        <v>4000</v>
      </c>
      <c r="F31" s="172">
        <v>3000</v>
      </c>
      <c r="G31" s="172">
        <v>3000</v>
      </c>
      <c r="H31" s="172">
        <v>3000</v>
      </c>
      <c r="I31" s="172">
        <v>3000</v>
      </c>
      <c r="J31" s="172">
        <v>3000</v>
      </c>
      <c r="K31" s="172">
        <v>3000</v>
      </c>
      <c r="L31" s="172">
        <v>3000</v>
      </c>
      <c r="M31" s="172">
        <v>3000</v>
      </c>
      <c r="N31" s="172">
        <v>3724</v>
      </c>
      <c r="O31" s="172">
        <v>4000</v>
      </c>
      <c r="P31" s="173">
        <f t="shared" si="0"/>
        <v>39724</v>
      </c>
    </row>
    <row r="32" spans="1:16" ht="18.75" customHeight="1">
      <c r="A32" s="36" t="s">
        <v>49</v>
      </c>
      <c r="B32" s="321" t="s">
        <v>34</v>
      </c>
      <c r="C32" s="322"/>
      <c r="D32" s="166">
        <v>120</v>
      </c>
      <c r="E32" s="166">
        <v>120</v>
      </c>
      <c r="F32" s="166">
        <v>120</v>
      </c>
      <c r="G32" s="166">
        <v>100</v>
      </c>
      <c r="H32" s="166">
        <v>100</v>
      </c>
      <c r="I32" s="166">
        <v>90</v>
      </c>
      <c r="J32" s="166">
        <v>90</v>
      </c>
      <c r="K32" s="166">
        <v>90</v>
      </c>
      <c r="L32" s="166">
        <v>90</v>
      </c>
      <c r="M32" s="166">
        <v>100</v>
      </c>
      <c r="N32" s="166">
        <v>120</v>
      </c>
      <c r="O32" s="166">
        <v>120</v>
      </c>
      <c r="P32" s="167">
        <f>SUM(D32:O32)</f>
        <v>1260</v>
      </c>
    </row>
    <row r="33" spans="1:16" ht="15.75">
      <c r="A33" s="34" t="s">
        <v>51</v>
      </c>
      <c r="B33" s="56" t="s">
        <v>32</v>
      </c>
      <c r="C33" s="56"/>
      <c r="D33" s="76">
        <v>800</v>
      </c>
      <c r="E33" s="76">
        <v>700</v>
      </c>
      <c r="F33" s="76">
        <v>700</v>
      </c>
      <c r="G33" s="76">
        <v>600</v>
      </c>
      <c r="H33" s="76">
        <v>500</v>
      </c>
      <c r="I33" s="76">
        <v>500</v>
      </c>
      <c r="J33" s="76">
        <v>400</v>
      </c>
      <c r="K33" s="76">
        <v>400</v>
      </c>
      <c r="L33" s="76">
        <v>400</v>
      </c>
      <c r="M33" s="76">
        <v>500</v>
      </c>
      <c r="N33" s="76">
        <v>700</v>
      </c>
      <c r="O33" s="77">
        <v>800</v>
      </c>
      <c r="P33" s="74">
        <f t="shared" si="0"/>
        <v>7000</v>
      </c>
    </row>
    <row r="34" spans="1:16" ht="15.75">
      <c r="A34" s="34" t="s">
        <v>52</v>
      </c>
      <c r="B34" s="56" t="s">
        <v>35</v>
      </c>
      <c r="C34" s="56"/>
      <c r="D34" s="61">
        <v>400</v>
      </c>
      <c r="E34" s="61">
        <v>380</v>
      </c>
      <c r="F34" s="61">
        <v>330</v>
      </c>
      <c r="G34" s="61">
        <v>300</v>
      </c>
      <c r="H34" s="61">
        <v>250</v>
      </c>
      <c r="I34" s="61">
        <v>200</v>
      </c>
      <c r="J34" s="61">
        <v>150</v>
      </c>
      <c r="K34" s="61">
        <v>180</v>
      </c>
      <c r="L34" s="61">
        <v>160</v>
      </c>
      <c r="M34" s="61">
        <v>300</v>
      </c>
      <c r="N34" s="61">
        <v>350</v>
      </c>
      <c r="O34" s="58">
        <v>400</v>
      </c>
      <c r="P34" s="59">
        <f t="shared" si="0"/>
        <v>3400</v>
      </c>
    </row>
    <row r="35" spans="1:16" ht="15.75">
      <c r="A35" s="325"/>
      <c r="B35" s="57" t="s">
        <v>44</v>
      </c>
      <c r="C35" s="57"/>
      <c r="D35" s="78">
        <f>D19+D22+D25+D27+D29+D32+D33+D34</f>
        <v>301181</v>
      </c>
      <c r="E35" s="78">
        <f aca="true" t="shared" si="5" ref="E35:P35">E19+E22+E25+E27+E29+E32+E33+E34</f>
        <v>307416</v>
      </c>
      <c r="F35" s="78">
        <f t="shared" si="5"/>
        <v>267750</v>
      </c>
      <c r="G35" s="78">
        <f t="shared" si="5"/>
        <v>250279</v>
      </c>
      <c r="H35" s="78">
        <f t="shared" si="5"/>
        <v>238987</v>
      </c>
      <c r="I35" s="78">
        <f t="shared" si="5"/>
        <v>227801</v>
      </c>
      <c r="J35" s="78">
        <f t="shared" si="5"/>
        <v>206492</v>
      </c>
      <c r="K35" s="78">
        <f t="shared" si="5"/>
        <v>207717</v>
      </c>
      <c r="L35" s="78">
        <f t="shared" si="5"/>
        <v>211240</v>
      </c>
      <c r="M35" s="78">
        <f t="shared" si="5"/>
        <v>260301</v>
      </c>
      <c r="N35" s="78">
        <f t="shared" si="5"/>
        <v>282642</v>
      </c>
      <c r="O35" s="78">
        <f t="shared" si="5"/>
        <v>291934</v>
      </c>
      <c r="P35" s="78">
        <f t="shared" si="5"/>
        <v>3053740</v>
      </c>
    </row>
    <row r="36" spans="1:16" ht="15.75">
      <c r="A36" s="326"/>
      <c r="B36" s="57" t="s">
        <v>56</v>
      </c>
      <c r="C36" s="57"/>
      <c r="D36" s="78">
        <f>D20+D23+D26+D28+D30+D32+D33+D34</f>
        <v>215328</v>
      </c>
      <c r="E36" s="78">
        <f aca="true" t="shared" si="6" ref="E36:P36">E20+E23+E26+E28+E30+E32+E33+E34</f>
        <v>228718</v>
      </c>
      <c r="F36" s="78">
        <f t="shared" si="6"/>
        <v>195448</v>
      </c>
      <c r="G36" s="78">
        <f t="shared" si="6"/>
        <v>188161</v>
      </c>
      <c r="H36" s="78">
        <f t="shared" si="6"/>
        <v>178265</v>
      </c>
      <c r="I36" s="78">
        <f t="shared" si="6"/>
        <v>163752</v>
      </c>
      <c r="J36" s="78">
        <f t="shared" si="6"/>
        <v>147598</v>
      </c>
      <c r="K36" s="78">
        <f t="shared" si="6"/>
        <v>147098</v>
      </c>
      <c r="L36" s="78">
        <f t="shared" si="6"/>
        <v>156540</v>
      </c>
      <c r="M36" s="78">
        <f t="shared" si="6"/>
        <v>187334</v>
      </c>
      <c r="N36" s="78">
        <f t="shared" si="6"/>
        <v>201030</v>
      </c>
      <c r="O36" s="78">
        <f t="shared" si="6"/>
        <v>206338</v>
      </c>
      <c r="P36" s="78">
        <f t="shared" si="6"/>
        <v>2215610</v>
      </c>
    </row>
    <row r="37" spans="1:16" ht="15.75">
      <c r="A37" s="327"/>
      <c r="B37" s="57" t="s">
        <v>22</v>
      </c>
      <c r="C37" s="57"/>
      <c r="D37" s="78">
        <f>D21+D24+D31</f>
        <v>5820</v>
      </c>
      <c r="E37" s="78">
        <f aca="true" t="shared" si="7" ref="E37:P37">E21+E24+E31</f>
        <v>5835</v>
      </c>
      <c r="F37" s="78">
        <f t="shared" si="7"/>
        <v>4943</v>
      </c>
      <c r="G37" s="78">
        <f t="shared" si="7"/>
        <v>4785</v>
      </c>
      <c r="H37" s="78">
        <f t="shared" si="7"/>
        <v>4500</v>
      </c>
      <c r="I37" s="78">
        <f t="shared" si="7"/>
        <v>4620</v>
      </c>
      <c r="J37" s="78">
        <f t="shared" si="7"/>
        <v>4655</v>
      </c>
      <c r="K37" s="78">
        <f t="shared" si="7"/>
        <v>4415</v>
      </c>
      <c r="L37" s="78">
        <f t="shared" si="7"/>
        <v>4540</v>
      </c>
      <c r="M37" s="78">
        <f t="shared" si="7"/>
        <v>4904</v>
      </c>
      <c r="N37" s="78">
        <f t="shared" si="7"/>
        <v>5549</v>
      </c>
      <c r="O37" s="78">
        <f t="shared" si="7"/>
        <v>5900</v>
      </c>
      <c r="P37" s="78">
        <f t="shared" si="7"/>
        <v>60466</v>
      </c>
    </row>
    <row r="38" ht="15.75">
      <c r="A38" s="33"/>
    </row>
    <row r="39" ht="15.75">
      <c r="A39" s="20"/>
    </row>
    <row r="40" spans="1:16" ht="18.75">
      <c r="A40" s="37"/>
      <c r="B40" s="22" t="s">
        <v>81</v>
      </c>
      <c r="C40" s="22"/>
      <c r="D40" s="16"/>
      <c r="E40" s="16"/>
      <c r="F40" s="16"/>
      <c r="G40" s="16"/>
      <c r="H40" s="16"/>
      <c r="I40" s="16"/>
      <c r="J40" s="16"/>
      <c r="K40" s="16"/>
      <c r="L40" s="45"/>
      <c r="M40" s="45" t="s">
        <v>82</v>
      </c>
      <c r="N40" s="45"/>
      <c r="O40" s="45"/>
      <c r="P40" s="21"/>
    </row>
    <row r="41" spans="2:15" ht="18.75">
      <c r="B41" s="22"/>
      <c r="C41" s="22"/>
      <c r="D41" s="16"/>
      <c r="E41" s="16"/>
      <c r="F41" s="16"/>
      <c r="G41" s="16"/>
      <c r="H41" s="16"/>
      <c r="I41" s="16"/>
      <c r="J41" s="16"/>
      <c r="K41" s="16"/>
      <c r="L41" s="45"/>
      <c r="M41" s="45"/>
      <c r="N41" s="45"/>
      <c r="O41" s="45"/>
    </row>
  </sheetData>
  <sheetProtection/>
  <mergeCells count="18">
    <mergeCell ref="A8:A10"/>
    <mergeCell ref="A11:A13"/>
    <mergeCell ref="A29:A31"/>
    <mergeCell ref="B4:P4"/>
    <mergeCell ref="B5:P5"/>
    <mergeCell ref="B22:C22"/>
    <mergeCell ref="B17:C17"/>
    <mergeCell ref="B25:C25"/>
    <mergeCell ref="B27:C27"/>
    <mergeCell ref="B32:C32"/>
    <mergeCell ref="B29:C29"/>
    <mergeCell ref="A35:A37"/>
    <mergeCell ref="A17:A18"/>
    <mergeCell ref="A14:A16"/>
    <mergeCell ref="A19:A21"/>
    <mergeCell ref="A22:A24"/>
    <mergeCell ref="A25:A26"/>
    <mergeCell ref="A27:A28"/>
  </mergeCells>
  <printOptions/>
  <pageMargins left="0.3937007874015748" right="0.3937007874015748" top="0.984251968503937" bottom="0.1968503937007874" header="0.5118110236220472" footer="0.5118110236220472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P25"/>
  <sheetViews>
    <sheetView tabSelected="1" view="pageBreakPreview" zoomScale="75" zoomScaleNormal="75" zoomScaleSheetLayoutView="75" zoomScalePageLayoutView="0" workbookViewId="0" topLeftCell="A4">
      <selection activeCell="C14" sqref="C14:O14"/>
    </sheetView>
  </sheetViews>
  <sheetFormatPr defaultColWidth="9.140625" defaultRowHeight="12.75"/>
  <cols>
    <col min="1" max="1" width="6.8515625" style="0" customWidth="1"/>
    <col min="2" max="2" width="42.8515625" style="0" customWidth="1"/>
    <col min="15" max="15" width="11.421875" style="0" customWidth="1"/>
  </cols>
  <sheetData>
    <row r="1" ht="1.5" customHeight="1"/>
    <row r="2" ht="12.75" hidden="1"/>
    <row r="3" ht="12.75" hidden="1"/>
    <row r="5" spans="1:15" ht="18.75">
      <c r="A5" s="63"/>
      <c r="B5" s="64"/>
      <c r="C5" s="63"/>
      <c r="D5" s="63"/>
      <c r="E5" s="63"/>
      <c r="F5" s="63"/>
      <c r="G5" s="63"/>
      <c r="K5" s="1"/>
      <c r="L5" s="12" t="s">
        <v>67</v>
      </c>
      <c r="M5" s="12"/>
      <c r="N5" s="12"/>
      <c r="O5" s="1"/>
    </row>
    <row r="6" spans="1:15" ht="18.75">
      <c r="A6" s="63"/>
      <c r="B6" s="64"/>
      <c r="C6" s="63"/>
      <c r="D6" s="63"/>
      <c r="E6" s="63"/>
      <c r="F6" s="63"/>
      <c r="G6" s="63"/>
      <c r="K6" s="7" t="s">
        <v>1</v>
      </c>
      <c r="L6" s="7"/>
      <c r="M6" s="7"/>
      <c r="N6" s="7"/>
      <c r="O6" s="1"/>
    </row>
    <row r="7" spans="1:15" ht="18.75">
      <c r="A7" s="63"/>
      <c r="B7" s="31"/>
      <c r="C7" s="63"/>
      <c r="D7" s="63"/>
      <c r="E7" s="63"/>
      <c r="F7" s="63"/>
      <c r="G7" s="63"/>
      <c r="K7" s="12" t="s">
        <v>88</v>
      </c>
      <c r="L7" s="12"/>
      <c r="M7" s="12"/>
      <c r="N7" s="7"/>
      <c r="O7" s="9"/>
    </row>
    <row r="8" spans="1:15" ht="18.75">
      <c r="A8" s="63"/>
      <c r="B8" s="31"/>
      <c r="C8" s="63"/>
      <c r="D8" s="63"/>
      <c r="E8" s="63"/>
      <c r="F8" s="63"/>
      <c r="G8" s="63"/>
      <c r="H8" s="63"/>
      <c r="I8" s="63"/>
      <c r="J8" s="22"/>
      <c r="K8" s="12"/>
      <c r="L8" s="12"/>
      <c r="M8" s="12"/>
      <c r="N8" s="7"/>
      <c r="O8" s="9"/>
    </row>
    <row r="9" spans="1:15" ht="20.25">
      <c r="A9" s="63"/>
      <c r="B9" s="31"/>
      <c r="C9" s="63"/>
      <c r="D9" s="63"/>
      <c r="E9" s="63"/>
      <c r="F9" s="63"/>
      <c r="G9" s="63"/>
      <c r="H9" s="63"/>
      <c r="I9" s="63"/>
      <c r="J9" s="63"/>
      <c r="K9" s="11"/>
      <c r="L9" s="11"/>
      <c r="M9" s="11"/>
      <c r="N9" s="6"/>
      <c r="O9" s="65"/>
    </row>
    <row r="10" spans="1:15" ht="18.75">
      <c r="A10" s="16"/>
      <c r="B10" s="264" t="s">
        <v>2</v>
      </c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</row>
    <row r="11" spans="1:15" ht="18.75">
      <c r="A11" s="264" t="s">
        <v>96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</row>
    <row r="12" spans="3:15" ht="15.75"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66"/>
      <c r="N12" s="67" t="s">
        <v>68</v>
      </c>
      <c r="O12" s="64"/>
    </row>
    <row r="13" spans="1:15" ht="18.75">
      <c r="A13" s="68" t="s">
        <v>50</v>
      </c>
      <c r="B13" s="69" t="s">
        <v>38</v>
      </c>
      <c r="C13" s="68" t="s">
        <v>6</v>
      </c>
      <c r="D13" s="68" t="s">
        <v>7</v>
      </c>
      <c r="E13" s="68" t="s">
        <v>8</v>
      </c>
      <c r="F13" s="68" t="s">
        <v>9</v>
      </c>
      <c r="G13" s="68" t="s">
        <v>10</v>
      </c>
      <c r="H13" s="68" t="s">
        <v>11</v>
      </c>
      <c r="I13" s="68" t="s">
        <v>12</v>
      </c>
      <c r="J13" s="68" t="s">
        <v>13</v>
      </c>
      <c r="K13" s="68" t="s">
        <v>14</v>
      </c>
      <c r="L13" s="68" t="s">
        <v>15</v>
      </c>
      <c r="M13" s="68" t="s">
        <v>69</v>
      </c>
      <c r="N13" s="68" t="s">
        <v>17</v>
      </c>
      <c r="O13" s="68" t="s">
        <v>89</v>
      </c>
    </row>
    <row r="14" spans="1:15" ht="42.75" customHeight="1">
      <c r="A14" s="68" t="s">
        <v>20</v>
      </c>
      <c r="B14" s="70" t="s">
        <v>70</v>
      </c>
      <c r="C14" s="338">
        <f>C15</f>
        <v>27.6</v>
      </c>
      <c r="D14" s="338">
        <f aca="true" t="shared" si="0" ref="D14:N14">D15</f>
        <v>20.6</v>
      </c>
      <c r="E14" s="338">
        <f t="shared" si="0"/>
        <v>17.8</v>
      </c>
      <c r="F14" s="338">
        <f t="shared" si="0"/>
        <v>7.7</v>
      </c>
      <c r="G14" s="338">
        <f t="shared" si="0"/>
        <v>0</v>
      </c>
      <c r="H14" s="338">
        <f t="shared" si="0"/>
        <v>0</v>
      </c>
      <c r="I14" s="338">
        <f t="shared" si="0"/>
        <v>0</v>
      </c>
      <c r="J14" s="338">
        <f t="shared" si="0"/>
        <v>0</v>
      </c>
      <c r="K14" s="338">
        <f t="shared" si="0"/>
        <v>0</v>
      </c>
      <c r="L14" s="338">
        <f t="shared" si="0"/>
        <v>11.5</v>
      </c>
      <c r="M14" s="338">
        <f t="shared" si="0"/>
        <v>18.6</v>
      </c>
      <c r="N14" s="338">
        <f t="shared" si="0"/>
        <v>19.1</v>
      </c>
      <c r="O14" s="338">
        <f>SUM(C14:N14)</f>
        <v>122.9</v>
      </c>
    </row>
    <row r="15" spans="1:15" ht="18.75">
      <c r="A15" s="68"/>
      <c r="B15" s="69" t="s">
        <v>56</v>
      </c>
      <c r="C15" s="209">
        <v>27.6</v>
      </c>
      <c r="D15" s="209">
        <v>20.6</v>
      </c>
      <c r="E15" s="209">
        <v>17.8</v>
      </c>
      <c r="F15" s="209">
        <v>7.7</v>
      </c>
      <c r="G15" s="209">
        <v>0</v>
      </c>
      <c r="H15" s="209">
        <v>0</v>
      </c>
      <c r="I15" s="209">
        <v>0</v>
      </c>
      <c r="J15" s="209">
        <v>0</v>
      </c>
      <c r="K15" s="209">
        <v>0</v>
      </c>
      <c r="L15" s="209">
        <v>11.5</v>
      </c>
      <c r="M15" s="209">
        <v>18.6</v>
      </c>
      <c r="N15" s="209">
        <v>19.1</v>
      </c>
      <c r="O15" s="337">
        <f>SUM(C15:N15)</f>
        <v>122.9</v>
      </c>
    </row>
    <row r="16" spans="1:15" ht="18.75">
      <c r="A16" s="71"/>
      <c r="B16" s="72" t="s">
        <v>87</v>
      </c>
      <c r="C16" s="208">
        <f>C14</f>
        <v>27.6</v>
      </c>
      <c r="D16" s="208">
        <f aca="true" t="shared" si="1" ref="D16:O16">D14</f>
        <v>20.6</v>
      </c>
      <c r="E16" s="208">
        <f t="shared" si="1"/>
        <v>17.8</v>
      </c>
      <c r="F16" s="208">
        <f t="shared" si="1"/>
        <v>7.7</v>
      </c>
      <c r="G16" s="208">
        <f t="shared" si="1"/>
        <v>0</v>
      </c>
      <c r="H16" s="208">
        <f t="shared" si="1"/>
        <v>0</v>
      </c>
      <c r="I16" s="208">
        <f t="shared" si="1"/>
        <v>0</v>
      </c>
      <c r="J16" s="208">
        <f t="shared" si="1"/>
        <v>0</v>
      </c>
      <c r="K16" s="208">
        <f t="shared" si="1"/>
        <v>0</v>
      </c>
      <c r="L16" s="208">
        <f t="shared" si="1"/>
        <v>11.5</v>
      </c>
      <c r="M16" s="208">
        <f t="shared" si="1"/>
        <v>18.6</v>
      </c>
      <c r="N16" s="208">
        <f t="shared" si="1"/>
        <v>19.1</v>
      </c>
      <c r="O16" s="208">
        <f t="shared" si="1"/>
        <v>122.9</v>
      </c>
    </row>
    <row r="17" spans="1:15" ht="18.75">
      <c r="A17" s="71"/>
      <c r="B17" s="72" t="s">
        <v>40</v>
      </c>
      <c r="C17" s="208">
        <f>C15</f>
        <v>27.6</v>
      </c>
      <c r="D17" s="208">
        <f aca="true" t="shared" si="2" ref="D17:O17">D15</f>
        <v>20.6</v>
      </c>
      <c r="E17" s="208">
        <f t="shared" si="2"/>
        <v>17.8</v>
      </c>
      <c r="F17" s="208">
        <f t="shared" si="2"/>
        <v>7.7</v>
      </c>
      <c r="G17" s="208">
        <f t="shared" si="2"/>
        <v>0</v>
      </c>
      <c r="H17" s="208">
        <f t="shared" si="2"/>
        <v>0</v>
      </c>
      <c r="I17" s="208">
        <f t="shared" si="2"/>
        <v>0</v>
      </c>
      <c r="J17" s="208">
        <f t="shared" si="2"/>
        <v>0</v>
      </c>
      <c r="K17" s="208">
        <f t="shared" si="2"/>
        <v>0</v>
      </c>
      <c r="L17" s="208">
        <f t="shared" si="2"/>
        <v>11.5</v>
      </c>
      <c r="M17" s="208">
        <f t="shared" si="2"/>
        <v>18.6</v>
      </c>
      <c r="N17" s="208">
        <f t="shared" si="2"/>
        <v>19.1</v>
      </c>
      <c r="O17" s="208">
        <f t="shared" si="2"/>
        <v>122.9</v>
      </c>
    </row>
    <row r="21" spans="1:16" ht="15.75">
      <c r="A21" s="37"/>
      <c r="P21" s="21"/>
    </row>
    <row r="25" spans="2:15" ht="18.75">
      <c r="B25" s="22" t="s">
        <v>81</v>
      </c>
      <c r="C25" s="22"/>
      <c r="D25" s="16"/>
      <c r="E25" s="16"/>
      <c r="F25" s="16"/>
      <c r="G25" s="16"/>
      <c r="H25" s="16"/>
      <c r="I25" s="16"/>
      <c r="J25" s="16"/>
      <c r="K25" s="16"/>
      <c r="L25" s="45"/>
      <c r="M25" s="45" t="s">
        <v>82</v>
      </c>
      <c r="N25" s="45"/>
      <c r="O25" s="45"/>
    </row>
  </sheetData>
  <sheetProtection/>
  <mergeCells count="2">
    <mergeCell ref="B10:O10"/>
    <mergeCell ref="A11:O11"/>
  </mergeCells>
  <printOptions/>
  <pageMargins left="0.7" right="0.7" top="0.75" bottom="0.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2018-11-07T08:03:12Z</cp:lastPrinted>
  <dcterms:created xsi:type="dcterms:W3CDTF">1996-10-08T23:32:33Z</dcterms:created>
  <dcterms:modified xsi:type="dcterms:W3CDTF">2018-11-09T06:58:45Z</dcterms:modified>
  <cp:category/>
  <cp:version/>
  <cp:contentType/>
  <cp:contentStatus/>
</cp:coreProperties>
</file>