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45" windowWidth="12000" windowHeight="6420" tabRatio="737" firstSheet="3" activeTab="8"/>
  </bookViews>
  <sheets>
    <sheet name="1. фінплан - зведені показники" sheetId="14" r:id="rId1"/>
    <sheet name="1.1. Фін результат_табл. 1" sheetId="2" r:id="rId2"/>
    <sheet name="2._табл 2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20" r:id="rId7"/>
    <sheet name="6.2. Інша інфо_2" sheetId="21" r:id="rId8"/>
    <sheet name="табл 1" sheetId="22" r:id="rId9"/>
    <sheet name="табл 2" sheetId="23" r:id="rId10"/>
    <sheet name="табл 3" sheetId="24" r:id="rId11"/>
    <sheet name="табл 4 " sheetId="25" r:id="rId12"/>
    <sheet name="табл 5" sheetId="26" r:id="rId13"/>
    <sheet name="табл 6" sheetId="2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6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6">#REF!</definedName>
    <definedName name="Cost_Category_National_ID">#REF!</definedName>
    <definedName name="Cе511" localSheetId="6">#REF!</definedName>
    <definedName name="Cе511">#REF!</definedName>
    <definedName name="d">'[9]МТР Газ України'!$B$4</definedName>
    <definedName name="dCPIb" localSheetId="6">[10]попер_роз!#REF!</definedName>
    <definedName name="dCPIb">[10]попер_роз!#REF!</definedName>
    <definedName name="dPPIb" localSheetId="6">[10]попер_роз!#REF!</definedName>
    <definedName name="dPPIb">[10]попер_роз!#REF!</definedName>
    <definedName name="ds" localSheetId="6">'[11]7  Інші витрати'!#REF!</definedName>
    <definedName name="ds">'[11]7  Інші витрати'!#REF!</definedName>
    <definedName name="Fact_Type_ID" localSheetId="6">#REF!</definedName>
    <definedName name="Fact_Type_ID">#REF!</definedName>
    <definedName name="G">'[12]МТР Газ України'!$B$1</definedName>
    <definedName name="ij1sssss" localSheetId="6">'[13]7  Інші витрати'!#REF!</definedName>
    <definedName name="ij1sssss">'[13]7  Інші витрати'!#REF!</definedName>
    <definedName name="LastItem" localSheetId="7">[37]Лист1!$A$1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6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7">[37]!ShowFil</definedName>
    <definedName name="ShowFil">[14]!ShowFil</definedName>
    <definedName name="SU_ID" localSheetId="6">#REF!</definedName>
    <definedName name="SU_ID" localSheetId="7">#REF!</definedName>
    <definedName name="SU_ID">#REF!</definedName>
    <definedName name="Time_ID">'[16]МТР Газ України'!$B$1</definedName>
    <definedName name="Time_ID_10" localSheetId="6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6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6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6">#REF!</definedName>
    <definedName name="yyyy">#REF!</definedName>
    <definedName name="zx">'[4]МТР Газ України'!$F$1</definedName>
    <definedName name="zxc">[5]Inform!$E$38</definedName>
    <definedName name="а" localSheetId="6">'[13]7  Інші витрати'!#REF!</definedName>
    <definedName name="а">'[13]7  Інші витрати'!#REF!</definedName>
    <definedName name="ав" localSheetId="6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6">'[27]БАЗА  '!#REF!</definedName>
    <definedName name="ватт">'[27]БАЗА  '!#REF!</definedName>
    <definedName name="Д">'[15]МТР Газ України'!$B$4</definedName>
    <definedName name="е" localSheetId="6">#REF!</definedName>
    <definedName name="е">#REF!</definedName>
    <definedName name="є" localSheetId="6">#REF!</definedName>
    <definedName name="є">#REF!</definedName>
    <definedName name="_xlnm.Print_Titles" localSheetId="5">' 5. Коефіцієнти'!$6:$6</definedName>
    <definedName name="_xlnm.Print_Titles" localSheetId="0">'1. фінплан - зведені показники'!$51:$51</definedName>
    <definedName name="_xlnm.Print_Titles" localSheetId="1">'1.1. Фін результат_табл. 1'!$6:$6</definedName>
    <definedName name="_xlnm.Print_Titles" localSheetId="2">'2._табл 2'!$6:$6</definedName>
    <definedName name="_xlnm.Print_Titles" localSheetId="3">'3. Рух грошових коштів'!$6:$6</definedName>
    <definedName name="Заголовки_для_печати_МИ">'[28]1993'!$A$1:$IV$3,'[28]1993'!$A$1:$A$65536</definedName>
    <definedName name="йуц" localSheetId="6">#REF!</definedName>
    <definedName name="йуц" localSheetId="7">#REF!</definedName>
    <definedName name="йуц">#REF!</definedName>
    <definedName name="йцу" localSheetId="6">#REF!</definedName>
    <definedName name="йцу" localSheetId="7">#REF!</definedName>
    <definedName name="йцу">#REF!</definedName>
    <definedName name="йцуйй" localSheetId="6">#REF!</definedName>
    <definedName name="йцуйй">#REF!</definedName>
    <definedName name="йцукц" localSheetId="6">'[29]7  Інші витрати'!#REF!</definedName>
    <definedName name="йцукц">'[29]7  Інші витрати'!#REF!</definedName>
    <definedName name="і">[30]Inform!$F$2</definedName>
    <definedName name="ів" localSheetId="6">#REF!</definedName>
    <definedName name="ів" localSheetId="7">#REF!</definedName>
    <definedName name="ів">#REF!</definedName>
    <definedName name="ів___0" localSheetId="6">#REF!</definedName>
    <definedName name="ів___0" localSheetId="7">#REF!</definedName>
    <definedName name="ів___0">#REF!</definedName>
    <definedName name="ів_22" localSheetId="6">#REF!</definedName>
    <definedName name="ів_22" localSheetId="7">#REF!</definedName>
    <definedName name="ів_22">#REF!</definedName>
    <definedName name="ів_26" localSheetId="6">#REF!</definedName>
    <definedName name="ів_26">#REF!</definedName>
    <definedName name="іваіа" localSheetId="6">'[29]7  Інші витрати'!#REF!</definedName>
    <definedName name="іваіа">'[29]7  Інші витрати'!#REF!</definedName>
    <definedName name="іваф" localSheetId="6">#REF!</definedName>
    <definedName name="іваф" localSheetId="7">#REF!</definedName>
    <definedName name="іваф">#REF!</definedName>
    <definedName name="івів">'[12]МТР Газ України'!$B$1</definedName>
    <definedName name="іцу">[23]Inform!$G$2</definedName>
    <definedName name="КЕ" localSheetId="6">#REF!</definedName>
    <definedName name="КЕ">#REF!</definedName>
    <definedName name="КЕ___0" localSheetId="6">#REF!</definedName>
    <definedName name="КЕ___0">#REF!</definedName>
    <definedName name="КЕ_22" localSheetId="6">#REF!</definedName>
    <definedName name="КЕ_22">#REF!</definedName>
    <definedName name="КЕ_26" localSheetId="6">#REF!</definedName>
    <definedName name="КЕ_26">#REF!</definedName>
    <definedName name="кен" localSheetId="6">#REF!</definedName>
    <definedName name="кен">#REF!</definedName>
    <definedName name="л" localSheetId="6">#REF!</definedName>
    <definedName name="л">#REF!</definedName>
    <definedName name="_xlnm.Print_Area" localSheetId="5">' 5. Коефіцієнти'!$A$1:$I$27</definedName>
    <definedName name="_xlnm.Print_Area" localSheetId="0">'1. фінплан - зведені показники'!$A$1:$F$102</definedName>
    <definedName name="_xlnm.Print_Area" localSheetId="1">'1.1. Фін результат_табл. 1'!$A$1:$L$99</definedName>
    <definedName name="_xlnm.Print_Area" localSheetId="2">'2._табл 2'!$A$1:$K$42</definedName>
    <definedName name="_xlnm.Print_Area" localSheetId="3">'3. Рух грошових коштів'!$A$1:$K$84</definedName>
    <definedName name="_xlnm.Print_Area" localSheetId="4">'4. Кап. інвестиції'!$A$1:$K$45</definedName>
    <definedName name="_xlnm.Print_Area" localSheetId="6">'6.1. Інша інфо_1'!$A$1:$P$76</definedName>
    <definedName name="_xlnm.Print_Area" localSheetId="7">'6.2. Інша інфо_2'!$A$1:$AF$91</definedName>
    <definedName name="п" localSheetId="6">'[13]7  Інші витрати'!#REF!</definedName>
    <definedName name="п" localSheetId="7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6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6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6">#REF!</definedName>
    <definedName name="р" localSheetId="7">#REF!</definedName>
    <definedName name="р">#REF!</definedName>
    <definedName name="т">[32]Inform!$E$6</definedName>
    <definedName name="тариф">[33]Inform!$G$2</definedName>
    <definedName name="уйцукйцуйу" localSheetId="6">#REF!</definedName>
    <definedName name="уйцукйцуйу" localSheetId="7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6">'[29]7  Інші витрати'!#REF!</definedName>
    <definedName name="фіваіф">'[29]7  Інші витрати'!#REF!</definedName>
    <definedName name="фф">'[26]МТР Газ України'!$F$1</definedName>
    <definedName name="ц" localSheetId="6">'[13]7  Інші витрати'!#REF!</definedName>
    <definedName name="ц">'[13]7  Інші витрати'!#REF!</definedName>
    <definedName name="ччч" localSheetId="6">'[35]БАЗА  '!#REF!</definedName>
    <definedName name="ччч">'[35]БАЗА  '!#REF!</definedName>
    <definedName name="ш" localSheetId="6">#REF!</definedName>
    <definedName name="ш" localSheetId="7">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D9" i="27" l="1"/>
  <c r="E7" i="27"/>
  <c r="D7" i="27"/>
  <c r="E14" i="26"/>
  <c r="D14" i="26"/>
  <c r="C14" i="26"/>
  <c r="B14" i="26"/>
  <c r="G12" i="26"/>
  <c r="F12" i="26"/>
  <c r="E10" i="26"/>
  <c r="E8" i="26"/>
  <c r="B9" i="25"/>
  <c r="B11" i="25" s="1"/>
  <c r="B12" i="25" s="1"/>
  <c r="B8" i="25"/>
  <c r="H31" i="24"/>
  <c r="H30" i="24"/>
  <c r="C30" i="24"/>
  <c r="G29" i="24"/>
  <c r="H29" i="24" s="1"/>
  <c r="G28" i="24"/>
  <c r="H28" i="24" s="1"/>
  <c r="G27" i="24"/>
  <c r="H27" i="24" s="1"/>
  <c r="C27" i="24"/>
  <c r="H26" i="24"/>
  <c r="G26" i="24"/>
  <c r="H25" i="24"/>
  <c r="C25" i="24"/>
  <c r="H24" i="24"/>
  <c r="G24" i="24"/>
  <c r="E24" i="24"/>
  <c r="C24" i="24"/>
  <c r="H23" i="24"/>
  <c r="G23" i="24"/>
  <c r="C23" i="24"/>
  <c r="G22" i="24"/>
  <c r="H22" i="24" s="1"/>
  <c r="E22" i="24"/>
  <c r="C22" i="24"/>
  <c r="G21" i="24"/>
  <c r="H21" i="24" s="1"/>
  <c r="D21" i="24"/>
  <c r="E21" i="24" s="1"/>
  <c r="H20" i="24"/>
  <c r="G20" i="24"/>
  <c r="E20" i="24"/>
  <c r="C20" i="24"/>
  <c r="H19" i="24"/>
  <c r="C19" i="24"/>
  <c r="C18" i="24"/>
  <c r="B18" i="24"/>
  <c r="C21" i="24" s="1"/>
  <c r="H17" i="24"/>
  <c r="G17" i="24"/>
  <c r="E17" i="24"/>
  <c r="D17" i="24"/>
  <c r="C17" i="24"/>
  <c r="H16" i="24"/>
  <c r="C16" i="24"/>
  <c r="H15" i="24"/>
  <c r="D15" i="24"/>
  <c r="C15" i="24"/>
  <c r="H14" i="24"/>
  <c r="G14" i="24"/>
  <c r="E14" i="24"/>
  <c r="D14" i="24"/>
  <c r="C14" i="24"/>
  <c r="G13" i="24"/>
  <c r="H13" i="24" s="1"/>
  <c r="D13" i="24"/>
  <c r="E13" i="24" s="1"/>
  <c r="H12" i="24"/>
  <c r="G12" i="24"/>
  <c r="D12" i="24"/>
  <c r="H11" i="24"/>
  <c r="G11" i="24"/>
  <c r="D11" i="24"/>
  <c r="G10" i="24"/>
  <c r="H10" i="24" s="1"/>
  <c r="D10" i="24"/>
  <c r="E10" i="24" s="1"/>
  <c r="B10" i="24"/>
  <c r="C13" i="24" s="1"/>
  <c r="B9" i="24"/>
  <c r="C12" i="24" s="1"/>
  <c r="D13" i="23"/>
  <c r="C13" i="23"/>
  <c r="H12" i="23"/>
  <c r="G12" i="23"/>
  <c r="E12" i="23"/>
  <c r="F12" i="23" s="1"/>
  <c r="D12" i="23"/>
  <c r="H11" i="23"/>
  <c r="G11" i="23"/>
  <c r="E11" i="23"/>
  <c r="F11" i="23" s="1"/>
  <c r="D11" i="23"/>
  <c r="H10" i="23"/>
  <c r="G10" i="23"/>
  <c r="E10" i="23"/>
  <c r="F10" i="23" s="1"/>
  <c r="D10" i="23"/>
  <c r="H9" i="23"/>
  <c r="G9" i="23"/>
  <c r="E9" i="23"/>
  <c r="F9" i="23" s="1"/>
  <c r="D9" i="23"/>
  <c r="H8" i="23"/>
  <c r="G8" i="23"/>
  <c r="E8" i="23"/>
  <c r="F8" i="23" s="1"/>
  <c r="H7" i="23"/>
  <c r="G7" i="23"/>
  <c r="G13" i="23" s="1"/>
  <c r="E7" i="23"/>
  <c r="E13" i="23" s="1"/>
  <c r="E6" i="23"/>
  <c r="F10" i="22"/>
  <c r="G10" i="22" s="1"/>
  <c r="F9" i="22"/>
  <c r="G9" i="22" s="1"/>
  <c r="I8" i="22"/>
  <c r="J8" i="22" s="1"/>
  <c r="G8" i="22"/>
  <c r="F8" i="22"/>
  <c r="H8" i="22" s="1"/>
  <c r="F7" i="22"/>
  <c r="I7" i="22" s="1"/>
  <c r="J7" i="22" s="1"/>
  <c r="E7" i="22"/>
  <c r="D7" i="22"/>
  <c r="C9" i="24" l="1"/>
  <c r="C10" i="24"/>
  <c r="D18" i="24"/>
  <c r="G18" i="24"/>
  <c r="F7" i="23"/>
  <c r="F13" i="23" s="1"/>
  <c r="F6" i="23"/>
  <c r="I7" i="23"/>
  <c r="H13" i="23"/>
  <c r="H6" i="23"/>
  <c r="I6" i="23" s="1"/>
  <c r="G11" i="22"/>
  <c r="H7" i="22"/>
  <c r="I9" i="22"/>
  <c r="J9" i="22" s="1"/>
  <c r="I10" i="22"/>
  <c r="J10" i="22" s="1"/>
  <c r="F11" i="22"/>
  <c r="I11" i="22" s="1"/>
  <c r="G7" i="22"/>
  <c r="E18" i="24" l="1"/>
  <c r="D9" i="24"/>
  <c r="E9" i="24" s="1"/>
  <c r="G9" i="24"/>
  <c r="H9" i="24" s="1"/>
  <c r="H18" i="24"/>
  <c r="I9" i="23"/>
  <c r="I12" i="23"/>
  <c r="I11" i="23"/>
  <c r="I10" i="23"/>
  <c r="I8" i="23"/>
  <c r="Q76" i="21" l="1"/>
  <c r="N76" i="21"/>
  <c r="K76" i="21"/>
  <c r="Q72" i="21"/>
  <c r="N72" i="21"/>
  <c r="K72" i="21"/>
  <c r="S58" i="21"/>
  <c r="Q58" i="21"/>
  <c r="O58" i="21"/>
  <c r="K58" i="21"/>
  <c r="I58" i="21"/>
  <c r="G58" i="21"/>
  <c r="E58" i="21"/>
  <c r="M57" i="21"/>
  <c r="M56" i="21"/>
  <c r="M55" i="21"/>
  <c r="M58" i="21" s="1"/>
  <c r="T46" i="21"/>
  <c r="R46" i="21"/>
  <c r="P46" i="21"/>
  <c r="N46" i="21"/>
  <c r="L46" i="21"/>
  <c r="K46" i="21"/>
  <c r="J46" i="21"/>
  <c r="H46" i="21"/>
  <c r="G46" i="21"/>
  <c r="AD45" i="21"/>
  <c r="Z45" i="21"/>
  <c r="X45" i="21"/>
  <c r="V45" i="21" s="1"/>
  <c r="L45" i="21"/>
  <c r="AB45" i="21" s="1"/>
  <c r="G45" i="21"/>
  <c r="AD44" i="21"/>
  <c r="Z44" i="21"/>
  <c r="X44" i="21"/>
  <c r="V44" i="21"/>
  <c r="L44" i="21"/>
  <c r="AB44" i="21" s="1"/>
  <c r="G44" i="21"/>
  <c r="AD43" i="21"/>
  <c r="AD46" i="21" s="1"/>
  <c r="Z43" i="21"/>
  <c r="X43" i="21"/>
  <c r="V43" i="21" s="1"/>
  <c r="L43" i="21"/>
  <c r="AB43" i="21" s="1"/>
  <c r="AB46" i="21" s="1"/>
  <c r="G43" i="21"/>
  <c r="Z42" i="21"/>
  <c r="Z46" i="21" s="1"/>
  <c r="X42" i="21"/>
  <c r="V42" i="21"/>
  <c r="V46" i="21" s="1"/>
  <c r="L42" i="21"/>
  <c r="G42" i="21"/>
  <c r="AD35" i="21"/>
  <c r="AB35" i="21"/>
  <c r="Z35" i="21"/>
  <c r="X35" i="21"/>
  <c r="V35" i="21" s="1"/>
  <c r="T35" i="21"/>
  <c r="R35" i="21"/>
  <c r="N35" i="21"/>
  <c r="K35" i="21"/>
  <c r="J35" i="21"/>
  <c r="I35" i="21"/>
  <c r="H35" i="21"/>
  <c r="V34" i="21"/>
  <c r="G34" i="21"/>
  <c r="V33" i="21"/>
  <c r="G33" i="21"/>
  <c r="V32" i="21"/>
  <c r="G32" i="21"/>
  <c r="L31" i="21"/>
  <c r="L35" i="21" s="1"/>
  <c r="G31" i="21"/>
  <c r="G35" i="21" s="1"/>
  <c r="AD23" i="21"/>
  <c r="AB23" i="21"/>
  <c r="Z23" i="21"/>
  <c r="X23" i="21"/>
  <c r="V22" i="21"/>
  <c r="V21" i="21"/>
  <c r="V20" i="21"/>
  <c r="V19" i="21"/>
  <c r="V23" i="21" s="1"/>
  <c r="AC11" i="21"/>
  <c r="Z11" i="21"/>
  <c r="W11" i="21"/>
  <c r="T11" i="21"/>
  <c r="Q11" i="21"/>
  <c r="M10" i="21"/>
  <c r="M9" i="21"/>
  <c r="M8" i="21"/>
  <c r="M7" i="21"/>
  <c r="M11" i="21" s="1"/>
  <c r="X46" i="21" l="1"/>
  <c r="E50" i="20" l="1"/>
  <c r="D50" i="20"/>
  <c r="J35" i="20"/>
  <c r="H35" i="20"/>
  <c r="F35" i="20"/>
  <c r="J34" i="20"/>
  <c r="H34" i="20"/>
  <c r="F34" i="20"/>
  <c r="J33" i="20"/>
  <c r="H33" i="20"/>
  <c r="F33" i="20"/>
  <c r="F20" i="20"/>
  <c r="H13" i="20"/>
  <c r="F13" i="20"/>
  <c r="F9" i="3" l="1"/>
  <c r="E70" i="18" l="1"/>
  <c r="D70" i="18"/>
  <c r="E53" i="18"/>
  <c r="E50" i="18" s="1"/>
  <c r="D53" i="18"/>
  <c r="D50" i="18" s="1"/>
  <c r="E93" i="2"/>
  <c r="D93" i="2"/>
  <c r="D92" i="2"/>
  <c r="E92" i="2"/>
  <c r="D90" i="2"/>
  <c r="E90" i="2"/>
  <c r="D89" i="2"/>
  <c r="E89" i="2"/>
  <c r="D88" i="2"/>
  <c r="E88" i="2"/>
  <c r="D21" i="2"/>
  <c r="C92" i="2"/>
  <c r="C90" i="2"/>
  <c r="C89" i="2"/>
  <c r="C88" i="2"/>
  <c r="C69" i="2"/>
  <c r="D14" i="2"/>
  <c r="D91" i="2" s="1"/>
  <c r="E14" i="2"/>
  <c r="C14" i="2"/>
  <c r="C91" i="2" s="1"/>
  <c r="E9" i="2" l="1"/>
  <c r="D87" i="2"/>
  <c r="E85" i="2"/>
  <c r="E87" i="2" l="1"/>
  <c r="E12" i="11"/>
  <c r="F12" i="11"/>
  <c r="D12" i="11"/>
  <c r="F9" i="11"/>
  <c r="D9" i="11"/>
  <c r="G74" i="18"/>
  <c r="H74" i="18"/>
  <c r="I74" i="18"/>
  <c r="J74" i="18"/>
  <c r="G73" i="18"/>
  <c r="H73" i="18"/>
  <c r="I73" i="18"/>
  <c r="J73" i="18"/>
  <c r="G72" i="18"/>
  <c r="H72" i="18"/>
  <c r="I72" i="18"/>
  <c r="J72" i="18"/>
  <c r="F73" i="18"/>
  <c r="F74" i="18"/>
  <c r="F72" i="18"/>
  <c r="F69" i="18" s="1"/>
  <c r="G53" i="18"/>
  <c r="H53" i="18"/>
  <c r="I53" i="18"/>
  <c r="J53" i="18"/>
  <c r="F51" i="18"/>
  <c r="F70" i="18" s="1"/>
  <c r="G50" i="18"/>
  <c r="H50" i="18"/>
  <c r="I50" i="18"/>
  <c r="J50" i="18"/>
  <c r="G51" i="18"/>
  <c r="G70" i="18" s="1"/>
  <c r="H51" i="18"/>
  <c r="H70" i="18" s="1"/>
  <c r="I51" i="18"/>
  <c r="I70" i="18" s="1"/>
  <c r="J51" i="18"/>
  <c r="J70" i="18" s="1"/>
  <c r="J31" i="18"/>
  <c r="J33" i="18" s="1"/>
  <c r="F32" i="18"/>
  <c r="G31" i="18"/>
  <c r="G33" i="18" s="1"/>
  <c r="H31" i="18"/>
  <c r="H33" i="18" s="1"/>
  <c r="I31" i="18"/>
  <c r="I33" i="18" s="1"/>
  <c r="F31" i="18"/>
  <c r="F33" i="18" s="1"/>
  <c r="G10" i="18"/>
  <c r="H10" i="18"/>
  <c r="I10" i="18"/>
  <c r="J10" i="18"/>
  <c r="J27" i="19"/>
  <c r="I27" i="19" s="1"/>
  <c r="H27" i="19" s="1"/>
  <c r="G27" i="19" s="1"/>
  <c r="G36" i="19"/>
  <c r="H36" i="19"/>
  <c r="I36" i="19"/>
  <c r="J36" i="19"/>
  <c r="G31" i="19"/>
  <c r="H31" i="19"/>
  <c r="I31" i="19"/>
  <c r="J31" i="19"/>
  <c r="H9" i="19"/>
  <c r="I9" i="19"/>
  <c r="J9" i="19"/>
  <c r="G9" i="19"/>
  <c r="F10" i="19"/>
  <c r="J93" i="2"/>
  <c r="I93" i="2"/>
  <c r="H93" i="2"/>
  <c r="G93" i="2"/>
  <c r="G92" i="2"/>
  <c r="H92" i="2"/>
  <c r="I92" i="2"/>
  <c r="J92" i="2"/>
  <c r="F10" i="2"/>
  <c r="F22" i="2"/>
  <c r="F23" i="2"/>
  <c r="F24" i="2"/>
  <c r="F25" i="2"/>
  <c r="F26" i="2"/>
  <c r="F27" i="2"/>
  <c r="F28" i="2"/>
  <c r="H30" i="2"/>
  <c r="I30" i="2"/>
  <c r="J30" i="2"/>
  <c r="G30" i="2"/>
  <c r="G21" i="2" s="1"/>
  <c r="F11" i="2"/>
  <c r="F89" i="2" s="1"/>
  <c r="F13" i="2"/>
  <c r="F36" i="19" s="1"/>
  <c r="F17" i="2"/>
  <c r="F28" i="19"/>
  <c r="F29" i="19"/>
  <c r="F30" i="19"/>
  <c r="F71" i="2"/>
  <c r="F72" i="2"/>
  <c r="G7" i="3"/>
  <c r="H7" i="3"/>
  <c r="I7" i="3"/>
  <c r="J7" i="3"/>
  <c r="I14" i="2"/>
  <c r="J14" i="2"/>
  <c r="J37" i="19" s="1"/>
  <c r="H14" i="2"/>
  <c r="H37" i="19" s="1"/>
  <c r="G14" i="2"/>
  <c r="I37" i="19" l="1"/>
  <c r="G37" i="19"/>
  <c r="I9" i="2"/>
  <c r="F9" i="19"/>
  <c r="J9" i="2"/>
  <c r="G9" i="2"/>
  <c r="G57" i="2" s="1"/>
  <c r="H9" i="2"/>
  <c r="F31" i="19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93" i="2" l="1"/>
  <c r="F10" i="18"/>
  <c r="F92" i="2"/>
  <c r="F14" i="2"/>
  <c r="F37" i="19" s="1"/>
  <c r="F7" i="3" l="1"/>
  <c r="G18" i="11" s="1"/>
  <c r="F8" i="2" l="1"/>
  <c r="F50" i="18" s="1"/>
  <c r="E30" i="2"/>
  <c r="D87" i="14"/>
  <c r="E87" i="14"/>
  <c r="F87" i="14"/>
  <c r="C87" i="14"/>
  <c r="D86" i="14"/>
  <c r="E86" i="14"/>
  <c r="F86" i="14"/>
  <c r="C86" i="14"/>
  <c r="D85" i="14"/>
  <c r="E85" i="14"/>
  <c r="F85" i="14"/>
  <c r="C85" i="14"/>
  <c r="F83" i="14"/>
  <c r="F89" i="14" s="1"/>
  <c r="D81" i="14"/>
  <c r="E81" i="14"/>
  <c r="F81" i="14"/>
  <c r="C81" i="14"/>
  <c r="D80" i="14"/>
  <c r="E80" i="14"/>
  <c r="F80" i="14"/>
  <c r="C80" i="14"/>
  <c r="D79" i="14"/>
  <c r="E79" i="14"/>
  <c r="F79" i="14"/>
  <c r="C79" i="14"/>
  <c r="D78" i="14"/>
  <c r="E78" i="14"/>
  <c r="F78" i="14"/>
  <c r="C78" i="14"/>
  <c r="D77" i="14"/>
  <c r="E77" i="14"/>
  <c r="F77" i="14"/>
  <c r="C77" i="14"/>
  <c r="D76" i="14"/>
  <c r="E76" i="14"/>
  <c r="F76" i="14"/>
  <c r="C76" i="14"/>
  <c r="D73" i="14"/>
  <c r="E73" i="14"/>
  <c r="F73" i="14"/>
  <c r="C73" i="14"/>
  <c r="D70" i="14"/>
  <c r="E70" i="14"/>
  <c r="C70" i="14"/>
  <c r="D69" i="14"/>
  <c r="E69" i="14"/>
  <c r="C69" i="14"/>
  <c r="D67" i="14"/>
  <c r="E67" i="14"/>
  <c r="C67" i="14"/>
  <c r="C66" i="14"/>
  <c r="C65" i="14"/>
  <c r="C64" i="14"/>
  <c r="D63" i="14"/>
  <c r="E63" i="14"/>
  <c r="C63" i="14"/>
  <c r="D62" i="14"/>
  <c r="E62" i="14"/>
  <c r="F62" i="14"/>
  <c r="C62" i="14"/>
  <c r="C61" i="14"/>
  <c r="E60" i="14"/>
  <c r="C60" i="14"/>
  <c r="D57" i="14"/>
  <c r="E57" i="14"/>
  <c r="C57" i="14"/>
  <c r="D53" i="14"/>
  <c r="E53" i="14"/>
  <c r="C53" i="14"/>
  <c r="D7" i="3"/>
  <c r="E7" i="3"/>
  <c r="F19" i="11" s="1"/>
  <c r="C7" i="3"/>
  <c r="D19" i="11" s="1"/>
  <c r="D81" i="2"/>
  <c r="E21" i="2" l="1"/>
  <c r="E91" i="2"/>
  <c r="C83" i="14"/>
  <c r="E83" i="14"/>
  <c r="E89" i="14" s="1"/>
  <c r="E18" i="11"/>
  <c r="E19" i="11"/>
  <c r="D83" i="14"/>
  <c r="D89" i="14" s="1"/>
  <c r="F53" i="14"/>
  <c r="G12" i="11"/>
  <c r="F67" i="14" s="1"/>
  <c r="G19" i="11"/>
  <c r="F53" i="18"/>
  <c r="G18" i="2"/>
  <c r="H18" i="2"/>
  <c r="I18" i="2"/>
  <c r="J18" i="2"/>
  <c r="C27" i="19" l="1"/>
  <c r="C72" i="14" s="1"/>
  <c r="D27" i="19"/>
  <c r="C38" i="19"/>
  <c r="C74" i="14" s="1"/>
  <c r="C93" i="2"/>
  <c r="C77" i="2"/>
  <c r="C74" i="2"/>
  <c r="C58" i="14" s="1"/>
  <c r="D74" i="2"/>
  <c r="D58" i="14" s="1"/>
  <c r="E74" i="2"/>
  <c r="E58" i="14" s="1"/>
  <c r="D77" i="2"/>
  <c r="E77" i="2"/>
  <c r="C21" i="2"/>
  <c r="C56" i="14" s="1"/>
  <c r="D56" i="14"/>
  <c r="D69" i="18"/>
  <c r="E69" i="18"/>
  <c r="G69" i="18"/>
  <c r="H69" i="18"/>
  <c r="I69" i="18"/>
  <c r="J69" i="18"/>
  <c r="C69" i="18"/>
  <c r="C50" i="18"/>
  <c r="C9" i="2"/>
  <c r="G89" i="2"/>
  <c r="H89" i="2"/>
  <c r="I89" i="2"/>
  <c r="J89" i="2"/>
  <c r="G88" i="2"/>
  <c r="H88" i="2"/>
  <c r="I88" i="2"/>
  <c r="J88" i="2"/>
  <c r="F88" i="2"/>
  <c r="G77" i="2"/>
  <c r="H77" i="2"/>
  <c r="I77" i="2"/>
  <c r="J77" i="2"/>
  <c r="F77" i="2"/>
  <c r="D38" i="19" l="1"/>
  <c r="D74" i="14" s="1"/>
  <c r="D72" i="14"/>
  <c r="C18" i="2"/>
  <c r="C57" i="2"/>
  <c r="C59" i="14" s="1"/>
  <c r="C54" i="14"/>
  <c r="D94" i="2"/>
  <c r="E94" i="2"/>
  <c r="C94" i="2"/>
  <c r="C78" i="2"/>
  <c r="J21" i="2"/>
  <c r="I21" i="2"/>
  <c r="I57" i="2" s="1"/>
  <c r="H21" i="2"/>
  <c r="H57" i="2" s="1"/>
  <c r="H21" i="19"/>
  <c r="J91" i="2"/>
  <c r="J90" i="2"/>
  <c r="I91" i="2"/>
  <c r="I90" i="2"/>
  <c r="H91" i="2"/>
  <c r="H90" i="2"/>
  <c r="G91" i="2"/>
  <c r="G90" i="2"/>
  <c r="F81" i="2"/>
  <c r="F21" i="19"/>
  <c r="F69" i="14" s="1"/>
  <c r="E27" i="19"/>
  <c r="F22" i="19"/>
  <c r="G22" i="19"/>
  <c r="H22" i="19"/>
  <c r="I22" i="19"/>
  <c r="J22" i="19"/>
  <c r="G21" i="19"/>
  <c r="I21" i="19"/>
  <c r="J21" i="19"/>
  <c r="E54" i="14"/>
  <c r="F9" i="2"/>
  <c r="G81" i="2"/>
  <c r="H81" i="2"/>
  <c r="I81" i="2"/>
  <c r="J81" i="2"/>
  <c r="G87" i="2"/>
  <c r="H87" i="2"/>
  <c r="I87" i="2"/>
  <c r="J87" i="2"/>
  <c r="H76" i="2"/>
  <c r="I76" i="2"/>
  <c r="J76" i="2"/>
  <c r="F76" i="2"/>
  <c r="F63" i="14" s="1"/>
  <c r="G76" i="2"/>
  <c r="G74" i="2"/>
  <c r="H74" i="2"/>
  <c r="I74" i="2"/>
  <c r="J74" i="2"/>
  <c r="D9" i="2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9" i="14"/>
  <c r="B70" i="14"/>
  <c r="B72" i="14"/>
  <c r="B73" i="14"/>
  <c r="B74" i="14"/>
  <c r="B76" i="14"/>
  <c r="B77" i="14"/>
  <c r="B78" i="14"/>
  <c r="B79" i="14"/>
  <c r="B80" i="14"/>
  <c r="B81" i="14"/>
  <c r="B83" i="14"/>
  <c r="B85" i="14"/>
  <c r="B86" i="14"/>
  <c r="B87" i="14"/>
  <c r="D8" i="11" l="1"/>
  <c r="C55" i="14"/>
  <c r="J57" i="2"/>
  <c r="J66" i="2" s="1"/>
  <c r="E38" i="19"/>
  <c r="E74" i="14" s="1"/>
  <c r="E72" i="14"/>
  <c r="E56" i="14"/>
  <c r="E57" i="2"/>
  <c r="D57" i="2"/>
  <c r="D54" i="14"/>
  <c r="D18" i="2"/>
  <c r="F27" i="19"/>
  <c r="F72" i="14" s="1"/>
  <c r="J94" i="2"/>
  <c r="I94" i="2"/>
  <c r="H94" i="2"/>
  <c r="G94" i="2"/>
  <c r="F54" i="14"/>
  <c r="E78" i="2"/>
  <c r="D78" i="2"/>
  <c r="G78" i="2"/>
  <c r="E18" i="2"/>
  <c r="J96" i="2"/>
  <c r="J80" i="2"/>
  <c r="J85" i="2" s="1"/>
  <c r="I96" i="2"/>
  <c r="H96" i="2"/>
  <c r="G96" i="2"/>
  <c r="F18" i="2"/>
  <c r="J78" i="2"/>
  <c r="H78" i="2"/>
  <c r="I78" i="2"/>
  <c r="J8" i="18" l="1"/>
  <c r="J67" i="2"/>
  <c r="J69" i="2" s="1"/>
  <c r="J24" i="19"/>
  <c r="J38" i="19" s="1"/>
  <c r="F55" i="14"/>
  <c r="G8" i="11"/>
  <c r="E59" i="14"/>
  <c r="E66" i="2"/>
  <c r="D66" i="2"/>
  <c r="D59" i="14"/>
  <c r="D80" i="2"/>
  <c r="D85" i="2" s="1"/>
  <c r="E8" i="11"/>
  <c r="D55" i="14"/>
  <c r="F8" i="11"/>
  <c r="E55" i="14"/>
  <c r="I80" i="2"/>
  <c r="I85" i="2" s="1"/>
  <c r="I66" i="2"/>
  <c r="I67" i="2" s="1"/>
  <c r="I24" i="19" s="1"/>
  <c r="I38" i="19" s="1"/>
  <c r="H80" i="2"/>
  <c r="H66" i="2"/>
  <c r="H67" i="2" s="1"/>
  <c r="H24" i="19" s="1"/>
  <c r="H38" i="19" s="1"/>
  <c r="G80" i="2"/>
  <c r="G85" i="2" s="1"/>
  <c r="G66" i="2"/>
  <c r="D64" i="14" l="1"/>
  <c r="D67" i="2"/>
  <c r="D65" i="14" s="1"/>
  <c r="E64" i="14"/>
  <c r="E67" i="2"/>
  <c r="E65" i="14" s="1"/>
  <c r="J70" i="2"/>
  <c r="J8" i="19"/>
  <c r="J16" i="19" s="1"/>
  <c r="E9" i="11"/>
  <c r="D60" i="14"/>
  <c r="I69" i="2"/>
  <c r="I8" i="18"/>
  <c r="H85" i="2"/>
  <c r="F66" i="2"/>
  <c r="F8" i="18" s="1"/>
  <c r="G67" i="2"/>
  <c r="G8" i="18"/>
  <c r="E69" i="2" l="1"/>
  <c r="E66" i="14" s="1"/>
  <c r="D69" i="2"/>
  <c r="G69" i="2"/>
  <c r="G8" i="19" s="1"/>
  <c r="F67" i="2"/>
  <c r="G24" i="19"/>
  <c r="G38" i="19" s="1"/>
  <c r="I70" i="2"/>
  <c r="I8" i="19"/>
  <c r="I16" i="19" s="1"/>
  <c r="H69" i="2"/>
  <c r="H8" i="19" s="1"/>
  <c r="H16" i="19" s="1"/>
  <c r="F64" i="14"/>
  <c r="G70" i="2"/>
  <c r="D66" i="14" l="1"/>
  <c r="G16" i="19"/>
  <c r="F16" i="19" s="1"/>
  <c r="F24" i="19"/>
  <c r="F65" i="14"/>
  <c r="H70" i="2"/>
  <c r="F69" i="2"/>
  <c r="F90" i="2"/>
  <c r="F91" i="2"/>
  <c r="F74" i="2"/>
  <c r="F58" i="14" s="1"/>
  <c r="F87" i="2"/>
  <c r="F57" i="14"/>
  <c r="F66" i="14" l="1"/>
  <c r="F8" i="19"/>
  <c r="F70" i="14"/>
  <c r="F38" i="19"/>
  <c r="F74" i="14" s="1"/>
  <c r="F70" i="2"/>
  <c r="F94" i="2"/>
  <c r="F21" i="2"/>
  <c r="F56" i="14" s="1"/>
  <c r="F57" i="2" l="1"/>
  <c r="F78" i="2"/>
  <c r="F96" i="2"/>
  <c r="F59" i="14" l="1"/>
  <c r="F80" i="2"/>
  <c r="F85" i="2" s="1"/>
  <c r="F60" i="14" l="1"/>
  <c r="G9" i="11"/>
  <c r="F61" i="14" s="1"/>
</calcChain>
</file>

<file path=xl/sharedStrings.xml><?xml version="1.0" encoding="utf-8"?>
<sst xmlns="http://schemas.openxmlformats.org/spreadsheetml/2006/main" count="859" uniqueCount="585">
  <si>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</si>
  <si>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</si>
  <si>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</si>
  <si>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</si>
  <si>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</si>
  <si>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</si>
  <si>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</si>
  <si>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</si>
  <si>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</si>
  <si>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</si>
  <si>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</si>
  <si>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</si>
  <si>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</si>
  <si>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</si>
  <si>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</si>
  <si>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</si>
  <si>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</si>
  <si>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</si>
  <si>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</si>
  <si>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Плановий рік (усього)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</si>
  <si>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</si>
  <si>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</si>
  <si>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</si>
  <si>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</si>
  <si>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</si>
  <si>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</si>
  <si>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</si>
  <si>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</si>
  <si>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</si>
  <si>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</si>
  <si>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</si>
  <si>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</si>
  <si>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</si>
  <si>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</si>
  <si>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</si>
  <si>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</si>
  <si>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</si>
  <si>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</si>
  <si>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</si>
  <si>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</si>
  <si>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</si>
  <si>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</si>
  <si>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</si>
  <si>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</si>
  <si>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</si>
  <si>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</si>
  <si>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</si>
  <si>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</si>
  <si>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</si>
  <si>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</si>
  <si>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</si>
  <si>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</si>
  <si>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</si>
  <si>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</si>
  <si>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</si>
  <si>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</si>
  <si>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</si>
  <si>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</si>
  <si>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</si>
  <si>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</si>
  <si>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</si>
  <si>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</si>
  <si>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</si>
  <si>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</si>
  <si>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</si>
  <si>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</si>
  <si>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</si>
  <si>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</si>
  <si>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</si>
  <si>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ІV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</si>
  <si>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</si>
  <si>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</si>
  <si>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</si>
  <si>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</si>
  <si>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</si>
  <si>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</si>
  <si>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</si>
  <si>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</si>
  <si>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</si>
  <si>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</si>
  <si>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</si>
  <si>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</si>
  <si>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</si>
  <si>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</si>
  <si>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</si>
  <si>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</si>
  <si>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</si>
  <si>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</si>
  <si>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</si>
  <si>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</si>
  <si>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</si>
  <si>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</si>
  <si>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</si>
  <si>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</si>
  <si>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</si>
  <si>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</si>
  <si>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</si>
  <si>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</si>
  <si>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</si>
  <si>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</si>
  <si>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</si>
  <si>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</si>
  <si>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</si>
  <si>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</si>
  <si>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</si>
  <si>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</si>
  <si>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</si>
  <si>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Усього витрат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</si>
  <si>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</si>
  <si>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</si>
  <si>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</si>
  <si>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</si>
  <si>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</si>
  <si>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</si>
  <si>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</si>
  <si>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</si>
  <si>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</si>
  <si>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</si>
  <si>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у тому числі за основними видами діяльності за КВЕД</t>
  </si>
  <si>
    <t>Плановий 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</si>
  <si>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</si>
  <si>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</si>
  <si>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</si>
  <si>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</si>
  <si>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</si>
  <si>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</si>
  <si>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</si>
  <si>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</si>
  <si>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</si>
  <si>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</si>
  <si>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</si>
  <si>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</si>
  <si>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</si>
  <si>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</si>
  <si>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</si>
  <si>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</si>
  <si>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</si>
  <si>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</si>
  <si>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</si>
  <si>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</si>
  <si>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</si>
  <si>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</si>
  <si>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</si>
  <si>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</si>
  <si>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</si>
  <si>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</si>
  <si>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</si>
  <si>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</si>
  <si>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</si>
  <si>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</si>
  <si>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</si>
  <si>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</si>
  <si>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</si>
  <si>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</si>
  <si>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</si>
  <si>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</si>
  <si>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</si>
  <si>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</si>
  <si>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</si>
  <si>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</si>
  <si>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</si>
  <si>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</si>
  <si>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</si>
  <si>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</si>
  <si>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</si>
  <si>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</si>
  <si>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</si>
  <si>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</si>
  <si>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</si>
  <si>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</si>
  <si>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</si>
  <si>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</si>
  <si>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</si>
  <si>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</si>
  <si>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</si>
  <si>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</si>
  <si>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</si>
  <si>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</si>
  <si>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</si>
  <si>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</si>
  <si>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</si>
  <si>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</si>
  <si>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</si>
  <si>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</si>
  <si>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</si>
  <si>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</si>
  <si>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</si>
  <si>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</si>
  <si>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</si>
  <si>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</si>
  <si>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</si>
  <si>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</si>
  <si>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</si>
  <si>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</si>
  <si>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</si>
  <si>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2012/1</t>
  </si>
  <si>
    <t>2145/1</t>
  </si>
  <si>
    <t>2145/2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</si>
  <si>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</si>
  <si>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</si>
  <si>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</si>
  <si>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</si>
  <si>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</si>
  <si>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</si>
  <si>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</si>
  <si>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</si>
  <si>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</si>
  <si>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</si>
  <si>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</si>
  <si>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</si>
  <si>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</si>
  <si>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</si>
  <si>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</si>
  <si>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                      (посада)</t>
  </si>
  <si>
    <t>_________________________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</si>
  <si>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</si>
  <si>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</si>
  <si>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</si>
  <si>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</si>
  <si>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                                                   (посада)</t>
  </si>
  <si>
    <t xml:space="preserve">                (ініціали, прізвище)    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</si>
  <si>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</si>
  <si>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</si>
  <si>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</si>
  <si>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</si>
  <si>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</si>
  <si>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</si>
  <si>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</si>
  <si>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</si>
  <si>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</si>
  <si>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</si>
  <si>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</si>
  <si>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</si>
  <si>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</si>
  <si>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</si>
  <si>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</si>
  <si>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</si>
  <si>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господарськими товариствами, у статутному капіталі яких більше                  50 відсотків акцій (часток, паїв) належать державі на виплату дивідендів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</si>
  <si>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</si>
  <si>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</si>
  <si>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</si>
  <si>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</si>
  <si>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</si>
  <si>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 xml:space="preserve">                    (підпис)</t>
  </si>
  <si>
    <t xml:space="preserve">                                     (посада)</t>
  </si>
  <si>
    <t xml:space="preserve">                                        (посада)</t>
  </si>
  <si>
    <t>Одиниця виміру, тис. гривень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</si>
  <si>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</si>
  <si>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</si>
  <si>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</si>
  <si>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</si>
  <si>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господарськими товариствами, у статутному капіталі яких більше                                      50 відсотків акцій (часток, паїв) належать державі на виплату дивідендів на державну частку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</si>
  <si>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</si>
  <si>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</si>
  <si>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Коефіцієнт рентабельності активів
(чистий фінансовий результат, рядок 1190 / вартість активів, рядок 6030)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</si>
  <si>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</si>
  <si>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</si>
  <si>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</si>
  <si>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</si>
  <si>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</si>
  <si>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</si>
  <si>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</si>
  <si>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</si>
  <si>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</si>
  <si>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</si>
  <si>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</si>
  <si>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</si>
  <si>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</si>
  <si>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</si>
  <si>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Податок на додану вартість нарахований/до відшкодування                                            (з мінусом)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</si>
  <si>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</si>
  <si>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</si>
  <si>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</si>
  <si>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</si>
  <si>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</si>
  <si>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Додаток 1</t>
  </si>
  <si>
    <t>виконання фінансових планів</t>
  </si>
  <si>
    <t>затвердження   та   контролю</t>
  </si>
  <si>
    <t>до      Порядку      складання,</t>
  </si>
  <si>
    <t>РОЗГЛЯНУТО</t>
  </si>
  <si>
    <t>___________________________</t>
  </si>
  <si>
    <t>ПОГОДЖЕНО</t>
  </si>
  <si>
    <t>____________________________</t>
  </si>
  <si>
    <t>ЗАТВЕРДЖЕНО</t>
  </si>
  <si>
    <t>_______________________</t>
  </si>
  <si>
    <t>Таблиця 1</t>
  </si>
  <si>
    <t>Таблиця 2</t>
  </si>
  <si>
    <t>Таблиця 3</t>
  </si>
  <si>
    <t>Таблиця 4</t>
  </si>
  <si>
    <t>Таблиця 5</t>
  </si>
  <si>
    <t>підприємств комунальної</t>
  </si>
  <si>
    <t>громади міста Суми</t>
  </si>
  <si>
    <t xml:space="preserve">                власності територіальної</t>
  </si>
  <si>
    <t>економіки та бюджетних відносин</t>
  </si>
  <si>
    <t xml:space="preserve">комунальне підприємство </t>
  </si>
  <si>
    <t>надання інших індивідуальних послуг</t>
  </si>
  <si>
    <t xml:space="preserve">Комунальна власність </t>
  </si>
  <si>
    <t>інші платежі (розшифрувати) військовий збір</t>
  </si>
  <si>
    <t>Сумської міської ради</t>
  </si>
  <si>
    <t>Директор департаменту фінансів,</t>
  </si>
  <si>
    <t>Г.І. Яременко</t>
  </si>
  <si>
    <t>(директор департаменту інфраструктури міста Сумської міської ради)</t>
  </si>
  <si>
    <t>Міський голова</t>
  </si>
  <si>
    <t>О.М. Лисенко</t>
  </si>
  <si>
    <t>С.А. Липова</t>
  </si>
  <si>
    <t xml:space="preserve">КП "Центр догляду за тваринами" СМР            </t>
  </si>
  <si>
    <t>Сумська міська рада</t>
  </si>
  <si>
    <t>м. Суми. вул.Горького, буд.2</t>
  </si>
  <si>
    <r>
      <t xml:space="preserve">Керівник </t>
    </r>
    <r>
      <rPr>
        <sz val="14"/>
        <rFont val="Times New Roman"/>
        <family val="1"/>
        <charset val="204"/>
      </rPr>
      <t>_____________</t>
    </r>
    <r>
      <rPr>
        <u/>
        <sz val="14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>__________________</t>
    </r>
  </si>
  <si>
    <r>
      <t xml:space="preserve">Керівник </t>
    </r>
    <r>
      <rPr>
        <sz val="14"/>
        <rFont val="Times New Roman"/>
        <family val="1"/>
        <charset val="204"/>
      </rPr>
      <t>_________</t>
    </r>
    <r>
      <rPr>
        <u/>
        <sz val="14"/>
        <rFont val="Times New Roman"/>
        <family val="1"/>
        <charset val="204"/>
      </rPr>
      <t>Директор__</t>
    </r>
    <r>
      <rPr>
        <sz val="14"/>
        <rFont val="Times New Roman"/>
        <family val="1"/>
        <charset val="204"/>
      </rPr>
      <t>_______________</t>
    </r>
  </si>
  <si>
    <r>
      <t>Керівник</t>
    </r>
    <r>
      <rPr>
        <sz val="14"/>
        <rFont val="Times New Roman"/>
        <family val="1"/>
        <charset val="204"/>
      </rPr>
      <t xml:space="preserve">   ____</t>
    </r>
    <r>
      <rPr>
        <u/>
        <sz val="14"/>
        <rFont val="Times New Roman"/>
        <family val="1"/>
        <charset val="204"/>
      </rPr>
      <t>___Директор___</t>
    </r>
    <r>
      <rPr>
        <sz val="14"/>
        <rFont val="Times New Roman"/>
        <family val="1"/>
        <charset val="204"/>
      </rPr>
      <t>_____________</t>
    </r>
  </si>
  <si>
    <r>
      <t xml:space="preserve">Керівник </t>
    </r>
    <r>
      <rPr>
        <sz val="14"/>
        <rFont val="Times New Roman"/>
        <family val="1"/>
        <charset val="204"/>
      </rPr>
      <t>___</t>
    </r>
    <r>
      <rPr>
        <u/>
        <sz val="14"/>
        <rFont val="Times New Roman"/>
        <family val="1"/>
        <charset val="204"/>
      </rPr>
      <t>__Директор____</t>
    </r>
    <r>
      <rPr>
        <sz val="14"/>
        <rFont val="Times New Roman"/>
        <family val="1"/>
        <charset val="204"/>
      </rPr>
      <t>________</t>
    </r>
  </si>
  <si>
    <r>
      <t xml:space="preserve">Керівник </t>
    </r>
    <r>
      <rPr>
        <sz val="14"/>
        <rFont val="Times New Roman"/>
        <family val="1"/>
        <charset val="204"/>
      </rPr>
      <t xml:space="preserve"> _______</t>
    </r>
    <r>
      <rPr>
        <u/>
        <sz val="14"/>
        <rFont val="Times New Roman"/>
        <family val="1"/>
        <charset val="204"/>
      </rPr>
      <t>Директор_</t>
    </r>
    <r>
      <rPr>
        <sz val="14"/>
        <rFont val="Times New Roman"/>
        <family val="1"/>
        <charset val="204"/>
      </rPr>
      <t>____________</t>
    </r>
  </si>
  <si>
    <r>
      <t xml:space="preserve">                             Керівник </t>
    </r>
    <r>
      <rPr>
        <sz val="14"/>
        <rFont val="Times New Roman"/>
        <family val="1"/>
        <charset val="204"/>
      </rPr>
      <t xml:space="preserve"> ________</t>
    </r>
    <r>
      <rPr>
        <u/>
        <sz val="14"/>
        <rFont val="Times New Roman"/>
        <family val="1"/>
        <charset val="204"/>
      </rPr>
      <t>_Директор_____</t>
    </r>
    <r>
      <rPr>
        <sz val="14"/>
        <rFont val="Times New Roman"/>
        <family val="1"/>
        <charset val="204"/>
      </rPr>
      <t>_________</t>
    </r>
  </si>
  <si>
    <t>____________________В.О. Катишев</t>
  </si>
  <si>
    <t>+38-050-818-45-23</t>
  </si>
  <si>
    <t>м. Суми</t>
  </si>
  <si>
    <t>Катишев Володимир Олександрович</t>
  </si>
  <si>
    <t>В.О. Катишев</t>
  </si>
  <si>
    <t>3470/1</t>
  </si>
  <si>
    <t>3470/2</t>
  </si>
  <si>
    <t>"Забепечення функціонування комбінатів комун.підприємств ЖКГ"</t>
  </si>
  <si>
    <t>"Внески до статутного капіталу суб"єктів господарювання"</t>
  </si>
  <si>
    <t>3570/1</t>
  </si>
  <si>
    <t>3570/2</t>
  </si>
  <si>
    <t>3570/3</t>
  </si>
  <si>
    <t>3260/1</t>
  </si>
  <si>
    <t>відшкодування поточних витрат</t>
  </si>
  <si>
    <t>Оплата послуг за стерилізацію</t>
  </si>
  <si>
    <t>"Благоустрій міст,сіл, селищ" в т.ч</t>
  </si>
  <si>
    <t>регулювання чисельності тварину нас.пунктах, у т.ч безпритульних</t>
  </si>
  <si>
    <t>ведення обліку чисельності та реєстрації тварин у м.Суми</t>
  </si>
  <si>
    <t>контроль за утримання та поводженням  з тваринами у м.Суми</t>
  </si>
  <si>
    <t>витрати пов"язані з наданням послуг з регулювання чисельності тварин</t>
  </si>
  <si>
    <t>витрати пов"язані з наданням послуг з обліку чисельності та реєстрації тварин</t>
  </si>
  <si>
    <t>витрати на проведення просвітницької роботи</t>
  </si>
  <si>
    <t>3570/4</t>
  </si>
  <si>
    <t>3570/5</t>
  </si>
  <si>
    <t>інші адміністративні витрати (розшифрувати)</t>
  </si>
  <si>
    <t>ФІНАНСОВИЙ ПЛАН ПІДПРИЄМСТВА НА _2019 рік</t>
  </si>
  <si>
    <t>розбудова на територыъ притулку карантинного майданчика</t>
  </si>
  <si>
    <t>Оплата ІНА</t>
  </si>
  <si>
    <t>Продовження додатка 3</t>
  </si>
  <si>
    <t>Таблиця 6</t>
  </si>
  <si>
    <t>Інформація</t>
  </si>
  <si>
    <t>до фінансового плану на _2019__ рік</t>
  </si>
  <si>
    <t>__КП"Центр доглядуа тваринами" СМР_________________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</si>
  <si>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</si>
  <si>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</si>
  <si>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</si>
  <si>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План минулого року</t>
  </si>
  <si>
    <t>Плановий рік, усього</t>
  </si>
  <si>
    <t>План звітного періоду</t>
  </si>
  <si>
    <t>Факт звітного періоду</t>
  </si>
  <si>
    <t>Відхилення,  +/–</t>
  </si>
  <si>
    <t>Виконання,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</si>
  <si>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</si>
  <si>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</si>
  <si>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</si>
  <si>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</si>
  <si>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</si>
  <si>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</si>
  <si>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</si>
  <si>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                          у тому числі:</t>
  </si>
  <si>
    <t>директор</t>
  </si>
  <si>
    <t>адміністративно-управлінський персонал</t>
  </si>
  <si>
    <t>працівники</t>
  </si>
  <si>
    <t>Витрати на оплату праці,                                         тис. гривень, у тому числі: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</si>
  <si>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</si>
  <si>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</si>
  <si>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</si>
  <si>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Продовження  таблиці 6</t>
  </si>
  <si>
    <t xml:space="preserve">      2. Інформація про бізнес підприємства (код рядка 1000 фінансового плану)</t>
  </si>
  <si>
    <t>План</t>
  </si>
  <si>
    <t>Факт</t>
  </si>
  <si>
    <t>Зміна ціни одиниці  (вартості продукції/     наданих послуг)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</si>
  <si>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</si>
  <si>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</si>
  <si>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</si>
  <si>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</si>
  <si>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</si>
  <si>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Регулювання  чисельності тварин у населених пунктах, в тому числі безпритульних</t>
  </si>
  <si>
    <t>Ведення обліку чисельності та реєстрації тварин у м. Суми</t>
  </si>
  <si>
    <t>Контроль за утриманням та поводженням с тваринами</t>
  </si>
  <si>
    <t xml:space="preserve"> 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</si>
  <si>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</si>
  <si>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</si>
  <si>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</si>
  <si>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</si>
  <si>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</si>
  <si>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</si>
  <si>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</si>
  <si>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</si>
  <si>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</si>
  <si>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4.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</si>
  <si>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</si>
  <si>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</si>
  <si>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</si>
  <si>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</si>
  <si>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</si>
  <si>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>план</t>
  </si>
  <si>
    <t>факт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</si>
  <si>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</si>
  <si>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</si>
  <si>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</si>
  <si>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</si>
  <si>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Інші фінансові зобов'язання, усього</t>
  </si>
  <si>
    <t>5. Витрати, пов'язані з використанням власних службових автомобілів (у складі адміністративних витрат, рядок 1041)</t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</si>
  <si>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</si>
  <si>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</si>
  <si>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</si>
  <si>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</si>
  <si>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</si>
  <si>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</si>
  <si>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</si>
  <si>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</si>
  <si>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</si>
  <si>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</si>
  <si>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>6. Витрати на оренду службових автомобілів (у складі адміністративних витрат, рядок 1042)</t>
  </si>
  <si>
    <t>Договір</t>
  </si>
  <si>
    <t>Дата початку оренди</t>
  </si>
  <si>
    <t>Сума орендної плати</t>
  </si>
  <si>
    <t>Усього на рік</t>
  </si>
  <si>
    <t>у тому числі за кварталами</t>
  </si>
  <si>
    <t xml:space="preserve">І </t>
  </si>
  <si>
    <t xml:space="preserve">ІІ </t>
  </si>
  <si>
    <t xml:space="preserve">ІІІ </t>
  </si>
  <si>
    <t>7.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</si>
  <si>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</si>
  <si>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</si>
  <si>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</si>
  <si>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</si>
  <si>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За рахунок прибутку, який залишається в розпорядженні підприємства</t>
  </si>
  <si>
    <t>рік</t>
  </si>
  <si>
    <t>2019 рік</t>
  </si>
  <si>
    <t>ІІ</t>
  </si>
  <si>
    <t>ІІІ</t>
  </si>
  <si>
    <t>Автомобіль</t>
  </si>
  <si>
    <t>Відсоток</t>
  </si>
  <si>
    <t>продовження</t>
  </si>
  <si>
    <t>За рахунок амортизаційних відрахувань</t>
  </si>
  <si>
    <t>Інші джерела (розшифрувати)</t>
  </si>
  <si>
    <t>УСЬОГО</t>
  </si>
  <si>
    <t>8. Капітальне будівництво (рядок 4010 таблиці 4)</t>
  </si>
  <si>
    <t>№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</si>
  <si>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</si>
  <si>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</si>
  <si>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</si>
  <si>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</si>
  <si>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</si>
  <si>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</si>
  <si>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</si>
  <si>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</si>
  <si>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</si>
  <si>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</si>
  <si>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</si>
  <si>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</si>
  <si>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</si>
  <si>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9.План використання бюджетних коштів</t>
  </si>
  <si>
    <t>Прогноз на поточний рік 2018</t>
  </si>
  <si>
    <t>Плановий рік (усього) 2019</t>
  </si>
  <si>
    <t>7</t>
  </si>
  <si>
    <t>8</t>
  </si>
  <si>
    <t>9</t>
  </si>
  <si>
    <t>10</t>
  </si>
  <si>
    <t>державний бюджет</t>
  </si>
  <si>
    <t xml:space="preserve">     надходження коштів (розшифрувати)</t>
  </si>
  <si>
    <t>0</t>
  </si>
  <si>
    <t xml:space="preserve">     використання коштів (розшифрувати)</t>
  </si>
  <si>
    <t>обласний бюджет</t>
  </si>
  <si>
    <t>міський бюджет</t>
  </si>
  <si>
    <t>"Благоусрій міст, сел, селищ"</t>
  </si>
  <si>
    <t>"Внески до статутного капіталу субєктів господарювання"</t>
  </si>
  <si>
    <t>Придбання обладнання і предметів довгострокового використання</t>
  </si>
  <si>
    <t>Поточні видатки</t>
  </si>
  <si>
    <t>Заробітна плата</t>
  </si>
  <si>
    <t>Нарахування на заробітну плату</t>
  </si>
  <si>
    <t>Предмети, матеріали, обладнання, інвентар</t>
  </si>
  <si>
    <t>Оплата послуг (крім комунальних)</t>
  </si>
  <si>
    <t>Видатки на відрядження</t>
  </si>
  <si>
    <t>оплата послуг з водопостачання та водовідведення</t>
  </si>
  <si>
    <t>інші поточні видатки</t>
  </si>
  <si>
    <t>Керівник ______Директор__</t>
  </si>
  <si>
    <t>____________________________________________</t>
  </si>
  <si>
    <t>В.О.Катишев</t>
  </si>
  <si>
    <t>(ініціали, прізвище)</t>
  </si>
  <si>
    <t xml:space="preserve">Таблиця 1 </t>
  </si>
  <si>
    <t>до пояснювальної  записки</t>
  </si>
  <si>
    <t>Доход підприємства</t>
  </si>
  <si>
    <t xml:space="preserve">Види доходів 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</si>
  <si>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</si>
  <si>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</si>
  <si>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</si>
  <si>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</si>
  <si>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Порівняння планових показників  (2019 р. на наступний рік з фактичним виконанням минулого року( 2017 р)</t>
  </si>
  <si>
    <t>Порівняння планових показників  (2019 р)на наступний рік з плановими показниками поточного року (2018 р.)</t>
  </si>
  <si>
    <t>тис.грн</t>
  </si>
  <si>
    <t>%</t>
  </si>
  <si>
    <t xml:space="preserve">Чистий дохід (виручка) від реалізації продукції (товарів, робіт послуг ), у тому числі:      </t>
  </si>
  <si>
    <t>Директор________________________В.О.Катишев</t>
  </si>
  <si>
    <t>Головний бухгалтер________________Т.Г. Книш</t>
  </si>
  <si>
    <t xml:space="preserve">Таблиця 2 </t>
  </si>
  <si>
    <t>до пояснювальної записки</t>
  </si>
  <si>
    <t>Аналіз операційних витрат</t>
  </si>
  <si>
    <t>Показники</t>
  </si>
  <si>
    <t>Планові показникі поточного року</t>
  </si>
  <si>
    <t>Довідково: фактичне виконання за 1 півріччя поточного року, тис.грн.</t>
  </si>
  <si>
    <t>Планові показники наступного року</t>
  </si>
  <si>
    <t>Порівняння структур виплат, %</t>
  </si>
  <si>
    <t>тис.грн.</t>
  </si>
  <si>
    <t>структура витрат, %</t>
  </si>
  <si>
    <t>план наступного року до фактичних минулого року</t>
  </si>
  <si>
    <t>план наступного року до плану поточного року</t>
  </si>
  <si>
    <t>витрати на  електроенергію</t>
  </si>
  <si>
    <t>Операційні витрати, всього</t>
  </si>
  <si>
    <t>Директор</t>
  </si>
  <si>
    <t>Головний бухгалтер</t>
  </si>
  <si>
    <t>Т.Г. Книш</t>
  </si>
  <si>
    <t>Витрати підприємства в розрахунку на 1 грн. наданих послуг</t>
  </si>
  <si>
    <t>Довідково: фатичне виконання за 1 півріччя поточного року, тис.грн.</t>
  </si>
  <si>
    <t>одиниць</t>
  </si>
  <si>
    <t>витрати на 1грн. реалізованої продукції (робіт, послуг) грн, коп</t>
  </si>
  <si>
    <t>Обсяг  реалізованої продукції (робіт, послуг), тис.грн. (без ПДВ)</t>
  </si>
  <si>
    <t>Середньоспискова чисельність штатних працівників, чол.</t>
  </si>
  <si>
    <t>Витрати, всього, тис. грн., втому числі:</t>
  </si>
  <si>
    <t>1. Операційні витрати</t>
  </si>
  <si>
    <t>1.1. Собівартість, в т.ч.:</t>
  </si>
  <si>
    <t>витрати для підтримання об.в роб.стані</t>
  </si>
  <si>
    <t>1.2. Адміністративні витрати, тис.грн., в тому числі:</t>
  </si>
  <si>
    <t>витрати на відрядження</t>
  </si>
  <si>
    <t>витрати на опалення</t>
  </si>
  <si>
    <t>витрати на зв`язок</t>
  </si>
  <si>
    <t>амортиація осн.засбів</t>
  </si>
  <si>
    <t>організаційно-технічні послуги</t>
  </si>
  <si>
    <t>витрати на охорону праці</t>
  </si>
  <si>
    <t>витрати напідвищення кваліфікації</t>
  </si>
  <si>
    <t>платежі до пенчійного фонду</t>
  </si>
  <si>
    <t>1.3. Витрати на збут, тис.грн., в т.ч.:</t>
  </si>
  <si>
    <t>1.4. Інші операційні витрати, тис.грн.(розшифрувати)</t>
  </si>
  <si>
    <t>2. Фінансові витрати, тис.грн.(рошифрувати)</t>
  </si>
  <si>
    <t>3.Інші витрати, тис.грн.(розшифрувати)</t>
  </si>
  <si>
    <t>Директор _______________________</t>
  </si>
  <si>
    <t>Головний бухгалтер _________________</t>
  </si>
  <si>
    <t>Ефективність діяльності підприємства</t>
  </si>
  <si>
    <t>Найменування</t>
  </si>
  <si>
    <t>Обсяг  реалізованої продукції (робіт, послуг) на плановий рік, тис.грн. (без ПДВ)</t>
  </si>
  <si>
    <t>Обсяг  реалізованої продукції (робіт, послуг) на поточний рік, тис.грн. (без ПДВ)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</si>
  <si>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</si>
  <si>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</si>
  <si>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</si>
  <si>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</si>
  <si>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</si>
  <si>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Директор ____________В.О. Катишев</t>
  </si>
  <si>
    <t>Головний бухгалтер _______Т.Г. Книш</t>
  </si>
  <si>
    <t>Аналіз продуктивності праці</t>
  </si>
  <si>
    <t>Планові показники поточного року 2018</t>
  </si>
  <si>
    <t>Довідково: фактичне виконання за 1 півріччя поточного року 2018</t>
  </si>
  <si>
    <t>Планові показники на наступний 2019 рік, всього</t>
  </si>
  <si>
    <t>Темп росту показників,%</t>
  </si>
  <si>
    <t>план на наступний 2018 рік, всього</t>
  </si>
  <si>
    <t>в т/ч по категоріям працівників</t>
  </si>
  <si>
    <t>наступного року до фактичних минулого року</t>
  </si>
  <si>
    <t>наступного року до плану поточного року</t>
  </si>
  <si>
    <t>АУП</t>
  </si>
  <si>
    <t>Робітники</t>
  </si>
  <si>
    <t>Обсяг реалізованої продукції (робіт, послуг), (без ПДВ), тис.грн.</t>
  </si>
  <si>
    <t>Середньооблікова чисельність штатних працівників, тис.грн., в т/ч</t>
  </si>
  <si>
    <t>-основна зарплата</t>
  </si>
  <si>
    <t>- додаткова  зарплата</t>
  </si>
  <si>
    <t>Середньомісячна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</si>
  <si>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</si>
  <si>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тис.грн. в місяць</t>
  </si>
  <si>
    <t>Диретор _________________________</t>
  </si>
  <si>
    <t>Головний бухгалтер _____________________</t>
  </si>
  <si>
    <t>Розподіл коштів, отриманих з міського бюджету на поповнення Статутного капіталу</t>
  </si>
  <si>
    <t>Плано-вий рік (усього)</t>
  </si>
  <si>
    <t>у тому числі</t>
  </si>
  <si>
    <t>І квартал</t>
  </si>
  <si>
    <t>ІІ квартал</t>
  </si>
  <si>
    <t>ІІІ квартал</t>
  </si>
  <si>
    <t>ІV квартал</t>
  </si>
  <si>
    <t>Надходження коштів з міського бюджету</t>
  </si>
  <si>
    <t>Поповнення статутного капіталу підприємства, тис.грн</t>
  </si>
  <si>
    <t>Направлення коштів</t>
  </si>
  <si>
    <t>Придбання необоротних активів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</si>
</sst>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#,##0.000"/>
    <numFmt numFmtId="178" formatCode="0.000"/>
    <numFmt numFmtId="179" formatCode="_(* #,##0_);_(* \(#,##0\);_(* &quot;-&quot;??_);_(@_)"/>
    <numFmt numFmtId="180" formatCode="dd\.mm\.yyyy;@"/>
  </numFmts>
  <fonts count="8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mbria"/>
      <family val="1"/>
      <charset val="204"/>
      <scheme val="maj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5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2" borderId="0" applyNumberFormat="0" applyBorder="0" applyAlignment="0" applyProtection="0"/>
    <xf numFmtId="0" fontId="2" fillId="2" borderId="0" applyNumberFormat="0" applyBorder="0" applyAlignment="0" applyProtection="0"/>
    <xf numFmtId="0" fontId="33" fillId="3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3" fillId="8" borderId="0" applyNumberFormat="0" applyBorder="0" applyAlignment="0" applyProtection="0"/>
    <xf numFmtId="0" fontId="2" fillId="8" borderId="0" applyNumberFormat="0" applyBorder="0" applyAlignment="0" applyProtection="0"/>
    <xf numFmtId="0" fontId="33" fillId="9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0" borderId="0" applyNumberFormat="0" applyBorder="0" applyAlignment="0" applyProtection="0"/>
    <xf numFmtId="0" fontId="33" fillId="5" borderId="0" applyNumberFormat="0" applyBorder="0" applyAlignment="0" applyProtection="0"/>
    <xf numFmtId="0" fontId="2" fillId="5" borderId="0" applyNumberFormat="0" applyBorder="0" applyAlignment="0" applyProtection="0"/>
    <xf numFmtId="0" fontId="33" fillId="8" borderId="0" applyNumberFormat="0" applyBorder="0" applyAlignment="0" applyProtection="0"/>
    <xf numFmtId="0" fontId="2" fillId="8" borderId="0" applyNumberFormat="0" applyBorder="0" applyAlignment="0" applyProtection="0"/>
    <xf numFmtId="0" fontId="33" fillId="11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3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66" fontId="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" fillId="0" borderId="0"/>
    <xf numFmtId="0" fontId="71" fillId="0" borderId="0"/>
    <xf numFmtId="0" fontId="13" fillId="0" borderId="0"/>
    <xf numFmtId="0" fontId="3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  <xf numFmtId="0" fontId="1" fillId="0" borderId="0"/>
  </cellStyleXfs>
  <cellXfs count="456">
    <xf numFmtId="0" fontId="0" fillId="0" borderId="0" xfId="0"/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170" fontId="6" fillId="0" borderId="0" xfId="0" applyNumberFormat="1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0" fontId="6" fillId="0" borderId="3" xfId="238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246" applyFont="1" applyFill="1" applyBorder="1" applyAlignment="1">
      <alignment horizontal="center" vertical="center" wrapText="1"/>
    </xf>
    <xf numFmtId="0" fontId="6" fillId="0" borderId="0" xfId="246" applyFont="1" applyFill="1" applyBorder="1" applyAlignment="1">
      <alignment vertical="center"/>
    </xf>
    <xf numFmtId="0" fontId="6" fillId="0" borderId="3" xfId="246" applyFont="1" applyFill="1" applyBorder="1" applyAlignment="1">
      <alignment horizontal="left" vertical="center" wrapText="1"/>
    </xf>
    <xf numFmtId="0" fontId="5" fillId="0" borderId="0" xfId="246" applyFont="1" applyFill="1" applyBorder="1" applyAlignment="1">
      <alignment vertical="center"/>
    </xf>
    <xf numFmtId="0" fontId="6" fillId="0" borderId="0" xfId="246" applyFont="1" applyFill="1" applyBorder="1" applyAlignment="1">
      <alignment horizontal="center" vertical="center"/>
    </xf>
    <xf numFmtId="0" fontId="5" fillId="0" borderId="0" xfId="24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" xfId="246" applyFont="1" applyFill="1" applyBorder="1" applyAlignment="1">
      <alignment horizontal="center" vertical="center"/>
    </xf>
    <xf numFmtId="0" fontId="6" fillId="0" borderId="3" xfId="24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5" fillId="0" borderId="3" xfId="246" applyFont="1" applyFill="1" applyBorder="1" applyAlignment="1">
      <alignment horizontal="left" vertical="center" wrapText="1"/>
    </xf>
    <xf numFmtId="0" fontId="15" fillId="0" borderId="0" xfId="246" applyFont="1" applyFill="1"/>
    <xf numFmtId="0" fontId="7" fillId="0" borderId="0" xfId="0" applyFont="1" applyFill="1" applyAlignment="1">
      <alignment vertical="center"/>
    </xf>
    <xf numFmtId="0" fontId="6" fillId="0" borderId="0" xfId="246" applyFont="1" applyFill="1" applyBorder="1" applyAlignment="1">
      <alignment vertical="center" wrapText="1"/>
    </xf>
    <xf numFmtId="0" fontId="5" fillId="0" borderId="3" xfId="238" applyFont="1" applyFill="1" applyBorder="1" applyAlignment="1">
      <alignment horizontal="left" vertical="center"/>
    </xf>
    <xf numFmtId="0" fontId="6" fillId="0" borderId="0" xfId="0" applyFont="1" applyFill="1"/>
    <xf numFmtId="0" fontId="5" fillId="0" borderId="0" xfId="0" applyFont="1" applyFill="1" applyBorder="1" applyAlignment="1" applyProtection="1">
      <alignment horizontal="left" vertical="center"/>
      <protection locked="0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quotePrefix="1" applyFont="1" applyFill="1" applyBorder="1" applyAlignment="1">
      <alignment horizontal="center"/>
    </xf>
    <xf numFmtId="170" fontId="5" fillId="0" borderId="0" xfId="0" quotePrefix="1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6" fillId="0" borderId="0" xfId="246" applyNumberFormat="1" applyFont="1" applyFill="1" applyBorder="1" applyAlignment="1">
      <alignment horizontal="center" vertical="center" wrapText="1"/>
    </xf>
    <xf numFmtId="170" fontId="6" fillId="0" borderId="0" xfId="246" applyNumberFormat="1" applyFont="1" applyFill="1" applyBorder="1" applyAlignment="1">
      <alignment horizontal="right" vertical="center" wrapText="1"/>
    </xf>
    <xf numFmtId="0" fontId="6" fillId="0" borderId="0" xfId="246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182" applyFont="1" applyFill="1" applyBorder="1" applyAlignment="1">
      <alignment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3" xfId="246" applyFont="1" applyFill="1" applyBorder="1" applyAlignment="1">
      <alignment horizontal="center" vertical="center" wrapText="1"/>
    </xf>
    <xf numFmtId="3" fontId="6" fillId="0" borderId="3" xfId="246" applyNumberFormat="1" applyFont="1" applyFill="1" applyBorder="1" applyAlignment="1">
      <alignment horizontal="center" vertical="center" wrapText="1"/>
    </xf>
    <xf numFmtId="0" fontId="6" fillId="0" borderId="3" xfId="0" quotePrefix="1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3" xfId="238" applyFont="1" applyFill="1" applyBorder="1" applyAlignment="1">
      <alignment horizontal="left" vertical="center" wrapText="1"/>
    </xf>
    <xf numFmtId="0" fontId="6" fillId="0" borderId="3" xfId="238" applyNumberFormat="1" applyFont="1" applyFill="1" applyBorder="1" applyAlignment="1">
      <alignment horizontal="left" vertical="center" wrapText="1"/>
    </xf>
    <xf numFmtId="0" fontId="6" fillId="0" borderId="3" xfId="238" applyNumberFormat="1" applyFont="1" applyFill="1" applyBorder="1" applyAlignment="1">
      <alignment horizontal="center" vertical="center" wrapText="1"/>
    </xf>
    <xf numFmtId="0" fontId="6" fillId="0" borderId="3" xfId="238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6" fillId="0" borderId="3" xfId="0" quotePrefix="1" applyNumberFormat="1" applyFont="1" applyFill="1" applyBorder="1" applyAlignment="1">
      <alignment horizontal="center" vertical="center" wrapText="1"/>
    </xf>
    <xf numFmtId="3" fontId="7" fillId="0" borderId="3" xfId="246" applyNumberFormat="1" applyFont="1" applyFill="1" applyBorder="1" applyAlignment="1">
      <alignment horizontal="center" vertical="center" wrapText="1"/>
    </xf>
    <xf numFmtId="3" fontId="5" fillId="0" borderId="3" xfId="246" applyNumberFormat="1" applyFont="1" applyFill="1" applyBorder="1" applyAlignment="1">
      <alignment horizontal="center" vertical="center" wrapText="1"/>
    </xf>
    <xf numFmtId="3" fontId="6" fillId="0" borderId="3" xfId="246" quotePrefix="1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6" fillId="0" borderId="3" xfId="238" applyNumberFormat="1" applyFont="1" applyFill="1" applyBorder="1" applyAlignment="1">
      <alignment horizontal="left" vertical="center" wrapText="1"/>
    </xf>
    <xf numFmtId="170" fontId="6" fillId="0" borderId="3" xfId="238" applyNumberFormat="1" applyFont="1" applyFill="1" applyBorder="1" applyAlignment="1">
      <alignment horizontal="center" vertical="center" wrapText="1"/>
    </xf>
    <xf numFmtId="0" fontId="6" fillId="0" borderId="3" xfId="238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5" fillId="0" borderId="3" xfId="246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4" fontId="6" fillId="0" borderId="3" xfId="246" applyNumberFormat="1" applyFont="1" applyFill="1" applyBorder="1" applyAlignment="1">
      <alignment horizontal="center" vertical="center" wrapText="1"/>
    </xf>
    <xf numFmtId="177" fontId="6" fillId="0" borderId="3" xfId="246" applyNumberFormat="1" applyFont="1" applyFill="1" applyBorder="1" applyAlignment="1">
      <alignment horizontal="center" vertical="center" wrapText="1"/>
    </xf>
    <xf numFmtId="177" fontId="7" fillId="0" borderId="3" xfId="246" applyNumberFormat="1" applyFont="1" applyFill="1" applyBorder="1" applyAlignment="1">
      <alignment horizontal="center" vertical="center" wrapText="1"/>
    </xf>
    <xf numFmtId="4" fontId="7" fillId="0" borderId="3" xfId="246" applyNumberFormat="1" applyFont="1" applyFill="1" applyBorder="1" applyAlignment="1">
      <alignment horizontal="center" vertical="center" wrapText="1"/>
    </xf>
    <xf numFmtId="4" fontId="6" fillId="0" borderId="3" xfId="0" quotePrefix="1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72" fillId="0" borderId="3" xfId="0" applyNumberFormat="1" applyFont="1" applyFill="1" applyBorder="1" applyAlignment="1">
      <alignment horizontal="center" vertical="center" wrapText="1"/>
    </xf>
    <xf numFmtId="4" fontId="6" fillId="0" borderId="3" xfId="238" applyNumberFormat="1" applyFont="1" applyFill="1" applyBorder="1" applyAlignment="1">
      <alignment horizontal="center" vertical="center" wrapText="1"/>
    </xf>
    <xf numFmtId="170" fontId="6" fillId="0" borderId="3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170" fontId="6" fillId="0" borderId="3" xfId="246" applyNumberFormat="1" applyFont="1" applyFill="1" applyBorder="1" applyAlignment="1">
      <alignment horizontal="center" vertical="center" wrapText="1"/>
    </xf>
    <xf numFmtId="170" fontId="5" fillId="0" borderId="3" xfId="246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left" vertical="center" wrapText="1"/>
    </xf>
    <xf numFmtId="2" fontId="6" fillId="0" borderId="3" xfId="0" quotePrefix="1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2" fontId="5" fillId="0" borderId="3" xfId="0" quotePrefix="1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6" fillId="0" borderId="3" xfId="0" quotePrefix="1" applyNumberFormat="1" applyFont="1" applyFill="1" applyBorder="1" applyAlignment="1">
      <alignment horizontal="center" vertical="center" wrapText="1"/>
    </xf>
    <xf numFmtId="2" fontId="6" fillId="0" borderId="3" xfId="246" applyNumberFormat="1" applyFont="1" applyFill="1" applyBorder="1" applyAlignment="1">
      <alignment horizontal="center" vertical="center" wrapText="1"/>
    </xf>
    <xf numFmtId="2" fontId="7" fillId="0" borderId="3" xfId="246" applyNumberFormat="1" applyFont="1" applyFill="1" applyBorder="1" applyAlignment="1">
      <alignment horizontal="center" vertical="center" wrapText="1"/>
    </xf>
    <xf numFmtId="2" fontId="5" fillId="0" borderId="3" xfId="246" applyNumberFormat="1" applyFont="1" applyFill="1" applyBorder="1" applyAlignment="1">
      <alignment horizontal="center" vertical="center" wrapText="1"/>
    </xf>
    <xf numFmtId="2" fontId="6" fillId="0" borderId="3" xfId="246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5" fillId="0" borderId="3" xfId="246" applyNumberFormat="1" applyFont="1" applyFill="1" applyBorder="1" applyAlignment="1">
      <alignment horizontal="left" vertical="center" wrapText="1"/>
    </xf>
    <xf numFmtId="2" fontId="6" fillId="0" borderId="3" xfId="211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vertical="center"/>
    </xf>
    <xf numFmtId="2" fontId="7" fillId="0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3" xfId="238" applyNumberFormat="1" applyFont="1" applyFill="1" applyBorder="1" applyAlignment="1">
      <alignment horizontal="center" vertical="center" wrapText="1"/>
    </xf>
    <xf numFmtId="178" fontId="6" fillId="0" borderId="3" xfId="238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left" vertical="center" wrapText="1" shrinkToFit="1"/>
    </xf>
    <xf numFmtId="2" fontId="7" fillId="0" borderId="3" xfId="0" applyNumberFormat="1" applyFont="1" applyFill="1" applyBorder="1" applyAlignment="1">
      <alignment horizontal="center" vertical="center" wrapText="1"/>
    </xf>
    <xf numFmtId="2" fontId="6" fillId="0" borderId="3" xfId="182" applyNumberFormat="1" applyFont="1" applyFill="1" applyBorder="1" applyAlignment="1">
      <alignment horizontal="left" vertical="center" wrapText="1"/>
      <protection locked="0"/>
    </xf>
    <xf numFmtId="1" fontId="6" fillId="0" borderId="3" xfId="0" quotePrefix="1" applyNumberFormat="1" applyFont="1" applyFill="1" applyBorder="1" applyAlignment="1">
      <alignment horizontal="center" vertical="center"/>
    </xf>
    <xf numFmtId="1" fontId="5" fillId="0" borderId="3" xfId="0" quotePrefix="1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5" fillId="0" borderId="3" xfId="0" quotePrefix="1" applyNumberFormat="1" applyFont="1" applyFill="1" applyBorder="1" applyAlignment="1">
      <alignment horizontal="center" vertical="center" wrapText="1"/>
    </xf>
    <xf numFmtId="1" fontId="6" fillId="0" borderId="3" xfId="0" quotePrefix="1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2" fontId="6" fillId="0" borderId="3" xfId="238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2" fontId="72" fillId="0" borderId="3" xfId="0" applyNumberFormat="1" applyFont="1" applyFill="1" applyBorder="1" applyAlignment="1">
      <alignment horizontal="center" vertical="center" wrapText="1"/>
    </xf>
    <xf numFmtId="177" fontId="5" fillId="0" borderId="3" xfId="246" applyNumberFormat="1" applyFont="1" applyFill="1" applyBorder="1" applyAlignment="1">
      <alignment horizontal="center" vertical="center" wrapText="1"/>
    </xf>
    <xf numFmtId="177" fontId="6" fillId="0" borderId="3" xfId="246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 textRotation="18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38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 wrapText="1"/>
    </xf>
    <xf numFmtId="170" fontId="6" fillId="0" borderId="0" xfId="0" quotePrefix="1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Alignment="1">
      <alignment horizontal="center" vertical="center" textRotation="180"/>
    </xf>
    <xf numFmtId="2" fontId="5" fillId="0" borderId="3" xfId="0" applyNumberFormat="1" applyFont="1" applyFill="1" applyBorder="1" applyAlignment="1">
      <alignment horizontal="left" vertical="center" wrapText="1"/>
    </xf>
    <xf numFmtId="170" fontId="6" fillId="0" borderId="0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0" fontId="70" fillId="0" borderId="0" xfId="246" applyFont="1" applyFill="1" applyBorder="1" applyAlignment="1">
      <alignment horizontal="center" vertical="center" textRotation="180"/>
    </xf>
    <xf numFmtId="0" fontId="5" fillId="0" borderId="3" xfId="246" applyFont="1" applyFill="1" applyBorder="1" applyAlignment="1">
      <alignment horizontal="left" vertical="center" wrapText="1"/>
    </xf>
    <xf numFmtId="170" fontId="6" fillId="0" borderId="0" xfId="0" quotePrefix="1" applyNumberFormat="1" applyFont="1" applyFill="1" applyBorder="1" applyAlignment="1">
      <alignment horizontal="left" vertical="center" wrapText="1"/>
    </xf>
    <xf numFmtId="0" fontId="5" fillId="0" borderId="0" xfId="246" applyFont="1" applyFill="1" applyBorder="1" applyAlignment="1">
      <alignment horizontal="center" vertical="center"/>
    </xf>
    <xf numFmtId="0" fontId="6" fillId="0" borderId="3" xfId="246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textRotation="180"/>
    </xf>
    <xf numFmtId="2" fontId="5" fillId="0" borderId="3" xfId="246" applyNumberFormat="1" applyFont="1" applyFill="1" applyBorder="1" applyAlignment="1">
      <alignment horizontal="left" vertical="center" wrapText="1"/>
    </xf>
    <xf numFmtId="0" fontId="6" fillId="0" borderId="17" xfId="246" applyFont="1" applyFill="1" applyBorder="1" applyAlignment="1">
      <alignment horizontal="center" vertical="center" wrapText="1"/>
    </xf>
    <xf numFmtId="0" fontId="6" fillId="0" borderId="18" xfId="246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Border="1" applyAlignment="1">
      <alignment vertical="center"/>
    </xf>
    <xf numFmtId="0" fontId="6" fillId="0" borderId="17" xfId="238" applyNumberFormat="1" applyFont="1" applyFill="1" applyBorder="1" applyAlignment="1">
      <alignment horizontal="center" vertical="center" wrapText="1"/>
    </xf>
    <xf numFmtId="0" fontId="6" fillId="0" borderId="18" xfId="238" applyNumberFormat="1" applyFont="1" applyFill="1" applyBorder="1" applyAlignment="1">
      <alignment horizontal="center" vertical="center" wrapText="1"/>
    </xf>
    <xf numFmtId="0" fontId="5" fillId="0" borderId="0" xfId="238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 textRotation="178"/>
    </xf>
    <xf numFmtId="0" fontId="7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70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170" fontId="6" fillId="0" borderId="13" xfId="0" applyNumberFormat="1" applyFont="1" applyFill="1" applyBorder="1" applyAlignment="1">
      <alignment horizontal="center" vertical="center" wrapText="1"/>
    </xf>
    <xf numFmtId="170" fontId="6" fillId="0" borderId="1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76" fillId="0" borderId="17" xfId="0" applyFont="1" applyFill="1" applyBorder="1" applyAlignment="1">
      <alignment horizontal="center" vertical="center" wrapText="1" shrinkToFit="1"/>
    </xf>
    <xf numFmtId="0" fontId="76" fillId="0" borderId="18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179" fontId="10" fillId="0" borderId="13" xfId="0" applyNumberFormat="1" applyFont="1" applyFill="1" applyBorder="1" applyAlignment="1">
      <alignment horizontal="center" vertical="center" wrapText="1"/>
    </xf>
    <xf numFmtId="179" fontId="10" fillId="0" borderId="15" xfId="0" applyNumberFormat="1" applyFont="1" applyFill="1" applyBorder="1" applyAlignment="1">
      <alignment horizontal="center" vertical="center" wrapText="1"/>
    </xf>
    <xf numFmtId="179" fontId="10" fillId="0" borderId="1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179" fontId="6" fillId="0" borderId="13" xfId="0" applyNumberFormat="1" applyFont="1" applyFill="1" applyBorder="1" applyAlignment="1">
      <alignment horizontal="center" vertical="center" wrapText="1"/>
    </xf>
    <xf numFmtId="179" fontId="6" fillId="0" borderId="15" xfId="0" applyNumberFormat="1" applyFont="1" applyFill="1" applyBorder="1" applyAlignment="1">
      <alignment horizontal="center" vertical="center" wrapText="1"/>
    </xf>
    <xf numFmtId="179" fontId="6" fillId="0" borderId="19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76" fillId="0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76" fillId="0" borderId="3" xfId="0" applyFont="1" applyFill="1" applyBorder="1" applyAlignment="1">
      <alignment horizontal="center" vertical="center" wrapText="1" shrinkToFit="1"/>
    </xf>
    <xf numFmtId="0" fontId="76" fillId="0" borderId="3" xfId="0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80" fontId="10" fillId="0" borderId="3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76" fillId="0" borderId="17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left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9" fontId="6" fillId="0" borderId="13" xfId="0" applyNumberFormat="1" applyFont="1" applyFill="1" applyBorder="1" applyAlignment="1">
      <alignment horizontal="center" vertical="center" wrapText="1"/>
    </xf>
    <xf numFmtId="169" fontId="6" fillId="0" borderId="19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 vertical="center"/>
    </xf>
    <xf numFmtId="0" fontId="76" fillId="0" borderId="3" xfId="0" applyFont="1" applyFill="1" applyBorder="1" applyAlignment="1">
      <alignment horizontal="center" vertical="center"/>
    </xf>
    <xf numFmtId="0" fontId="76" fillId="0" borderId="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2" fillId="0" borderId="3" xfId="246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vertical="center" wrapText="1"/>
    </xf>
    <xf numFmtId="2" fontId="6" fillId="0" borderId="19" xfId="0" applyNumberFormat="1" applyFont="1" applyFill="1" applyBorder="1" applyAlignment="1">
      <alignment vertical="center" wrapText="1"/>
    </xf>
    <xf numFmtId="2" fontId="0" fillId="0" borderId="15" xfId="0" applyNumberFormat="1" applyBorder="1" applyAlignment="1">
      <alignment vertical="center" wrapText="1"/>
    </xf>
    <xf numFmtId="2" fontId="0" fillId="0" borderId="19" xfId="0" applyNumberFormat="1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6" fillId="0" borderId="0" xfId="0" applyFont="1" applyFill="1" applyAlignment="1"/>
    <xf numFmtId="0" fontId="77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16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" fillId="0" borderId="0" xfId="354"/>
    <xf numFmtId="0" fontId="1" fillId="0" borderId="13" xfId="354" applyBorder="1" applyAlignment="1">
      <alignment horizontal="center"/>
    </xf>
    <xf numFmtId="0" fontId="1" fillId="0" borderId="15" xfId="354" applyBorder="1" applyAlignment="1">
      <alignment horizontal="center"/>
    </xf>
    <xf numFmtId="0" fontId="1" fillId="0" borderId="19" xfId="354" applyBorder="1" applyAlignment="1">
      <alignment horizontal="center"/>
    </xf>
    <xf numFmtId="0" fontId="1" fillId="0" borderId="17" xfId="354" applyBorder="1" applyAlignment="1">
      <alignment horizontal="center"/>
    </xf>
    <xf numFmtId="0" fontId="1" fillId="0" borderId="17" xfId="354" applyBorder="1" applyAlignment="1">
      <alignment horizontal="center" wrapText="1"/>
    </xf>
    <xf numFmtId="0" fontId="1" fillId="0" borderId="13" xfId="354" applyBorder="1" applyAlignment="1">
      <alignment horizontal="center" wrapText="1"/>
    </xf>
    <xf numFmtId="0" fontId="1" fillId="0" borderId="19" xfId="354" applyBorder="1" applyAlignment="1">
      <alignment horizontal="center" wrapText="1"/>
    </xf>
    <xf numFmtId="0" fontId="1" fillId="0" borderId="18" xfId="354" applyBorder="1" applyAlignment="1">
      <alignment horizontal="center"/>
    </xf>
    <xf numFmtId="0" fontId="1" fillId="0" borderId="18" xfId="354" applyBorder="1" applyAlignment="1">
      <alignment horizontal="center" wrapText="1"/>
    </xf>
    <xf numFmtId="0" fontId="1" fillId="0" borderId="3" xfId="354" applyBorder="1"/>
    <xf numFmtId="0" fontId="1" fillId="0" borderId="3" xfId="354" applyBorder="1" applyAlignment="1">
      <alignment horizontal="left" wrapText="1"/>
    </xf>
    <xf numFmtId="2" fontId="1" fillId="0" borderId="3" xfId="354" applyNumberFormat="1" applyBorder="1"/>
    <xf numFmtId="2" fontId="1" fillId="0" borderId="3" xfId="354" applyNumberFormat="1" applyFont="1" applyBorder="1" applyAlignment="1">
      <alignment vertical="center"/>
    </xf>
    <xf numFmtId="1" fontId="1" fillId="0" borderId="3" xfId="354" applyNumberFormat="1" applyFont="1" applyBorder="1" applyAlignment="1">
      <alignment vertical="center"/>
    </xf>
    <xf numFmtId="2" fontId="79" fillId="0" borderId="3" xfId="354" applyNumberFormat="1" applyFont="1" applyFill="1" applyBorder="1" applyAlignment="1">
      <alignment horizontal="left" vertical="center" wrapText="1"/>
    </xf>
    <xf numFmtId="2" fontId="76" fillId="0" borderId="3" xfId="354" applyNumberFormat="1" applyFont="1" applyFill="1" applyBorder="1" applyAlignment="1">
      <alignment horizontal="center" vertical="center" wrapText="1"/>
    </xf>
    <xf numFmtId="2" fontId="1" fillId="0" borderId="0" xfId="354" applyNumberFormat="1"/>
    <xf numFmtId="0" fontId="1" fillId="0" borderId="3" xfId="354" applyBorder="1" applyAlignment="1">
      <alignment horizontal="center" vertical="center" wrapText="1"/>
    </xf>
    <xf numFmtId="0" fontId="1" fillId="0" borderId="3" xfId="354" applyBorder="1" applyAlignment="1">
      <alignment horizontal="center" wrapText="1"/>
    </xf>
    <xf numFmtId="0" fontId="1" fillId="0" borderId="3" xfId="354" applyBorder="1" applyAlignment="1">
      <alignment wrapText="1"/>
    </xf>
    <xf numFmtId="0" fontId="80" fillId="0" borderId="3" xfId="354" applyFont="1" applyBorder="1"/>
    <xf numFmtId="2" fontId="80" fillId="0" borderId="3" xfId="354" applyNumberFormat="1" applyFont="1" applyBorder="1"/>
    <xf numFmtId="0" fontId="1" fillId="0" borderId="16" xfId="354" applyBorder="1"/>
    <xf numFmtId="0" fontId="1" fillId="0" borderId="3" xfId="354" applyBorder="1" applyAlignment="1">
      <alignment horizontal="center"/>
    </xf>
    <xf numFmtId="0" fontId="1" fillId="0" borderId="3" xfId="354" applyBorder="1" applyAlignment="1">
      <alignment horizontal="center" vertical="center"/>
    </xf>
    <xf numFmtId="2" fontId="1" fillId="0" borderId="3" xfId="354" applyNumberFormat="1" applyFill="1" applyBorder="1"/>
    <xf numFmtId="0" fontId="1" fillId="0" borderId="3" xfId="354" applyFill="1" applyBorder="1" applyAlignment="1">
      <alignment wrapText="1"/>
    </xf>
    <xf numFmtId="2" fontId="81" fillId="0" borderId="3" xfId="354" applyNumberFormat="1" applyFont="1" applyFill="1" applyBorder="1" applyAlignment="1">
      <alignment horizontal="left" vertical="center" wrapText="1"/>
    </xf>
    <xf numFmtId="0" fontId="1" fillId="0" borderId="0" xfId="354" applyAlignment="1">
      <alignment wrapText="1"/>
    </xf>
    <xf numFmtId="0" fontId="1" fillId="0" borderId="0" xfId="354" applyAlignment="1">
      <alignment horizontal="right"/>
    </xf>
    <xf numFmtId="0" fontId="1" fillId="0" borderId="17" xfId="354" applyBorder="1" applyAlignment="1">
      <alignment horizontal="center" vertical="center" wrapText="1"/>
    </xf>
    <xf numFmtId="0" fontId="1" fillId="0" borderId="18" xfId="354" applyBorder="1" applyAlignment="1">
      <alignment horizontal="center" vertical="center" wrapText="1"/>
    </xf>
    <xf numFmtId="1" fontId="1" fillId="0" borderId="3" xfId="354" applyNumberFormat="1" applyBorder="1"/>
    <xf numFmtId="49" fontId="1" fillId="0" borderId="0" xfId="354" applyNumberFormat="1" applyAlignment="1">
      <alignment wrapText="1"/>
    </xf>
    <xf numFmtId="0" fontId="1" fillId="0" borderId="3" xfId="354" applyBorder="1" applyAlignment="1">
      <alignment horizontal="center" wrapText="1"/>
    </xf>
    <xf numFmtId="4" fontId="1" fillId="0" borderId="3" xfId="354" applyNumberFormat="1" applyBorder="1"/>
    <xf numFmtId="49" fontId="1" fillId="0" borderId="3" xfId="354" applyNumberFormat="1" applyBorder="1" applyAlignment="1">
      <alignment wrapText="1"/>
    </xf>
    <xf numFmtId="0" fontId="1" fillId="0" borderId="3" xfId="354" applyFill="1" applyBorder="1"/>
    <xf numFmtId="0" fontId="1" fillId="0" borderId="0" xfId="354" applyFill="1" applyBorder="1" applyAlignment="1">
      <alignment wrapText="1"/>
    </xf>
    <xf numFmtId="0" fontId="82" fillId="0" borderId="0" xfId="354" applyFont="1" applyBorder="1"/>
    <xf numFmtId="0" fontId="1" fillId="0" borderId="0" xfId="354" applyBorder="1"/>
  </cellXfs>
  <cellStyles count="355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" xfId="211" builtinId="4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354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1" xfId="260"/>
    <cellStyle name="Обычный 3 12" xfId="261"/>
    <cellStyle name="Обычный 3 13" xfId="262"/>
    <cellStyle name="Обычный 3 14" xfId="263"/>
    <cellStyle name="Обычный 3 2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9" xfId="271"/>
    <cellStyle name="Обычный 3_Дефицит_7 млрд_0608_бс" xfId="272"/>
    <cellStyle name="Обычный 4" xfId="273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73;&#1083;._6.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110;&#1085;&#1087;&#1083;&#1072;&#1085;\&#1060;&#1110;&#1080;&#1085;&#1087;&#1083;&#1072;&#1085;%20&#1085;&#1072;%202019%20&#1088;&#1110;&#1082;%20%20&#1087;&#1088;&#1086;&#1077;&#1082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110;&#1085;&#1087;&#1083;&#1072;&#1085;\2019%20-%20&#1092;&#1110;&#1085;&#1087;&#1083;&#1072;&#1085;%20(&#1087;&#1088;&#1086;&#1077;&#1082;&#1090;%20&#1087;&#1086;&#1076;&#1072;&#1085;&#1086;%20&#1044;&#1077;&#1087;&#1072;&#1088;&#1090;&#1072;&#1084;&#1077;&#1085;&#1090;%20%2008.10.18\&#1060;&#1110;&#1080;&#1085;&#1087;&#1083;&#1072;&#1085;%20&#1085;&#1072;%202019%20&#1088;&#1110;&#1082;%20%20&#1087;&#1088;&#1086;&#1077;&#1082;&#1090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73;&#1083;&#1080;&#1094;i_&#1076;&#1086;_&#1092;i&#1087;&#1083;&#1072;&#1085;&#1091;_2019_&#1088;._1-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2. Інша інфо_2"/>
    </sheetNames>
    <sheetDataSet>
      <sheetData sheetId="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  <sheetName val="Лист1"/>
      <sheetName val="Лист2"/>
    </sheetNames>
    <sheetDataSet>
      <sheetData sheetId="0"/>
      <sheetData sheetId="1">
        <row r="8">
          <cell r="F8">
            <v>1200</v>
          </cell>
        </row>
        <row r="10">
          <cell r="F10">
            <v>392.20000000000005</v>
          </cell>
        </row>
        <row r="12">
          <cell r="F12">
            <v>13.28</v>
          </cell>
        </row>
        <row r="13">
          <cell r="F13">
            <v>259.76</v>
          </cell>
        </row>
        <row r="14">
          <cell r="F14">
            <v>57.147199999999991</v>
          </cell>
        </row>
        <row r="17">
          <cell r="F17">
            <v>331.96000000000004</v>
          </cell>
        </row>
        <row r="25">
          <cell r="F25">
            <v>4</v>
          </cell>
        </row>
        <row r="27">
          <cell r="F27">
            <v>5.93</v>
          </cell>
        </row>
        <row r="28">
          <cell r="F28">
            <v>7.51</v>
          </cell>
        </row>
        <row r="29">
          <cell r="F29">
            <v>238.93</v>
          </cell>
        </row>
        <row r="30">
          <cell r="F30">
            <v>52.564599999999999</v>
          </cell>
        </row>
        <row r="31">
          <cell r="F31">
            <v>15.4</v>
          </cell>
        </row>
        <row r="35">
          <cell r="F35">
            <v>4</v>
          </cell>
        </row>
        <row r="36">
          <cell r="F36">
            <v>8</v>
          </cell>
        </row>
        <row r="39">
          <cell r="F39">
            <v>8.07</v>
          </cell>
        </row>
        <row r="88">
          <cell r="F88">
            <v>392.20000000000005</v>
          </cell>
        </row>
        <row r="89">
          <cell r="F89">
            <v>160.14999999999998</v>
          </cell>
        </row>
        <row r="90">
          <cell r="F90">
            <v>498.69</v>
          </cell>
        </row>
        <row r="91">
          <cell r="F91">
            <v>109.71179999999998</v>
          </cell>
        </row>
        <row r="92">
          <cell r="F92">
            <v>15.4</v>
          </cell>
        </row>
        <row r="93">
          <cell r="F93">
            <v>370.87</v>
          </cell>
        </row>
      </sheetData>
      <sheetData sheetId="2"/>
      <sheetData sheetId="3">
        <row r="72">
          <cell r="F72">
            <v>824.7</v>
          </cell>
        </row>
        <row r="73">
          <cell r="F73">
            <v>233.4</v>
          </cell>
        </row>
        <row r="74">
          <cell r="F74">
            <v>141.9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  <sheetName val="Лист1"/>
      <sheetName val="Лист2"/>
    </sheetNames>
    <sheetDataSet>
      <sheetData sheetId="0" refreshError="1"/>
      <sheetData sheetId="1">
        <row r="10">
          <cell r="D10">
            <v>0.2</v>
          </cell>
          <cell r="E10">
            <v>88.8</v>
          </cell>
        </row>
        <row r="12">
          <cell r="D12">
            <v>0</v>
          </cell>
          <cell r="E12">
            <v>5</v>
          </cell>
        </row>
        <row r="13">
          <cell r="D13">
            <v>25.9</v>
          </cell>
          <cell r="E13">
            <v>36.07</v>
          </cell>
        </row>
        <row r="14">
          <cell r="D14">
            <v>5.6979999999999995</v>
          </cell>
          <cell r="E14">
            <v>7.9353999999999996</v>
          </cell>
        </row>
        <row r="16">
          <cell r="D16">
            <v>0.6</v>
          </cell>
          <cell r="E16">
            <v>0</v>
          </cell>
        </row>
        <row r="17">
          <cell r="D17">
            <v>31.4</v>
          </cell>
          <cell r="E17">
            <v>182.11</v>
          </cell>
        </row>
        <row r="88">
          <cell r="D88">
            <v>0.2</v>
          </cell>
          <cell r="E88">
            <v>88.8</v>
          </cell>
        </row>
        <row r="89">
          <cell r="D89">
            <v>0</v>
          </cell>
          <cell r="E89">
            <v>5</v>
          </cell>
        </row>
        <row r="90">
          <cell r="D90">
            <v>88.8</v>
          </cell>
          <cell r="E90">
            <v>87.62</v>
          </cell>
        </row>
        <row r="91">
          <cell r="D91">
            <v>19.597999999999999</v>
          </cell>
          <cell r="E91">
            <v>19.276399999999999</v>
          </cell>
        </row>
        <row r="92">
          <cell r="D92">
            <v>1.7000000000000002</v>
          </cell>
          <cell r="E92">
            <v>2</v>
          </cell>
        </row>
        <row r="93">
          <cell r="D93">
            <v>35.199999999999996</v>
          </cell>
          <cell r="E93">
            <v>191.20000000000002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 1"/>
      <sheetName val="табл 2"/>
      <sheetName val="табл 3"/>
      <sheetName val="табл 4 "/>
      <sheetName val="табл 5"/>
      <sheetName val="табл 6"/>
    </sheetNames>
    <sheetDataSet>
      <sheetData sheetId="0"/>
      <sheetData sheetId="1"/>
      <sheetData sheetId="2"/>
      <sheetData sheetId="3">
        <row r="9">
          <cell r="B9">
            <v>498.69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271"/>
  <sheetViews>
    <sheetView topLeftCell="A91" zoomScaleNormal="100" zoomScaleSheetLayoutView="75" workbookViewId="0">
      <selection activeCell="F112" sqref="F112"/>
    </sheetView>
  </sheetViews>
  <sheetFormatPr defaultColWidth="9.140625" defaultRowHeight="18.75"/>
  <cols>
    <col min="1" max="1" width="73.28515625" style="3" customWidth="1"/>
    <col min="2" max="2" width="15.28515625" style="21" customWidth="1"/>
    <col min="3" max="5" width="18" style="21" customWidth="1"/>
    <col min="6" max="6" width="16.7109375" style="3" customWidth="1"/>
    <col min="7" max="7" width="10" style="3" customWidth="1"/>
    <col min="8" max="8" width="9.5703125" style="3" customWidth="1"/>
    <col min="9" max="10" width="9.140625" style="3"/>
    <col min="11" max="11" width="10.5703125" style="3" customWidth="1"/>
    <col min="12" max="16384" width="9.140625" style="3"/>
  </cols>
  <sheetData>
    <row r="1" spans="1:6" ht="18.75" customHeight="1">
      <c r="A1" s="96"/>
      <c r="B1" s="103"/>
      <c r="E1" s="172" t="s">
        <v>275</v>
      </c>
      <c r="F1" s="172"/>
    </row>
    <row r="2" spans="1:6" ht="18.75" customHeight="1">
      <c r="A2" s="96"/>
      <c r="E2" s="173" t="s">
        <v>278</v>
      </c>
      <c r="F2" s="173"/>
    </row>
    <row r="3" spans="1:6" ht="18.75" customHeight="1">
      <c r="A3" s="96"/>
      <c r="E3" s="173" t="s">
        <v>277</v>
      </c>
      <c r="F3" s="173"/>
    </row>
    <row r="4" spans="1:6" ht="18.75" customHeight="1">
      <c r="A4" s="96"/>
      <c r="E4" s="173" t="s">
        <v>276</v>
      </c>
      <c r="F4" s="173"/>
    </row>
    <row r="5" spans="1:6" ht="18.75" customHeight="1">
      <c r="A5" s="96"/>
      <c r="B5" s="3"/>
      <c r="E5" s="173" t="s">
        <v>290</v>
      </c>
      <c r="F5" s="173"/>
    </row>
    <row r="6" spans="1:6" ht="18.75" customHeight="1">
      <c r="A6" s="96"/>
      <c r="B6" s="3"/>
      <c r="E6" s="21" t="s">
        <v>292</v>
      </c>
      <c r="F6" s="63"/>
    </row>
    <row r="7" spans="1:6">
      <c r="A7" s="97"/>
      <c r="D7" s="63"/>
      <c r="E7" s="63" t="s">
        <v>291</v>
      </c>
      <c r="F7" s="63"/>
    </row>
    <row r="8" spans="1:6" ht="18.75" customHeight="1">
      <c r="A8" s="97"/>
      <c r="B8" s="94"/>
      <c r="D8" s="33"/>
      <c r="E8" s="33"/>
      <c r="F8" s="95"/>
    </row>
    <row r="9" spans="1:6" ht="20.25" customHeight="1">
      <c r="A9" s="97" t="s">
        <v>279</v>
      </c>
      <c r="B9" s="3"/>
      <c r="C9" s="14" t="s">
        <v>283</v>
      </c>
      <c r="D9" s="3"/>
      <c r="E9" s="3"/>
    </row>
    <row r="10" spans="1:6" ht="19.5" customHeight="1">
      <c r="A10" s="97"/>
      <c r="B10" s="3"/>
      <c r="C10" s="113" t="s">
        <v>302</v>
      </c>
      <c r="F10" s="20"/>
    </row>
    <row r="11" spans="1:6" ht="19.5" customHeight="1">
      <c r="A11" s="97" t="s">
        <v>280</v>
      </c>
      <c r="C11" s="63" t="s">
        <v>284</v>
      </c>
      <c r="F11" s="20"/>
    </row>
    <row r="12" spans="1:6" ht="19.5" customHeight="1">
      <c r="A12" s="99" t="s">
        <v>280</v>
      </c>
      <c r="B12" s="3"/>
      <c r="C12" s="111" t="s">
        <v>303</v>
      </c>
      <c r="D12" s="20"/>
      <c r="E12" s="20"/>
      <c r="F12" s="20"/>
    </row>
    <row r="13" spans="1:6" ht="16.5" customHeight="1">
      <c r="A13" s="97" t="s">
        <v>280</v>
      </c>
      <c r="B13" s="3"/>
      <c r="C13" s="104"/>
      <c r="D13" s="20"/>
      <c r="E13" s="20"/>
      <c r="F13" s="20"/>
    </row>
    <row r="14" spans="1:6" ht="16.5" customHeight="1">
      <c r="A14" s="112" t="s">
        <v>300</v>
      </c>
      <c r="D14" s="20"/>
      <c r="E14" s="20"/>
      <c r="F14" s="20"/>
    </row>
    <row r="15" spans="1:6" ht="39.75" customHeight="1">
      <c r="A15" s="98" t="s">
        <v>301</v>
      </c>
      <c r="B15" s="3"/>
      <c r="D15" s="20"/>
      <c r="E15" s="20"/>
      <c r="F15" s="20"/>
    </row>
    <row r="16" spans="1:6" ht="15.75" customHeight="1">
      <c r="A16" s="96"/>
      <c r="D16" s="20"/>
      <c r="E16" s="20"/>
      <c r="F16" s="20"/>
    </row>
    <row r="17" spans="1:6" ht="15.75" customHeight="1">
      <c r="A17" s="96"/>
      <c r="B17" s="93"/>
    </row>
    <row r="18" spans="1:6" ht="21" customHeight="1">
      <c r="A18" s="97" t="s">
        <v>281</v>
      </c>
      <c r="B18" s="3"/>
    </row>
    <row r="19" spans="1:6">
      <c r="A19" s="98" t="s">
        <v>282</v>
      </c>
      <c r="B19" s="3"/>
    </row>
    <row r="20" spans="1:6" ht="15.75" customHeight="1">
      <c r="A20" s="98" t="s">
        <v>282</v>
      </c>
      <c r="B20" s="3"/>
    </row>
    <row r="21" spans="1:6" ht="15.75" customHeight="1">
      <c r="A21" s="112" t="s">
        <v>304</v>
      </c>
      <c r="B21" s="3"/>
    </row>
    <row r="22" spans="1:6" ht="18" customHeight="1">
      <c r="A22" s="100" t="s">
        <v>299</v>
      </c>
      <c r="B22" s="48"/>
      <c r="C22" s="91"/>
      <c r="D22" s="48"/>
      <c r="E22" s="48"/>
    </row>
    <row r="23" spans="1:6" ht="21" customHeight="1">
      <c r="A23" s="100" t="s">
        <v>293</v>
      </c>
      <c r="B23" s="3"/>
      <c r="D23" s="40"/>
      <c r="E23" s="40"/>
      <c r="F23" s="40"/>
    </row>
    <row r="24" spans="1:6" s="100" customFormat="1" ht="21" customHeight="1">
      <c r="A24" s="100" t="s">
        <v>298</v>
      </c>
      <c r="C24" s="33"/>
      <c r="D24" s="102"/>
      <c r="E24" s="102"/>
      <c r="F24" s="102"/>
    </row>
    <row r="25" spans="1:6" ht="21" customHeight="1">
      <c r="A25" s="105"/>
      <c r="B25" s="3"/>
      <c r="D25" s="40"/>
      <c r="E25" s="40"/>
      <c r="F25" s="40"/>
    </row>
    <row r="26" spans="1:6">
      <c r="F26" s="21"/>
    </row>
    <row r="27" spans="1:6" ht="20.100000000000001" customHeight="1">
      <c r="A27" s="92"/>
      <c r="B27" s="188"/>
      <c r="C27" s="188"/>
      <c r="D27" s="188"/>
      <c r="E27" s="188"/>
      <c r="F27" s="188"/>
    </row>
    <row r="28" spans="1:6" ht="20.100000000000001" customHeight="1">
      <c r="A28" s="46" t="s">
        <v>11</v>
      </c>
      <c r="B28" s="187" t="s">
        <v>305</v>
      </c>
      <c r="C28" s="187"/>
      <c r="D28" s="187"/>
      <c r="E28" s="187"/>
      <c r="F28" s="187"/>
    </row>
    <row r="29" spans="1:6" ht="20.100000000000001" customHeight="1">
      <c r="A29" s="46" t="s">
        <v>12</v>
      </c>
      <c r="B29" s="187" t="s">
        <v>294</v>
      </c>
      <c r="C29" s="187"/>
      <c r="D29" s="187"/>
      <c r="E29" s="187"/>
      <c r="F29" s="187"/>
    </row>
    <row r="30" spans="1:6" ht="20.100000000000001" customHeight="1">
      <c r="A30" s="46" t="s">
        <v>17</v>
      </c>
      <c r="B30" s="187" t="s">
        <v>316</v>
      </c>
      <c r="C30" s="187"/>
      <c r="D30" s="187"/>
      <c r="E30" s="187"/>
      <c r="F30" s="187"/>
    </row>
    <row r="31" spans="1:6" ht="20.100000000000001" customHeight="1">
      <c r="A31" s="46" t="s">
        <v>68</v>
      </c>
      <c r="B31" s="187" t="s">
        <v>306</v>
      </c>
      <c r="C31" s="187"/>
      <c r="D31" s="187"/>
      <c r="E31" s="187"/>
      <c r="F31" s="187"/>
    </row>
    <row r="32" spans="1:6" ht="20.100000000000001" customHeight="1">
      <c r="A32" s="46" t="s">
        <v>14</v>
      </c>
      <c r="B32" s="187"/>
      <c r="C32" s="187"/>
      <c r="D32" s="187"/>
      <c r="E32" s="187"/>
      <c r="F32" s="187"/>
    </row>
    <row r="33" spans="1:6" ht="20.100000000000001" customHeight="1">
      <c r="A33" s="46" t="s">
        <v>13</v>
      </c>
      <c r="B33" s="187" t="s">
        <v>295</v>
      </c>
      <c r="C33" s="187"/>
      <c r="D33" s="187"/>
      <c r="E33" s="187"/>
      <c r="F33" s="187"/>
    </row>
    <row r="34" spans="1:6" ht="20.100000000000001" customHeight="1">
      <c r="A34" s="46" t="s">
        <v>246</v>
      </c>
      <c r="B34" s="187"/>
      <c r="C34" s="187"/>
      <c r="D34" s="187"/>
      <c r="E34" s="187"/>
      <c r="F34" s="187"/>
    </row>
    <row r="35" spans="1:6" ht="20.100000000000001" customHeight="1">
      <c r="A35" s="46" t="s">
        <v>18</v>
      </c>
      <c r="B35" s="187" t="s">
        <v>296</v>
      </c>
      <c r="C35" s="187"/>
      <c r="D35" s="187"/>
      <c r="E35" s="187"/>
      <c r="F35" s="187"/>
    </row>
    <row r="36" spans="1:6" ht="20.100000000000001" customHeight="1">
      <c r="A36" s="46" t="s">
        <v>97</v>
      </c>
      <c r="B36" s="187">
        <v>3</v>
      </c>
      <c r="C36" s="187"/>
      <c r="D36" s="187"/>
      <c r="E36" s="187"/>
      <c r="F36" s="187"/>
    </row>
    <row r="37" spans="1:6" ht="20.100000000000001" customHeight="1">
      <c r="A37" s="46" t="s">
        <v>8</v>
      </c>
      <c r="B37" s="187" t="s">
        <v>307</v>
      </c>
      <c r="C37" s="187"/>
      <c r="D37" s="187"/>
      <c r="E37" s="187"/>
      <c r="F37" s="187"/>
    </row>
    <row r="38" spans="1:6" ht="20.100000000000001" customHeight="1">
      <c r="A38" s="46" t="s">
        <v>9</v>
      </c>
      <c r="B38" s="190" t="s">
        <v>315</v>
      </c>
      <c r="C38" s="190"/>
      <c r="D38" s="190"/>
      <c r="E38" s="190"/>
      <c r="F38" s="190"/>
    </row>
    <row r="39" spans="1:6" ht="20.100000000000001" customHeight="1">
      <c r="A39" s="46" t="s">
        <v>10</v>
      </c>
      <c r="B39" s="187" t="s">
        <v>317</v>
      </c>
      <c r="C39" s="187"/>
      <c r="D39" s="187"/>
      <c r="E39" s="187"/>
      <c r="F39" s="187"/>
    </row>
    <row r="40" spans="1:6" ht="20.100000000000001" customHeight="1">
      <c r="B40" s="3"/>
      <c r="C40" s="3"/>
      <c r="D40" s="3"/>
      <c r="E40" s="3"/>
    </row>
    <row r="41" spans="1:6" ht="20.100000000000001" customHeight="1">
      <c r="B41" s="3"/>
      <c r="C41" s="3"/>
      <c r="D41" s="3"/>
      <c r="E41" s="3"/>
    </row>
    <row r="42" spans="1:6" ht="20.100000000000001" customHeight="1">
      <c r="B42" s="3"/>
      <c r="C42" s="3"/>
      <c r="D42" s="3"/>
      <c r="E42" s="3"/>
    </row>
    <row r="43" spans="1:6" ht="20.100000000000001" customHeight="1">
      <c r="B43" s="3"/>
      <c r="C43" s="3"/>
      <c r="D43" s="3"/>
      <c r="E43" s="3"/>
    </row>
    <row r="44" spans="1:6" ht="19.5" customHeight="1">
      <c r="A44" s="63"/>
      <c r="B44" s="3"/>
      <c r="D44" s="3"/>
      <c r="E44" s="3"/>
    </row>
    <row r="45" spans="1:6">
      <c r="A45" s="189" t="s">
        <v>339</v>
      </c>
      <c r="B45" s="189"/>
      <c r="C45" s="189"/>
      <c r="D45" s="189"/>
      <c r="E45" s="189"/>
      <c r="F45" s="189"/>
    </row>
    <row r="46" spans="1:6" ht="9" customHeight="1">
      <c r="A46" s="14"/>
      <c r="B46" s="14"/>
      <c r="C46" s="14"/>
      <c r="D46" s="14"/>
      <c r="E46" s="14"/>
      <c r="F46" s="14"/>
    </row>
    <row r="47" spans="1:6">
      <c r="A47" s="189" t="s">
        <v>181</v>
      </c>
      <c r="B47" s="189"/>
      <c r="C47" s="189"/>
      <c r="D47" s="189"/>
      <c r="E47" s="189"/>
      <c r="F47" s="189"/>
    </row>
    <row r="48" spans="1:6" ht="12" customHeight="1">
      <c r="B48" s="22"/>
      <c r="C48" s="4"/>
      <c r="D48" s="22"/>
      <c r="E48" s="22"/>
      <c r="F48" s="22"/>
    </row>
    <row r="49" spans="1:6" ht="31.5" customHeight="1">
      <c r="A49" s="174" t="s">
        <v>221</v>
      </c>
      <c r="B49" s="175" t="s">
        <v>15</v>
      </c>
      <c r="C49" s="178" t="s">
        <v>30</v>
      </c>
      <c r="D49" s="178" t="s">
        <v>36</v>
      </c>
      <c r="E49" s="183" t="s">
        <v>150</v>
      </c>
      <c r="F49" s="175" t="s">
        <v>119</v>
      </c>
    </row>
    <row r="50" spans="1:6" ht="54.75" customHeight="1">
      <c r="A50" s="174"/>
      <c r="B50" s="175"/>
      <c r="C50" s="179"/>
      <c r="D50" s="179"/>
      <c r="E50" s="184"/>
      <c r="F50" s="175"/>
    </row>
    <row r="51" spans="1:6" ht="20.100000000000001" customHeight="1">
      <c r="A51" s="6">
        <v>1</v>
      </c>
      <c r="B51" s="7">
        <v>2</v>
      </c>
      <c r="C51" s="7">
        <v>3</v>
      </c>
      <c r="D51" s="7">
        <v>4</v>
      </c>
      <c r="E51" s="7">
        <v>5</v>
      </c>
      <c r="F51" s="7">
        <v>6</v>
      </c>
    </row>
    <row r="52" spans="1:6" ht="24.95" customHeight="1">
      <c r="A52" s="176" t="s">
        <v>87</v>
      </c>
      <c r="B52" s="176"/>
      <c r="C52" s="176"/>
      <c r="D52" s="176"/>
      <c r="E52" s="176"/>
      <c r="F52" s="176"/>
    </row>
    <row r="53" spans="1:6" ht="20.100000000000001" customHeight="1">
      <c r="A53" s="68" t="s">
        <v>182</v>
      </c>
      <c r="B53" s="6">
        <f>'1.1. Фін результат_табл. 1'!B8</f>
        <v>1000</v>
      </c>
      <c r="C53" s="128">
        <f>'1.1. Фін результат_табл. 1'!C8</f>
        <v>28.7</v>
      </c>
      <c r="D53" s="128">
        <f>'1.1. Фін результат_табл. 1'!D8</f>
        <v>65.8</v>
      </c>
      <c r="E53" s="128">
        <f>'1.1. Фін результат_табл. 1'!E8</f>
        <v>330.6</v>
      </c>
      <c r="F53" s="128">
        <f>'1.1. Фін результат_табл. 1'!F8</f>
        <v>1200</v>
      </c>
    </row>
    <row r="54" spans="1:6" ht="20.100000000000001" customHeight="1">
      <c r="A54" s="68" t="s">
        <v>158</v>
      </c>
      <c r="B54" s="6">
        <f>'1.1. Фін результат_табл. 1'!B9</f>
        <v>1010</v>
      </c>
      <c r="C54" s="128">
        <f>'1.1. Фін результат_табл. 1'!C9</f>
        <v>59.2</v>
      </c>
      <c r="D54" s="128">
        <f>'1.1. Фін результат_табл. 1'!D9</f>
        <v>63.797999999999995</v>
      </c>
      <c r="E54" s="128">
        <f>'1.1. Фін результат_табл. 1'!E9</f>
        <v>319.91539999999998</v>
      </c>
      <c r="F54" s="128">
        <f>'1.1. Фін результат_табл. 1'!F9</f>
        <v>1197.6172000000001</v>
      </c>
    </row>
    <row r="55" spans="1:6" ht="20.100000000000001" customHeight="1">
      <c r="A55" s="69" t="s">
        <v>247</v>
      </c>
      <c r="B55" s="6">
        <f>'1.1. Фін результат_табл. 1'!B18</f>
        <v>1020</v>
      </c>
      <c r="C55" s="128">
        <f>'1.1. Фін результат_табл. 1'!C18</f>
        <v>-30.500000000000004</v>
      </c>
      <c r="D55" s="128">
        <f>'1.1. Фін результат_табл. 1'!D18</f>
        <v>2.0020000000000024</v>
      </c>
      <c r="E55" s="128">
        <f>'1.1. Фін результат_табл. 1'!E18</f>
        <v>10.684600000000046</v>
      </c>
      <c r="F55" s="128">
        <f>'1.1. Фін результат_табл. 1'!F18</f>
        <v>2.382799999999861</v>
      </c>
    </row>
    <row r="56" spans="1:6" ht="20.100000000000001" customHeight="1">
      <c r="A56" s="68" t="s">
        <v>123</v>
      </c>
      <c r="B56" s="6">
        <f>'1.1. Фін результат_табл. 1'!B21</f>
        <v>1040</v>
      </c>
      <c r="C56" s="128">
        <f>'1.1. Фін результат_табл. 1'!C21</f>
        <v>79.3</v>
      </c>
      <c r="D56" s="128">
        <f>'1.1. Фін результат_табл. 1'!D21</f>
        <v>81.699999999999989</v>
      </c>
      <c r="E56" s="128">
        <f>'1.1. Фін результат_табл. 1'!E21</f>
        <v>74.980999999999995</v>
      </c>
      <c r="F56" s="128">
        <f>'1.1. Фін результат_табл. 1'!F21</f>
        <v>349.40459999999996</v>
      </c>
    </row>
    <row r="57" spans="1:6" ht="20.100000000000001" customHeight="1">
      <c r="A57" s="68" t="s">
        <v>120</v>
      </c>
      <c r="B57" s="6">
        <f>'1.1. Фін результат_табл. 1'!B44</f>
        <v>1070</v>
      </c>
      <c r="C57" s="128">
        <f>'1.1. Фін результат_табл. 1'!C44</f>
        <v>0</v>
      </c>
      <c r="D57" s="128">
        <f>'1.1. Фін результат_табл. 1'!D44</f>
        <v>0</v>
      </c>
      <c r="E57" s="128">
        <f>'1.1. Фін результат_табл. 1'!E44</f>
        <v>0</v>
      </c>
      <c r="F57" s="128">
        <f>'1.1. Фін результат_табл. 1'!F44</f>
        <v>0</v>
      </c>
    </row>
    <row r="58" spans="1:6" ht="20.100000000000001" customHeight="1">
      <c r="A58" s="68" t="s">
        <v>124</v>
      </c>
      <c r="B58" s="6">
        <f>'1.1. Фін результат_табл. 1'!B74</f>
        <v>1300</v>
      </c>
      <c r="C58" s="128">
        <f>'1.1. Фін результат_табл. 1'!C74</f>
        <v>109.8</v>
      </c>
      <c r="D58" s="128">
        <f>'1.1. Фін результат_табл. 1'!D74</f>
        <v>148.6</v>
      </c>
      <c r="E58" s="128">
        <f>'1.1. Фін результат_табл. 1'!E74</f>
        <v>75</v>
      </c>
      <c r="F58" s="128">
        <f>'1.1. Фін результат_табл. 1'!F74</f>
        <v>350</v>
      </c>
    </row>
    <row r="59" spans="1:6" ht="20.100000000000001" customHeight="1">
      <c r="A59" s="31" t="s">
        <v>4</v>
      </c>
      <c r="B59" s="6">
        <f>'1.1. Фін результат_табл. 1'!B57</f>
        <v>1100</v>
      </c>
      <c r="C59" s="128">
        <f>'1.1. Фін результат_табл. 1'!C57</f>
        <v>0</v>
      </c>
      <c r="D59" s="128">
        <f>'1.1. Фін результат_табл. 1'!D57</f>
        <v>68.902000000000015</v>
      </c>
      <c r="E59" s="128">
        <f>'1.1. Фін результат_табл. 1'!E57</f>
        <v>10.703600000000051</v>
      </c>
      <c r="F59" s="128">
        <f>'1.1. Фін результат_табл. 1'!F57</f>
        <v>2.9781999999999016</v>
      </c>
    </row>
    <row r="60" spans="1:6" ht="20.100000000000001" customHeight="1">
      <c r="A60" s="70" t="s">
        <v>125</v>
      </c>
      <c r="B60" s="6">
        <f>'1.1. Фін результат_табл. 1'!B85</f>
        <v>1410</v>
      </c>
      <c r="C60" s="128">
        <f>'1.1. Фін результат_табл. 1'!C85</f>
        <v>0</v>
      </c>
      <c r="D60" s="128">
        <f>'1.1. Фін результат_табл. 1'!D85</f>
        <v>70.602000000000018</v>
      </c>
      <c r="E60" s="128">
        <f>'1.1. Фін результат_табл. 1'!E85</f>
        <v>3.4</v>
      </c>
      <c r="F60" s="128">
        <f>'1.1. Фін результат_табл. 1'!F85</f>
        <v>18.3781999999999</v>
      </c>
    </row>
    <row r="61" spans="1:6" ht="20.100000000000001" customHeight="1">
      <c r="A61" s="64" t="s">
        <v>201</v>
      </c>
      <c r="B61" s="6">
        <f>' 5. Коефіцієнти'!B9</f>
        <v>5010</v>
      </c>
      <c r="C61" s="128">
        <f>' 5. Коефіцієнти'!D9</f>
        <v>0</v>
      </c>
      <c r="D61" s="128">
        <v>0</v>
      </c>
      <c r="E61" s="128">
        <v>0</v>
      </c>
      <c r="F61" s="128">
        <f>' 5. Коефіцієнти'!G9</f>
        <v>1.5315166666666582</v>
      </c>
    </row>
    <row r="62" spans="1:6" ht="20.100000000000001" customHeight="1">
      <c r="A62" s="64" t="s">
        <v>126</v>
      </c>
      <c r="B62" s="6">
        <f>'1.1. Фін результат_табл. 1'!B75</f>
        <v>1310</v>
      </c>
      <c r="C62" s="128">
        <f>'1.1. Фін результат_табл. 1'!C75</f>
        <v>0</v>
      </c>
      <c r="D62" s="128">
        <f>'1.1. Фін результат_табл. 1'!D75</f>
        <v>0</v>
      </c>
      <c r="E62" s="128">
        <f>'1.1. Фін результат_табл. 1'!E75</f>
        <v>0</v>
      </c>
      <c r="F62" s="128">
        <f>'1.1. Фін результат_табл. 1'!F75</f>
        <v>0</v>
      </c>
    </row>
    <row r="63" spans="1:6" ht="20.100000000000001" customHeight="1">
      <c r="A63" s="68" t="s">
        <v>206</v>
      </c>
      <c r="B63" s="6">
        <f>'1.1. Фін результат_табл. 1'!B76</f>
        <v>1320</v>
      </c>
      <c r="C63" s="128">
        <f>'1.1. Фін результат_табл. 1'!C76</f>
        <v>0</v>
      </c>
      <c r="D63" s="128">
        <f>'1.1. Фін результат_табл. 1'!D76</f>
        <v>0</v>
      </c>
      <c r="E63" s="128">
        <f>'1.1. Фін результат_табл. 1'!E76</f>
        <v>0</v>
      </c>
      <c r="F63" s="128">
        <f>'1.1. Фін результат_табл. 1'!F76</f>
        <v>0</v>
      </c>
    </row>
    <row r="64" spans="1:6" ht="20.100000000000001" customHeight="1">
      <c r="A64" s="70" t="s">
        <v>85</v>
      </c>
      <c r="B64" s="6">
        <f>'1.1. Фін результат_табл. 1'!B66</f>
        <v>1170</v>
      </c>
      <c r="C64" s="128">
        <f>'1.1. Фін результат_табл. 1'!C66</f>
        <v>0</v>
      </c>
      <c r="D64" s="128">
        <f>'1.1. Фін результат_табл. 1'!D66</f>
        <v>68.902000000000015</v>
      </c>
      <c r="E64" s="128">
        <f>'1.1. Фін результат_табл. 1'!E66</f>
        <v>10.703600000000051</v>
      </c>
      <c r="F64" s="128">
        <f>'1.1. Фін результат_табл. 1'!F66</f>
        <v>2.97819999999993</v>
      </c>
    </row>
    <row r="65" spans="1:6" ht="20.100000000000001" customHeight="1">
      <c r="A65" s="12" t="s">
        <v>121</v>
      </c>
      <c r="B65" s="6">
        <f>'1.1. Фін результат_табл. 1'!B67</f>
        <v>1180</v>
      </c>
      <c r="C65" s="128">
        <f>'1.1. Фін результат_табл. 1'!C67</f>
        <v>0</v>
      </c>
      <c r="D65" s="128">
        <f>'1.1. Фін результат_табл. 1'!D67</f>
        <v>12.402360000000003</v>
      </c>
      <c r="E65" s="128">
        <f>'1.1. Фін результат_табл. 1'!E67</f>
        <v>1.9266480000000092</v>
      </c>
      <c r="F65" s="128">
        <f>'1.1. Фін результат_табл. 1'!F67</f>
        <v>0.53607599999998745</v>
      </c>
    </row>
    <row r="66" spans="1:6" ht="20.100000000000001" customHeight="1">
      <c r="A66" s="31" t="s">
        <v>202</v>
      </c>
      <c r="B66" s="6">
        <f>'1.1. Фін результат_табл. 1'!B69</f>
        <v>1200</v>
      </c>
      <c r="C66" s="128">
        <f>'1.1. Фін результат_табл. 1'!C69</f>
        <v>0</v>
      </c>
      <c r="D66" s="128">
        <f>'1.1. Фін результат_табл. 1'!D69</f>
        <v>56.499640000000014</v>
      </c>
      <c r="E66" s="128">
        <f>'1.1. Фін результат_табл. 1'!E69</f>
        <v>8.7769520000000423</v>
      </c>
      <c r="F66" s="128">
        <f>'1.1. Фін результат_табл. 1'!F69</f>
        <v>2.4421239999999425</v>
      </c>
    </row>
    <row r="67" spans="1:6" ht="20.100000000000001" customHeight="1">
      <c r="A67" s="64" t="s">
        <v>203</v>
      </c>
      <c r="B67" s="6">
        <f>' 5. Коефіцієнти'!B12</f>
        <v>5040</v>
      </c>
      <c r="C67" s="128">
        <f>' 5. Коефіцієнти'!D12</f>
        <v>0</v>
      </c>
      <c r="D67" s="128">
        <f>' 5. Коефіцієнти'!E12</f>
        <v>0</v>
      </c>
      <c r="E67" s="128">
        <f>' 5. Коефіцієнти'!F12</f>
        <v>0</v>
      </c>
      <c r="F67" s="128">
        <f>' 5. Коефіцієнти'!G12</f>
        <v>0</v>
      </c>
    </row>
    <row r="68" spans="1:6" ht="24.95" customHeight="1">
      <c r="A68" s="180" t="s">
        <v>138</v>
      </c>
      <c r="B68" s="180"/>
      <c r="C68" s="180"/>
      <c r="D68" s="180"/>
      <c r="E68" s="180"/>
      <c r="F68" s="180"/>
    </row>
    <row r="69" spans="1:6" ht="20.100000000000001" customHeight="1">
      <c r="A69" s="67" t="s">
        <v>222</v>
      </c>
      <c r="B69" s="6">
        <f>'2._табл 2'!B21</f>
        <v>2100</v>
      </c>
      <c r="C69" s="128">
        <f>'2._табл 2'!C21</f>
        <v>0</v>
      </c>
      <c r="D69" s="128">
        <f>'2._табл 2'!D21</f>
        <v>0</v>
      </c>
      <c r="E69" s="128">
        <f>'2._табл 2'!E21</f>
        <v>5.0000000000000001E-3</v>
      </c>
      <c r="F69" s="128">
        <f>'2._табл 2'!F21</f>
        <v>0.4</v>
      </c>
    </row>
    <row r="70" spans="1:6" ht="20.100000000000001" customHeight="1">
      <c r="A70" s="36" t="s">
        <v>137</v>
      </c>
      <c r="B70" s="6">
        <f>'2._табл 2'!B24</f>
        <v>2110</v>
      </c>
      <c r="C70" s="128">
        <f>'2._табл 2'!C24</f>
        <v>0</v>
      </c>
      <c r="D70" s="128">
        <f>'2._табл 2'!D24</f>
        <v>0</v>
      </c>
      <c r="E70" s="128">
        <f>'2._табл 2'!E24</f>
        <v>4.4999999999999998E-2</v>
      </c>
      <c r="F70" s="128">
        <f>'2._табл 2'!F24</f>
        <v>0.53607599999998745</v>
      </c>
    </row>
    <row r="71" spans="1:6" ht="42" customHeight="1">
      <c r="A71" s="36" t="s">
        <v>269</v>
      </c>
      <c r="B71" s="6" t="s">
        <v>204</v>
      </c>
      <c r="C71" s="128">
        <v>0</v>
      </c>
      <c r="D71" s="128">
        <v>0</v>
      </c>
      <c r="E71" s="128">
        <v>0</v>
      </c>
      <c r="F71" s="128">
        <v>0</v>
      </c>
    </row>
    <row r="72" spans="1:6" ht="42.75" customHeight="1">
      <c r="A72" s="67" t="s">
        <v>212</v>
      </c>
      <c r="B72" s="6">
        <f>'2._табл 2'!B27</f>
        <v>2140</v>
      </c>
      <c r="C72" s="128">
        <f>'2._табл 2'!C27</f>
        <v>35.700000000000003</v>
      </c>
      <c r="D72" s="128">
        <f>'2._табл 2'!D27</f>
        <v>17.27</v>
      </c>
      <c r="E72" s="128">
        <f>'2._табл 2'!E27</f>
        <v>36.365000000000002</v>
      </c>
      <c r="F72" s="128">
        <f>'2._табл 2'!F27</f>
        <v>168</v>
      </c>
    </row>
    <row r="73" spans="1:6" ht="39" customHeight="1">
      <c r="A73" s="67" t="s">
        <v>77</v>
      </c>
      <c r="B73" s="6">
        <f>'2._табл 2'!B37</f>
        <v>2150</v>
      </c>
      <c r="C73" s="128">
        <f>'2._табл 2'!C37</f>
        <v>18.899999999999999</v>
      </c>
      <c r="D73" s="128">
        <f>'2._табл 2'!D37</f>
        <v>1.54</v>
      </c>
      <c r="E73" s="128">
        <f>'2._табл 2'!E37</f>
        <v>19.28</v>
      </c>
      <c r="F73" s="128">
        <f>'2._табл 2'!F37</f>
        <v>109.71179999999998</v>
      </c>
    </row>
    <row r="74" spans="1:6" ht="20.100000000000001" customHeight="1">
      <c r="A74" s="66" t="s">
        <v>223</v>
      </c>
      <c r="B74" s="6">
        <f>'2._табл 2'!B38</f>
        <v>2200</v>
      </c>
      <c r="C74" s="128">
        <f>'2._табл 2'!C38</f>
        <v>35.700000000000003</v>
      </c>
      <c r="D74" s="128">
        <f>'2._табл 2'!D38</f>
        <v>17.27</v>
      </c>
      <c r="E74" s="128">
        <f>'2._табл 2'!E38</f>
        <v>36.415000000000006</v>
      </c>
      <c r="F74" s="128">
        <f>'2._табл 2'!F38</f>
        <v>168.93607599999999</v>
      </c>
    </row>
    <row r="75" spans="1:6" ht="24.95" customHeight="1">
      <c r="A75" s="180" t="s">
        <v>136</v>
      </c>
      <c r="B75" s="180"/>
      <c r="C75" s="180"/>
      <c r="D75" s="180"/>
      <c r="E75" s="180"/>
      <c r="F75" s="180"/>
    </row>
    <row r="76" spans="1:6" ht="20.100000000000001" customHeight="1">
      <c r="A76" s="66" t="s">
        <v>127</v>
      </c>
      <c r="B76" s="6">
        <f>'3. Рух грошових коштів'!B77</f>
        <v>3600</v>
      </c>
      <c r="C76" s="79">
        <f>'3. Рух грошових коштів'!C77</f>
        <v>0</v>
      </c>
      <c r="D76" s="79">
        <f>'3. Рух грошових коштів'!D77</f>
        <v>0</v>
      </c>
      <c r="E76" s="79">
        <f>'3. Рух грошових коштів'!E77</f>
        <v>0</v>
      </c>
      <c r="F76" s="79">
        <f>'3. Рух грошових коштів'!F77</f>
        <v>0</v>
      </c>
    </row>
    <row r="77" spans="1:6" ht="20.100000000000001" customHeight="1">
      <c r="A77" s="67" t="s">
        <v>128</v>
      </c>
      <c r="B77" s="6">
        <f>'3. Рух грошових коштів'!B20</f>
        <v>3090</v>
      </c>
      <c r="C77" s="79">
        <f>'3. Рух грошових коштів'!C20</f>
        <v>0</v>
      </c>
      <c r="D77" s="79">
        <f>'3. Рух грошових коштів'!D20</f>
        <v>0</v>
      </c>
      <c r="E77" s="79">
        <f>'3. Рух грошових коштів'!E20</f>
        <v>0</v>
      </c>
      <c r="F77" s="79">
        <f>'3. Рух грошових коштів'!F20</f>
        <v>0</v>
      </c>
    </row>
    <row r="78" spans="1:6" ht="20.100000000000001" customHeight="1">
      <c r="A78" s="67" t="s">
        <v>207</v>
      </c>
      <c r="B78" s="6">
        <f>'3. Рух грошових коштів'!B38</f>
        <v>3320</v>
      </c>
      <c r="C78" s="79">
        <f>'3. Рух грошових коштів'!C38</f>
        <v>0</v>
      </c>
      <c r="D78" s="79">
        <f>'3. Рух грошових коштів'!D38</f>
        <v>0</v>
      </c>
      <c r="E78" s="79">
        <f>'3. Рух грошових коштів'!E38</f>
        <v>0</v>
      </c>
      <c r="F78" s="79">
        <f>'3. Рух грошових коштів'!F38</f>
        <v>0</v>
      </c>
    </row>
    <row r="79" spans="1:6" ht="20.100000000000001" customHeight="1">
      <c r="A79" s="67" t="s">
        <v>129</v>
      </c>
      <c r="B79" s="6">
        <f>'3. Рух грошових коштів'!B75</f>
        <v>3580</v>
      </c>
      <c r="C79" s="79">
        <f>'3. Рух грошових коштів'!C75</f>
        <v>0</v>
      </c>
      <c r="D79" s="79">
        <f>'3. Рух грошових коштів'!D75</f>
        <v>0</v>
      </c>
      <c r="E79" s="79">
        <f>'3. Рух грошових коштів'!E75</f>
        <v>0</v>
      </c>
      <c r="F79" s="79">
        <f>'3. Рух грошових коштів'!F75</f>
        <v>0</v>
      </c>
    </row>
    <row r="80" spans="1:6" ht="20.100000000000001" customHeight="1">
      <c r="A80" s="67" t="s">
        <v>153</v>
      </c>
      <c r="B80" s="6">
        <f>'3. Рух грошових коштів'!B78</f>
        <v>3610</v>
      </c>
      <c r="C80" s="79">
        <f>'3. Рух грошових коштів'!C78</f>
        <v>0</v>
      </c>
      <c r="D80" s="79">
        <f>'3. Рух грошових коштів'!D78</f>
        <v>0</v>
      </c>
      <c r="E80" s="79">
        <f>'3. Рух грошових коштів'!E78</f>
        <v>0</v>
      </c>
      <c r="F80" s="79">
        <f>'3. Рух грошових коштів'!F78</f>
        <v>0</v>
      </c>
    </row>
    <row r="81" spans="1:6" ht="20.100000000000001" customHeight="1">
      <c r="A81" s="66" t="s">
        <v>130</v>
      </c>
      <c r="B81" s="6">
        <f>'3. Рух грошових коштів'!B79</f>
        <v>3620</v>
      </c>
      <c r="C81" s="79">
        <f>'3. Рух грошових коштів'!C79</f>
        <v>0</v>
      </c>
      <c r="D81" s="79">
        <f>'3. Рух грошових коштів'!D79</f>
        <v>0</v>
      </c>
      <c r="E81" s="79">
        <f>'3. Рух грошових коштів'!E79</f>
        <v>0</v>
      </c>
      <c r="F81" s="79">
        <f>'3. Рух грошових коштів'!F79</f>
        <v>0</v>
      </c>
    </row>
    <row r="82" spans="1:6" ht="24.95" customHeight="1">
      <c r="A82" s="185" t="s">
        <v>187</v>
      </c>
      <c r="B82" s="186"/>
      <c r="C82" s="186"/>
      <c r="D82" s="186"/>
      <c r="E82" s="186"/>
      <c r="F82" s="186"/>
    </row>
    <row r="83" spans="1:6" ht="20.100000000000001" customHeight="1">
      <c r="A83" s="67" t="s">
        <v>186</v>
      </c>
      <c r="B83" s="6">
        <f>'4. Кап. інвестиції'!B7</f>
        <v>4000</v>
      </c>
      <c r="C83" s="13">
        <f>'4. Кап. інвестиції'!C7</f>
        <v>24.9</v>
      </c>
      <c r="D83" s="13">
        <f>'4. Кап. інвестиції'!D7</f>
        <v>18.2</v>
      </c>
      <c r="E83" s="13">
        <f>'4. Кап. інвестиції'!E7</f>
        <v>6.8</v>
      </c>
      <c r="F83" s="13">
        <f>'4. Кап. інвестиції'!F7</f>
        <v>555.4</v>
      </c>
    </row>
    <row r="84" spans="1:6" ht="24.95" customHeight="1">
      <c r="A84" s="177" t="s">
        <v>190</v>
      </c>
      <c r="B84" s="177"/>
      <c r="C84" s="177"/>
      <c r="D84" s="177"/>
      <c r="E84" s="177"/>
      <c r="F84" s="177"/>
    </row>
    <row r="85" spans="1:6" ht="20.100000000000001" customHeight="1">
      <c r="A85" s="67" t="s">
        <v>156</v>
      </c>
      <c r="B85" s="6">
        <f>' 5. Коефіцієнти'!B10</f>
        <v>5020</v>
      </c>
      <c r="C85" s="79">
        <f>' 5. Коефіцієнти'!D10</f>
        <v>0</v>
      </c>
      <c r="D85" s="79">
        <f>' 5. Коефіцієнти'!E10</f>
        <v>0</v>
      </c>
      <c r="E85" s="79">
        <f>' 5. Коефіцієнти'!F10</f>
        <v>0</v>
      </c>
      <c r="F85" s="79">
        <f>' 5. Коефіцієнти'!G10</f>
        <v>0</v>
      </c>
    </row>
    <row r="86" spans="1:6" ht="20.100000000000001" customHeight="1">
      <c r="A86" s="67" t="s">
        <v>152</v>
      </c>
      <c r="B86" s="6">
        <f>' 5. Коефіцієнти'!B11</f>
        <v>5030</v>
      </c>
      <c r="C86" s="79">
        <f>' 5. Коефіцієнти'!D11</f>
        <v>0</v>
      </c>
      <c r="D86" s="79">
        <f>' 5. Коефіцієнти'!E11</f>
        <v>0</v>
      </c>
      <c r="E86" s="79">
        <f>' 5. Коефіцієнти'!F11</f>
        <v>0</v>
      </c>
      <c r="F86" s="79">
        <f>' 5. Коефіцієнти'!G11</f>
        <v>0</v>
      </c>
    </row>
    <row r="87" spans="1:6" ht="20.100000000000001" customHeight="1">
      <c r="A87" s="67" t="s">
        <v>205</v>
      </c>
      <c r="B87" s="6">
        <f>' 5. Коефіцієнти'!B15</f>
        <v>5110</v>
      </c>
      <c r="C87" s="79">
        <f>' 5. Коефіцієнти'!D15</f>
        <v>0</v>
      </c>
      <c r="D87" s="79">
        <f>' 5. Коефіцієнти'!E15</f>
        <v>0</v>
      </c>
      <c r="E87" s="79">
        <f>' 5. Коефіцієнти'!F15</f>
        <v>0</v>
      </c>
      <c r="F87" s="79">
        <f>' 5. Коефіцієнти'!G15</f>
        <v>0</v>
      </c>
    </row>
    <row r="88" spans="1:6" ht="24.95" customHeight="1">
      <c r="A88" s="180" t="s">
        <v>189</v>
      </c>
      <c r="B88" s="180"/>
      <c r="C88" s="180"/>
      <c r="D88" s="180"/>
      <c r="E88" s="180"/>
      <c r="F88" s="180"/>
    </row>
    <row r="89" spans="1:6" ht="20.100000000000001" customHeight="1">
      <c r="A89" s="67" t="s">
        <v>131</v>
      </c>
      <c r="B89" s="6">
        <v>6000</v>
      </c>
      <c r="C89" s="13">
        <v>24.9</v>
      </c>
      <c r="D89" s="79">
        <f>D83</f>
        <v>18.2</v>
      </c>
      <c r="E89" s="13">
        <f>E83</f>
        <v>6.8</v>
      </c>
      <c r="F89" s="13">
        <f>F83</f>
        <v>555.4</v>
      </c>
    </row>
    <row r="90" spans="1:6" ht="20.100000000000001" customHeight="1">
      <c r="A90" s="67" t="s">
        <v>132</v>
      </c>
      <c r="B90" s="6">
        <v>6010</v>
      </c>
      <c r="C90" s="79">
        <v>0</v>
      </c>
      <c r="D90" s="79">
        <v>0</v>
      </c>
      <c r="E90" s="79">
        <v>0</v>
      </c>
      <c r="F90" s="79">
        <v>0</v>
      </c>
    </row>
    <row r="91" spans="1:6" ht="20.100000000000001" customHeight="1">
      <c r="A91" s="67" t="s">
        <v>224</v>
      </c>
      <c r="B91" s="6">
        <v>6020</v>
      </c>
      <c r="C91" s="79">
        <v>0</v>
      </c>
      <c r="D91" s="79">
        <v>0</v>
      </c>
      <c r="E91" s="79">
        <v>0</v>
      </c>
      <c r="F91" s="79">
        <v>0</v>
      </c>
    </row>
    <row r="92" spans="1:6" s="5" customFormat="1" ht="20.100000000000001" customHeight="1">
      <c r="A92" s="66" t="s">
        <v>228</v>
      </c>
      <c r="B92" s="6">
        <v>6030</v>
      </c>
      <c r="C92" s="80">
        <v>0</v>
      </c>
      <c r="D92" s="80">
        <v>0</v>
      </c>
      <c r="E92" s="80">
        <v>0</v>
      </c>
      <c r="F92" s="80">
        <v>0</v>
      </c>
    </row>
    <row r="93" spans="1:6" ht="20.100000000000001" customHeight="1">
      <c r="A93" s="67" t="s">
        <v>154</v>
      </c>
      <c r="B93" s="6">
        <v>6040</v>
      </c>
      <c r="C93" s="79">
        <v>0</v>
      </c>
      <c r="D93" s="79">
        <v>0</v>
      </c>
      <c r="E93" s="79">
        <v>0</v>
      </c>
      <c r="F93" s="79">
        <v>0</v>
      </c>
    </row>
    <row r="94" spans="1:6" ht="20.100000000000001" customHeight="1">
      <c r="A94" s="67" t="s">
        <v>155</v>
      </c>
      <c r="B94" s="6">
        <v>6050</v>
      </c>
      <c r="C94" s="79">
        <v>0</v>
      </c>
      <c r="D94" s="79">
        <v>0</v>
      </c>
      <c r="E94" s="79">
        <v>0</v>
      </c>
      <c r="F94" s="79">
        <v>0</v>
      </c>
    </row>
    <row r="95" spans="1:6" s="5" customFormat="1" ht="20.100000000000001" customHeight="1">
      <c r="A95" s="66" t="s">
        <v>227</v>
      </c>
      <c r="B95" s="6">
        <v>6060</v>
      </c>
      <c r="C95" s="80">
        <v>0</v>
      </c>
      <c r="D95" s="80">
        <v>0</v>
      </c>
      <c r="E95" s="80">
        <v>0</v>
      </c>
      <c r="F95" s="80">
        <v>0</v>
      </c>
    </row>
    <row r="96" spans="1:6" ht="20.100000000000001" customHeight="1">
      <c r="A96" s="67" t="s">
        <v>225</v>
      </c>
      <c r="B96" s="6">
        <v>6070</v>
      </c>
      <c r="C96" s="79">
        <v>0</v>
      </c>
      <c r="D96" s="79">
        <v>0</v>
      </c>
      <c r="E96" s="79">
        <v>0</v>
      </c>
      <c r="F96" s="79">
        <v>0</v>
      </c>
    </row>
    <row r="97" spans="1:6" ht="20.100000000000001" customHeight="1">
      <c r="A97" s="67" t="s">
        <v>226</v>
      </c>
      <c r="B97" s="6">
        <v>6080</v>
      </c>
      <c r="C97" s="79">
        <v>0</v>
      </c>
      <c r="D97" s="79">
        <v>0</v>
      </c>
      <c r="E97" s="79">
        <v>0</v>
      </c>
      <c r="F97" s="79">
        <v>0</v>
      </c>
    </row>
    <row r="98" spans="1:6" s="5" customFormat="1" ht="20.100000000000001" customHeight="1">
      <c r="A98" s="66" t="s">
        <v>133</v>
      </c>
      <c r="B98" s="6">
        <v>6090</v>
      </c>
      <c r="C98" s="80">
        <v>0</v>
      </c>
      <c r="D98" s="80">
        <v>0</v>
      </c>
      <c r="E98" s="80">
        <v>0</v>
      </c>
      <c r="F98" s="80">
        <v>0</v>
      </c>
    </row>
    <row r="99" spans="1:6" s="5" customFormat="1" ht="24.95" customHeight="1">
      <c r="A99" s="55"/>
      <c r="B99" s="21"/>
      <c r="C99" s="45"/>
      <c r="D99" s="56"/>
      <c r="E99" s="56"/>
      <c r="F99" s="56"/>
    </row>
    <row r="100" spans="1:6" ht="24.95" customHeight="1">
      <c r="A100" s="23"/>
      <c r="C100" s="26"/>
      <c r="D100" s="24"/>
      <c r="E100" s="24"/>
      <c r="F100" s="24"/>
    </row>
    <row r="101" spans="1:6" ht="19.5" customHeight="1">
      <c r="A101" s="47" t="s">
        <v>310</v>
      </c>
      <c r="B101" s="1"/>
      <c r="C101" s="181" t="s">
        <v>314</v>
      </c>
      <c r="D101" s="182"/>
      <c r="E101" s="182"/>
      <c r="F101" s="182"/>
    </row>
    <row r="102" spans="1:6" s="2" customFormat="1" ht="21" customHeight="1">
      <c r="A102" s="21" t="s">
        <v>71</v>
      </c>
      <c r="B102" s="3"/>
      <c r="C102" s="172" t="s">
        <v>72</v>
      </c>
      <c r="D102" s="172"/>
      <c r="E102" s="172"/>
      <c r="F102" s="172"/>
    </row>
    <row r="104" spans="1:6">
      <c r="A104" s="41"/>
    </row>
    <row r="105" spans="1:6">
      <c r="A105" s="41"/>
    </row>
    <row r="106" spans="1:6">
      <c r="A106" s="41"/>
    </row>
    <row r="107" spans="1:6" s="21" customFormat="1">
      <c r="A107" s="41"/>
      <c r="F107" s="3"/>
    </row>
    <row r="108" spans="1:6" s="21" customFormat="1">
      <c r="A108" s="41"/>
      <c r="F108" s="3"/>
    </row>
    <row r="109" spans="1:6" s="21" customFormat="1">
      <c r="A109" s="41"/>
      <c r="F109" s="3"/>
    </row>
    <row r="110" spans="1:6" s="21" customFormat="1">
      <c r="A110" s="41"/>
      <c r="F110" s="3"/>
    </row>
    <row r="111" spans="1:6" s="21" customFormat="1">
      <c r="A111" s="41"/>
      <c r="F111" s="3"/>
    </row>
    <row r="112" spans="1:6" s="21" customFormat="1">
      <c r="A112" s="41"/>
      <c r="F112" s="3"/>
    </row>
    <row r="113" spans="1:6" s="21" customFormat="1">
      <c r="A113" s="41"/>
      <c r="F113" s="3"/>
    </row>
    <row r="114" spans="1:6" s="21" customFormat="1">
      <c r="A114" s="41"/>
      <c r="F114" s="3"/>
    </row>
    <row r="115" spans="1:6" s="21" customFormat="1">
      <c r="A115" s="41"/>
      <c r="F115" s="3"/>
    </row>
    <row r="116" spans="1:6" s="21" customFormat="1">
      <c r="A116" s="41"/>
      <c r="F116" s="3"/>
    </row>
    <row r="117" spans="1:6" s="21" customFormat="1">
      <c r="A117" s="41"/>
      <c r="F117" s="3"/>
    </row>
    <row r="118" spans="1:6" s="21" customFormat="1">
      <c r="A118" s="41"/>
      <c r="F118" s="3"/>
    </row>
    <row r="119" spans="1:6" s="21" customFormat="1">
      <c r="A119" s="41"/>
      <c r="F119" s="3"/>
    </row>
    <row r="120" spans="1:6" s="21" customFormat="1">
      <c r="A120" s="41"/>
      <c r="F120" s="3"/>
    </row>
    <row r="121" spans="1:6" s="21" customFormat="1">
      <c r="A121" s="41"/>
      <c r="F121" s="3"/>
    </row>
    <row r="122" spans="1:6" s="21" customFormat="1">
      <c r="A122" s="41"/>
      <c r="F122" s="3"/>
    </row>
    <row r="123" spans="1:6" s="21" customFormat="1">
      <c r="A123" s="41"/>
      <c r="F123" s="3"/>
    </row>
    <row r="124" spans="1:6" s="21" customFormat="1">
      <c r="A124" s="41"/>
      <c r="F124" s="3"/>
    </row>
    <row r="125" spans="1:6" s="21" customFormat="1">
      <c r="A125" s="41"/>
      <c r="F125" s="3"/>
    </row>
    <row r="126" spans="1:6" s="21" customFormat="1">
      <c r="A126" s="41"/>
      <c r="F126" s="3"/>
    </row>
    <row r="127" spans="1:6" s="21" customFormat="1">
      <c r="A127" s="41"/>
      <c r="F127" s="3"/>
    </row>
    <row r="128" spans="1:6" s="21" customFormat="1">
      <c r="A128" s="41"/>
      <c r="F128" s="3"/>
    </row>
    <row r="129" spans="1:6" s="21" customFormat="1">
      <c r="A129" s="41"/>
      <c r="F129" s="3"/>
    </row>
    <row r="130" spans="1:6" s="21" customFormat="1">
      <c r="A130" s="41"/>
      <c r="F130" s="3"/>
    </row>
    <row r="131" spans="1:6" s="21" customFormat="1">
      <c r="A131" s="41"/>
      <c r="F131" s="3"/>
    </row>
    <row r="132" spans="1:6" s="21" customFormat="1">
      <c r="A132" s="41"/>
      <c r="F132" s="3"/>
    </row>
    <row r="133" spans="1:6" s="21" customFormat="1">
      <c r="A133" s="41"/>
      <c r="F133" s="3"/>
    </row>
    <row r="134" spans="1:6" s="21" customFormat="1">
      <c r="A134" s="41"/>
      <c r="F134" s="3"/>
    </row>
    <row r="135" spans="1:6" s="21" customFormat="1">
      <c r="A135" s="41"/>
      <c r="F135" s="3"/>
    </row>
    <row r="136" spans="1:6" s="21" customFormat="1">
      <c r="A136" s="41"/>
      <c r="F136" s="3"/>
    </row>
    <row r="137" spans="1:6" s="21" customFormat="1">
      <c r="A137" s="41"/>
      <c r="F137" s="3"/>
    </row>
    <row r="138" spans="1:6" s="21" customFormat="1">
      <c r="A138" s="41"/>
      <c r="F138" s="3"/>
    </row>
    <row r="139" spans="1:6" s="21" customFormat="1">
      <c r="A139" s="41"/>
      <c r="F139" s="3"/>
    </row>
    <row r="140" spans="1:6" s="21" customFormat="1">
      <c r="A140" s="41"/>
      <c r="F140" s="3"/>
    </row>
    <row r="141" spans="1:6" s="21" customFormat="1">
      <c r="A141" s="41"/>
      <c r="F141" s="3"/>
    </row>
    <row r="142" spans="1:6" s="21" customFormat="1">
      <c r="A142" s="41"/>
      <c r="F142" s="3"/>
    </row>
    <row r="143" spans="1:6" s="21" customFormat="1">
      <c r="A143" s="41"/>
      <c r="F143" s="3"/>
    </row>
    <row r="144" spans="1:6" s="21" customFormat="1">
      <c r="A144" s="41"/>
      <c r="F144" s="3"/>
    </row>
    <row r="145" spans="1:6" s="21" customFormat="1">
      <c r="A145" s="41"/>
      <c r="F145" s="3"/>
    </row>
    <row r="146" spans="1:6" s="21" customFormat="1">
      <c r="A146" s="41"/>
      <c r="F146" s="3"/>
    </row>
    <row r="147" spans="1:6" s="21" customFormat="1">
      <c r="A147" s="41"/>
      <c r="F147" s="3"/>
    </row>
    <row r="148" spans="1:6" s="21" customFormat="1">
      <c r="A148" s="41"/>
      <c r="F148" s="3"/>
    </row>
    <row r="149" spans="1:6" s="21" customFormat="1">
      <c r="A149" s="41"/>
      <c r="F149" s="3"/>
    </row>
    <row r="150" spans="1:6" s="21" customFormat="1">
      <c r="A150" s="41"/>
      <c r="F150" s="3"/>
    </row>
    <row r="151" spans="1:6" s="21" customFormat="1">
      <c r="A151" s="41"/>
      <c r="F151" s="3"/>
    </row>
    <row r="152" spans="1:6" s="21" customFormat="1">
      <c r="A152" s="41"/>
      <c r="F152" s="3"/>
    </row>
    <row r="153" spans="1:6" s="21" customFormat="1">
      <c r="A153" s="41"/>
      <c r="F153" s="3"/>
    </row>
    <row r="154" spans="1:6" s="21" customFormat="1">
      <c r="A154" s="41"/>
      <c r="F154" s="3"/>
    </row>
    <row r="155" spans="1:6" s="21" customFormat="1">
      <c r="A155" s="41"/>
      <c r="F155" s="3"/>
    </row>
    <row r="156" spans="1:6" s="21" customFormat="1">
      <c r="A156" s="41"/>
      <c r="F156" s="3"/>
    </row>
    <row r="157" spans="1:6" s="21" customFormat="1">
      <c r="A157" s="41"/>
      <c r="F157" s="3"/>
    </row>
    <row r="158" spans="1:6" s="21" customFormat="1">
      <c r="A158" s="41"/>
      <c r="F158" s="3"/>
    </row>
    <row r="159" spans="1:6" s="21" customFormat="1">
      <c r="A159" s="41"/>
      <c r="F159" s="3"/>
    </row>
    <row r="160" spans="1:6" s="21" customFormat="1">
      <c r="A160" s="41"/>
      <c r="F160" s="3"/>
    </row>
    <row r="161" spans="1:6" s="21" customFormat="1">
      <c r="A161" s="41"/>
      <c r="F161" s="3"/>
    </row>
    <row r="162" spans="1:6" s="21" customFormat="1">
      <c r="A162" s="41"/>
      <c r="F162" s="3"/>
    </row>
    <row r="163" spans="1:6" s="21" customFormat="1">
      <c r="A163" s="41"/>
      <c r="F163" s="3"/>
    </row>
    <row r="164" spans="1:6" s="21" customFormat="1">
      <c r="A164" s="41"/>
      <c r="F164" s="3"/>
    </row>
    <row r="165" spans="1:6" s="21" customFormat="1">
      <c r="A165" s="41"/>
      <c r="F165" s="3"/>
    </row>
    <row r="166" spans="1:6" s="21" customFormat="1">
      <c r="A166" s="41"/>
      <c r="F166" s="3"/>
    </row>
    <row r="167" spans="1:6" s="21" customFormat="1">
      <c r="A167" s="41"/>
      <c r="F167" s="3"/>
    </row>
    <row r="168" spans="1:6" s="21" customFormat="1">
      <c r="A168" s="41"/>
      <c r="F168" s="3"/>
    </row>
    <row r="169" spans="1:6" s="21" customFormat="1">
      <c r="A169" s="41"/>
      <c r="F169" s="3"/>
    </row>
    <row r="170" spans="1:6" s="21" customFormat="1">
      <c r="A170" s="41"/>
      <c r="F170" s="3"/>
    </row>
    <row r="171" spans="1:6" s="21" customFormat="1">
      <c r="A171" s="41"/>
      <c r="F171" s="3"/>
    </row>
    <row r="172" spans="1:6" s="21" customFormat="1">
      <c r="A172" s="41"/>
      <c r="F172" s="3"/>
    </row>
    <row r="173" spans="1:6" s="21" customFormat="1">
      <c r="A173" s="41"/>
      <c r="F173" s="3"/>
    </row>
    <row r="174" spans="1:6" s="21" customFormat="1">
      <c r="A174" s="41"/>
      <c r="F174" s="3"/>
    </row>
    <row r="175" spans="1:6" s="21" customFormat="1">
      <c r="A175" s="41"/>
      <c r="F175" s="3"/>
    </row>
    <row r="176" spans="1:6" s="21" customFormat="1">
      <c r="A176" s="41"/>
      <c r="F176" s="3"/>
    </row>
    <row r="177" spans="1:6" s="21" customFormat="1">
      <c r="A177" s="41"/>
      <c r="F177" s="3"/>
    </row>
    <row r="178" spans="1:6" s="21" customFormat="1">
      <c r="A178" s="41"/>
      <c r="F178" s="3"/>
    </row>
    <row r="179" spans="1:6" s="21" customFormat="1">
      <c r="A179" s="41"/>
      <c r="F179" s="3"/>
    </row>
    <row r="180" spans="1:6" s="21" customFormat="1">
      <c r="A180" s="41"/>
      <c r="F180" s="3"/>
    </row>
    <row r="181" spans="1:6" s="21" customFormat="1">
      <c r="A181" s="41"/>
      <c r="F181" s="3"/>
    </row>
    <row r="182" spans="1:6" s="21" customFormat="1">
      <c r="A182" s="41"/>
      <c r="F182" s="3"/>
    </row>
    <row r="183" spans="1:6" s="21" customFormat="1">
      <c r="A183" s="41"/>
      <c r="F183" s="3"/>
    </row>
    <row r="184" spans="1:6" s="21" customFormat="1">
      <c r="A184" s="41"/>
      <c r="F184" s="3"/>
    </row>
    <row r="185" spans="1:6" s="21" customFormat="1">
      <c r="A185" s="41"/>
      <c r="F185" s="3"/>
    </row>
    <row r="186" spans="1:6" s="21" customFormat="1">
      <c r="A186" s="41"/>
      <c r="F186" s="3"/>
    </row>
    <row r="187" spans="1:6" s="21" customFormat="1">
      <c r="A187" s="41"/>
      <c r="F187" s="3"/>
    </row>
    <row r="188" spans="1:6" s="21" customFormat="1">
      <c r="A188" s="41"/>
      <c r="F188" s="3"/>
    </row>
    <row r="189" spans="1:6" s="21" customFormat="1">
      <c r="A189" s="41"/>
      <c r="F189" s="3"/>
    </row>
    <row r="190" spans="1:6" s="21" customFormat="1">
      <c r="A190" s="41"/>
      <c r="F190" s="3"/>
    </row>
    <row r="191" spans="1:6" s="21" customFormat="1">
      <c r="A191" s="41"/>
      <c r="F191" s="3"/>
    </row>
    <row r="192" spans="1:6" s="21" customFormat="1">
      <c r="A192" s="41"/>
      <c r="F192" s="3"/>
    </row>
    <row r="193" spans="1:6" s="21" customFormat="1">
      <c r="A193" s="41"/>
      <c r="F193" s="3"/>
    </row>
    <row r="194" spans="1:6" s="21" customFormat="1">
      <c r="A194" s="41"/>
      <c r="F194" s="3"/>
    </row>
    <row r="195" spans="1:6" s="21" customFormat="1">
      <c r="A195" s="41"/>
      <c r="F195" s="3"/>
    </row>
    <row r="196" spans="1:6" s="21" customFormat="1">
      <c r="A196" s="41"/>
      <c r="F196" s="3"/>
    </row>
    <row r="197" spans="1:6" s="21" customFormat="1">
      <c r="A197" s="41"/>
      <c r="F197" s="3"/>
    </row>
    <row r="198" spans="1:6" s="21" customFormat="1">
      <c r="A198" s="41"/>
      <c r="F198" s="3"/>
    </row>
    <row r="199" spans="1:6" s="21" customFormat="1">
      <c r="A199" s="41"/>
      <c r="F199" s="3"/>
    </row>
    <row r="200" spans="1:6" s="21" customFormat="1">
      <c r="A200" s="41"/>
      <c r="F200" s="3"/>
    </row>
    <row r="201" spans="1:6" s="21" customFormat="1">
      <c r="A201" s="41"/>
      <c r="F201" s="3"/>
    </row>
    <row r="202" spans="1:6" s="21" customFormat="1">
      <c r="A202" s="41"/>
      <c r="F202" s="3"/>
    </row>
    <row r="203" spans="1:6" s="21" customFormat="1">
      <c r="A203" s="41"/>
      <c r="F203" s="3"/>
    </row>
    <row r="204" spans="1:6" s="21" customFormat="1">
      <c r="A204" s="41"/>
      <c r="F204" s="3"/>
    </row>
    <row r="205" spans="1:6" s="21" customFormat="1">
      <c r="A205" s="41"/>
      <c r="F205" s="3"/>
    </row>
    <row r="206" spans="1:6" s="21" customFormat="1">
      <c r="A206" s="41"/>
      <c r="F206" s="3"/>
    </row>
    <row r="207" spans="1:6" s="21" customFormat="1">
      <c r="A207" s="41"/>
      <c r="F207" s="3"/>
    </row>
    <row r="208" spans="1:6" s="21" customFormat="1">
      <c r="A208" s="41"/>
      <c r="F208" s="3"/>
    </row>
    <row r="209" spans="1:6" s="21" customFormat="1">
      <c r="A209" s="41"/>
      <c r="F209" s="3"/>
    </row>
    <row r="210" spans="1:6" s="21" customFormat="1">
      <c r="A210" s="41"/>
      <c r="F210" s="3"/>
    </row>
    <row r="211" spans="1:6" s="21" customFormat="1">
      <c r="A211" s="41"/>
      <c r="F211" s="3"/>
    </row>
    <row r="212" spans="1:6" s="21" customFormat="1">
      <c r="A212" s="41"/>
      <c r="F212" s="3"/>
    </row>
    <row r="213" spans="1:6" s="21" customFormat="1">
      <c r="A213" s="41"/>
      <c r="F213" s="3"/>
    </row>
    <row r="214" spans="1:6" s="21" customFormat="1">
      <c r="A214" s="41"/>
      <c r="F214" s="3"/>
    </row>
    <row r="215" spans="1:6" s="21" customFormat="1">
      <c r="A215" s="41"/>
      <c r="F215" s="3"/>
    </row>
    <row r="216" spans="1:6" s="21" customFormat="1">
      <c r="A216" s="41"/>
      <c r="F216" s="3"/>
    </row>
    <row r="217" spans="1:6" s="21" customFormat="1">
      <c r="A217" s="41"/>
      <c r="F217" s="3"/>
    </row>
    <row r="218" spans="1:6" s="21" customFormat="1">
      <c r="A218" s="41"/>
      <c r="F218" s="3"/>
    </row>
    <row r="219" spans="1:6" s="21" customFormat="1">
      <c r="A219" s="41"/>
      <c r="F219" s="3"/>
    </row>
    <row r="220" spans="1:6" s="21" customFormat="1">
      <c r="A220" s="41"/>
      <c r="F220" s="3"/>
    </row>
    <row r="221" spans="1:6" s="21" customFormat="1">
      <c r="A221" s="41"/>
      <c r="F221" s="3"/>
    </row>
    <row r="222" spans="1:6" s="21" customFormat="1">
      <c r="A222" s="41"/>
      <c r="F222" s="3"/>
    </row>
    <row r="223" spans="1:6" s="21" customFormat="1">
      <c r="A223" s="41"/>
      <c r="F223" s="3"/>
    </row>
    <row r="224" spans="1:6" s="21" customFormat="1">
      <c r="A224" s="41"/>
      <c r="F224" s="3"/>
    </row>
    <row r="225" spans="1:6" s="21" customFormat="1">
      <c r="A225" s="41"/>
      <c r="F225" s="3"/>
    </row>
    <row r="226" spans="1:6" s="21" customFormat="1">
      <c r="A226" s="41"/>
      <c r="F226" s="3"/>
    </row>
    <row r="227" spans="1:6" s="21" customFormat="1">
      <c r="A227" s="41"/>
      <c r="F227" s="3"/>
    </row>
    <row r="228" spans="1:6" s="21" customFormat="1">
      <c r="A228" s="41"/>
      <c r="F228" s="3"/>
    </row>
    <row r="229" spans="1:6" s="21" customFormat="1">
      <c r="A229" s="41"/>
      <c r="F229" s="3"/>
    </row>
    <row r="230" spans="1:6" s="21" customFormat="1">
      <c r="A230" s="41"/>
      <c r="F230" s="3"/>
    </row>
    <row r="231" spans="1:6" s="21" customFormat="1">
      <c r="A231" s="41"/>
      <c r="F231" s="3"/>
    </row>
    <row r="232" spans="1:6" s="21" customFormat="1">
      <c r="A232" s="41"/>
      <c r="F232" s="3"/>
    </row>
    <row r="233" spans="1:6" s="21" customFormat="1">
      <c r="A233" s="41"/>
      <c r="F233" s="3"/>
    </row>
    <row r="234" spans="1:6" s="21" customFormat="1">
      <c r="A234" s="41"/>
      <c r="F234" s="3"/>
    </row>
    <row r="235" spans="1:6" s="21" customFormat="1">
      <c r="A235" s="41"/>
      <c r="F235" s="3"/>
    </row>
    <row r="236" spans="1:6" s="21" customFormat="1">
      <c r="A236" s="41"/>
      <c r="F236" s="3"/>
    </row>
    <row r="237" spans="1:6" s="21" customFormat="1">
      <c r="A237" s="41"/>
      <c r="F237" s="3"/>
    </row>
    <row r="238" spans="1:6" s="21" customFormat="1">
      <c r="A238" s="41"/>
      <c r="F238" s="3"/>
    </row>
    <row r="239" spans="1:6" s="21" customFormat="1">
      <c r="A239" s="41"/>
      <c r="F239" s="3"/>
    </row>
    <row r="240" spans="1:6" s="21" customFormat="1">
      <c r="A240" s="41"/>
      <c r="F240" s="3"/>
    </row>
    <row r="241" spans="1:6" s="21" customFormat="1">
      <c r="A241" s="41"/>
      <c r="F241" s="3"/>
    </row>
    <row r="242" spans="1:6" s="21" customFormat="1">
      <c r="A242" s="41"/>
      <c r="F242" s="3"/>
    </row>
    <row r="243" spans="1:6" s="21" customFormat="1">
      <c r="A243" s="41"/>
      <c r="F243" s="3"/>
    </row>
    <row r="244" spans="1:6" s="21" customFormat="1">
      <c r="A244" s="41"/>
      <c r="F244" s="3"/>
    </row>
    <row r="245" spans="1:6" s="21" customFormat="1">
      <c r="A245" s="41"/>
      <c r="F245" s="3"/>
    </row>
    <row r="246" spans="1:6" s="21" customFormat="1">
      <c r="A246" s="41"/>
      <c r="F246" s="3"/>
    </row>
    <row r="247" spans="1:6" s="21" customFormat="1">
      <c r="A247" s="41"/>
      <c r="F247" s="3"/>
    </row>
    <row r="248" spans="1:6" s="21" customFormat="1">
      <c r="A248" s="41"/>
      <c r="F248" s="3"/>
    </row>
    <row r="249" spans="1:6" s="21" customFormat="1">
      <c r="A249" s="41"/>
      <c r="F249" s="3"/>
    </row>
    <row r="250" spans="1:6" s="21" customFormat="1">
      <c r="A250" s="41"/>
      <c r="F250" s="3"/>
    </row>
    <row r="251" spans="1:6" s="21" customFormat="1">
      <c r="A251" s="41"/>
      <c r="F251" s="3"/>
    </row>
    <row r="252" spans="1:6" s="21" customFormat="1">
      <c r="A252" s="41"/>
      <c r="F252" s="3"/>
    </row>
    <row r="253" spans="1:6" s="21" customFormat="1">
      <c r="A253" s="41"/>
      <c r="F253" s="3"/>
    </row>
    <row r="254" spans="1:6" s="21" customFormat="1">
      <c r="A254" s="41"/>
      <c r="F254" s="3"/>
    </row>
    <row r="255" spans="1:6" s="21" customFormat="1">
      <c r="A255" s="41"/>
      <c r="F255" s="3"/>
    </row>
    <row r="256" spans="1:6" s="21" customFormat="1">
      <c r="A256" s="41"/>
      <c r="F256" s="3"/>
    </row>
    <row r="257" spans="1:6" s="21" customFormat="1">
      <c r="A257" s="41"/>
      <c r="F257" s="3"/>
    </row>
    <row r="258" spans="1:6" s="21" customFormat="1">
      <c r="A258" s="41"/>
      <c r="F258" s="3"/>
    </row>
    <row r="259" spans="1:6" s="21" customFormat="1">
      <c r="A259" s="41"/>
      <c r="F259" s="3"/>
    </row>
    <row r="260" spans="1:6" s="21" customFormat="1">
      <c r="A260" s="41"/>
      <c r="F260" s="3"/>
    </row>
    <row r="261" spans="1:6" s="21" customFormat="1">
      <c r="A261" s="41"/>
      <c r="F261" s="3"/>
    </row>
    <row r="262" spans="1:6" s="21" customFormat="1">
      <c r="A262" s="41"/>
      <c r="F262" s="3"/>
    </row>
    <row r="263" spans="1:6" s="21" customFormat="1">
      <c r="A263" s="41"/>
      <c r="F263" s="3"/>
    </row>
    <row r="264" spans="1:6" s="21" customFormat="1">
      <c r="A264" s="41"/>
      <c r="F264" s="3"/>
    </row>
    <row r="265" spans="1:6" s="21" customFormat="1">
      <c r="A265" s="41"/>
      <c r="F265" s="3"/>
    </row>
    <row r="266" spans="1:6" s="21" customFormat="1">
      <c r="A266" s="41"/>
      <c r="F266" s="3"/>
    </row>
    <row r="267" spans="1:6" s="21" customFormat="1">
      <c r="A267" s="41"/>
      <c r="F267" s="3"/>
    </row>
    <row r="268" spans="1:6" s="21" customFormat="1">
      <c r="A268" s="41"/>
      <c r="F268" s="3"/>
    </row>
    <row r="269" spans="1:6" s="21" customFormat="1">
      <c r="A269" s="41"/>
      <c r="F269" s="3"/>
    </row>
    <row r="270" spans="1:6" s="21" customFormat="1">
      <c r="A270" s="41"/>
      <c r="F270" s="3"/>
    </row>
    <row r="271" spans="1:6" s="21" customFormat="1">
      <c r="A271" s="41"/>
      <c r="F271" s="3"/>
    </row>
  </sheetData>
  <mergeCells count="34">
    <mergeCell ref="A47:F47"/>
    <mergeCell ref="B36:F36"/>
    <mergeCell ref="B37:F37"/>
    <mergeCell ref="B38:F38"/>
    <mergeCell ref="B35:F35"/>
    <mergeCell ref="A45:F45"/>
    <mergeCell ref="B34:F34"/>
    <mergeCell ref="B27:F27"/>
    <mergeCell ref="B39:F39"/>
    <mergeCell ref="B28:F28"/>
    <mergeCell ref="B29:F29"/>
    <mergeCell ref="B30:F30"/>
    <mergeCell ref="B31:F31"/>
    <mergeCell ref="B32:F32"/>
    <mergeCell ref="B33:F33"/>
    <mergeCell ref="C102:F102"/>
    <mergeCell ref="A49:A50"/>
    <mergeCell ref="B49:B50"/>
    <mergeCell ref="F49:F50"/>
    <mergeCell ref="A52:F52"/>
    <mergeCell ref="A84:F84"/>
    <mergeCell ref="C49:C50"/>
    <mergeCell ref="A75:F75"/>
    <mergeCell ref="A88:F88"/>
    <mergeCell ref="A68:F68"/>
    <mergeCell ref="C101:F101"/>
    <mergeCell ref="E49:E50"/>
    <mergeCell ref="D49:D50"/>
    <mergeCell ref="A82:F82"/>
    <mergeCell ref="E1:F1"/>
    <mergeCell ref="E2:F2"/>
    <mergeCell ref="E3:F3"/>
    <mergeCell ref="E4:F4"/>
    <mergeCell ref="E5:F5"/>
  </mergeCells>
  <phoneticPr fontId="4" type="noConversion"/>
  <pageMargins left="1.1811023622047245" right="0.39370078740157483" top="0.78740157480314965" bottom="0.78740157480314965" header="0.39370078740157483" footer="0.19685039370078741"/>
  <pageSetup paperSize="9" scale="54" firstPageNumber="6" fitToHeight="2" orientation="portrait" useFirstPageNumber="1" verticalDpi="300" r:id="rId1"/>
  <headerFooter alignWithMargins="0">
    <oddHeader xml:space="preserve">&amp;C&amp;"Times New Roman,обычный"&amp;14 7
&amp;R&amp;"Times New Roman,обычный"&amp;14 
</oddHeader>
  </headerFooter>
  <rowBreaks count="1" manualBreakCount="1">
    <brk id="6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G6" sqref="G6"/>
    </sheetView>
  </sheetViews>
  <sheetFormatPr defaultRowHeight="15"/>
  <cols>
    <col min="1" max="1" width="2.5703125" style="414" customWidth="1"/>
    <col min="2" max="2" width="40.28515625" style="414" bestFit="1" customWidth="1"/>
    <col min="3" max="3" width="8.5703125" style="414" customWidth="1"/>
    <col min="4" max="4" width="14.140625" style="414" customWidth="1"/>
    <col min="5" max="5" width="9.140625" style="414"/>
    <col min="6" max="6" width="11.5703125" style="414" customWidth="1"/>
    <col min="7" max="7" width="13" style="414" customWidth="1"/>
    <col min="8" max="8" width="9.140625" style="414"/>
    <col min="9" max="9" width="10.85546875" style="414" customWidth="1"/>
    <col min="10" max="10" width="0.140625" style="414" customWidth="1"/>
    <col min="11" max="11" width="9.140625" style="414" hidden="1" customWidth="1"/>
    <col min="12" max="16384" width="9.140625" style="414"/>
  </cols>
  <sheetData>
    <row r="1" spans="2:11">
      <c r="G1" s="414" t="s">
        <v>501</v>
      </c>
    </row>
    <row r="2" spans="2:11">
      <c r="G2" s="414" t="s">
        <v>502</v>
      </c>
    </row>
    <row r="3" spans="2:11">
      <c r="B3" s="415" t="s">
        <v>503</v>
      </c>
      <c r="C3" s="416"/>
      <c r="D3" s="416"/>
      <c r="E3" s="416"/>
      <c r="F3" s="416"/>
      <c r="G3" s="416"/>
      <c r="H3" s="416"/>
      <c r="I3" s="416"/>
      <c r="J3" s="416"/>
      <c r="K3" s="417"/>
    </row>
    <row r="4" spans="2:11" ht="51.75" customHeight="1">
      <c r="B4" s="432" t="s">
        <v>504</v>
      </c>
      <c r="C4" s="433" t="s">
        <v>490</v>
      </c>
      <c r="D4" s="433"/>
      <c r="E4" s="433" t="s">
        <v>505</v>
      </c>
      <c r="F4" s="433"/>
      <c r="G4" s="433" t="s">
        <v>506</v>
      </c>
      <c r="H4" s="433" t="s">
        <v>507</v>
      </c>
      <c r="I4" s="433"/>
      <c r="J4" s="433" t="s">
        <v>508</v>
      </c>
      <c r="K4" s="433"/>
    </row>
    <row r="5" spans="2:11" ht="87" customHeight="1">
      <c r="B5" s="432"/>
      <c r="C5" s="424" t="s">
        <v>509</v>
      </c>
      <c r="D5" s="434" t="s">
        <v>510</v>
      </c>
      <c r="E5" s="424" t="s">
        <v>509</v>
      </c>
      <c r="F5" s="434" t="s">
        <v>510</v>
      </c>
      <c r="G5" s="433"/>
      <c r="H5" s="424" t="s">
        <v>509</v>
      </c>
      <c r="I5" s="434" t="s">
        <v>510</v>
      </c>
      <c r="J5" s="434" t="s">
        <v>511</v>
      </c>
      <c r="K5" s="434" t="s">
        <v>512</v>
      </c>
    </row>
    <row r="6" spans="2:11">
      <c r="B6" s="424" t="s">
        <v>250</v>
      </c>
      <c r="C6" s="426">
        <v>0</v>
      </c>
      <c r="D6" s="426">
        <v>0</v>
      </c>
      <c r="E6" s="426">
        <f>E7</f>
        <v>88.8</v>
      </c>
      <c r="F6" s="426">
        <f>E6/E13*100</f>
        <v>22.543998878893028</v>
      </c>
      <c r="G6" s="426">
        <v>0</v>
      </c>
      <c r="H6" s="426">
        <f>H7+H8</f>
        <v>552.35</v>
      </c>
      <c r="I6" s="426">
        <f>H6*100/H13</f>
        <v>35.704086393611263</v>
      </c>
      <c r="J6" s="424">
        <v>0</v>
      </c>
      <c r="K6" s="424">
        <v>0</v>
      </c>
    </row>
    <row r="7" spans="2:11">
      <c r="B7" s="435" t="s">
        <v>248</v>
      </c>
      <c r="C7" s="436">
        <v>0</v>
      </c>
      <c r="D7" s="436">
        <v>0</v>
      </c>
      <c r="E7" s="436">
        <f>'[40]1.1. Фін результат_табл. 1'!$E$88</f>
        <v>88.8</v>
      </c>
      <c r="F7" s="426">
        <f>E7/E13*100</f>
        <v>22.543998878893028</v>
      </c>
      <c r="G7" s="436">
        <f>'[40]1.1. Фін результат_табл. 1'!$D$88</f>
        <v>0.2</v>
      </c>
      <c r="H7" s="436">
        <f>'[39]1.1. Фін результат_табл. 1'!$F$88</f>
        <v>392.20000000000005</v>
      </c>
      <c r="I7" s="426">
        <f>H7*100/H13</f>
        <v>25.351937509865735</v>
      </c>
      <c r="J7" s="424">
        <v>0</v>
      </c>
      <c r="K7" s="424">
        <v>0</v>
      </c>
    </row>
    <row r="8" spans="2:11">
      <c r="B8" s="435" t="s">
        <v>513</v>
      </c>
      <c r="C8" s="436">
        <v>0</v>
      </c>
      <c r="D8" s="436">
        <v>0</v>
      </c>
      <c r="E8" s="436">
        <f>'[40]1.1. Фін результат_табл. 1'!$E$89</f>
        <v>5</v>
      </c>
      <c r="F8" s="426">
        <f>E8/E13*100</f>
        <v>1.2693693062439768</v>
      </c>
      <c r="G8" s="436">
        <f>'[40]1.1. Фін результат_табл. 1'!$D$89</f>
        <v>0</v>
      </c>
      <c r="H8" s="436">
        <f>'[39]1.1. Фін результат_табл. 1'!$F$89</f>
        <v>160.14999999999998</v>
      </c>
      <c r="I8" s="426">
        <f>H8*100/H13</f>
        <v>10.352148883745528</v>
      </c>
      <c r="J8" s="424">
        <v>0</v>
      </c>
      <c r="K8" s="424">
        <v>0</v>
      </c>
    </row>
    <row r="9" spans="2:11">
      <c r="B9" s="424" t="s">
        <v>5</v>
      </c>
      <c r="C9" s="426">
        <v>86</v>
      </c>
      <c r="D9" s="426">
        <f>C9*100/C13</f>
        <v>62.093862815884478</v>
      </c>
      <c r="E9" s="426">
        <f>'[40]1.1. Фін результат_табл. 1'!$E$90</f>
        <v>87.62</v>
      </c>
      <c r="F9" s="426">
        <f>E9/E13*100</f>
        <v>22.244427722619449</v>
      </c>
      <c r="G9" s="426">
        <f>'[40]1.1. Фін результат_табл. 1'!$D$90</f>
        <v>88.8</v>
      </c>
      <c r="H9" s="426">
        <f>'[39]1.1. Фін результат_табл. 1'!$F$90</f>
        <v>498.69</v>
      </c>
      <c r="I9" s="426">
        <f>H9*100/H13</f>
        <v>32.235486274336921</v>
      </c>
      <c r="J9" s="424">
        <v>0</v>
      </c>
      <c r="K9" s="424"/>
    </row>
    <row r="10" spans="2:11">
      <c r="B10" s="424" t="s">
        <v>6</v>
      </c>
      <c r="C10" s="426">
        <v>18.5</v>
      </c>
      <c r="D10" s="426">
        <f>C10*100/C13</f>
        <v>13.35740072202166</v>
      </c>
      <c r="E10" s="426">
        <f>'[40]1.1. Фін результат_табл. 1'!$E$91</f>
        <v>19.276399999999999</v>
      </c>
      <c r="F10" s="426">
        <f>E10/E13*100</f>
        <v>4.8937740989762784</v>
      </c>
      <c r="G10" s="426">
        <f>'[40]1.1. Фін результат_табл. 1'!$D$91</f>
        <v>19.597999999999999</v>
      </c>
      <c r="H10" s="426">
        <f>'[39]1.1. Фін результат_табл. 1'!$F$91</f>
        <v>109.71179999999998</v>
      </c>
      <c r="I10" s="426">
        <f>H10*100/H13</f>
        <v>7.0918069803541224</v>
      </c>
      <c r="J10" s="424">
        <v>0</v>
      </c>
      <c r="K10" s="424"/>
    </row>
    <row r="11" spans="2:11">
      <c r="B11" s="424" t="s">
        <v>7</v>
      </c>
      <c r="C11" s="426">
        <v>0</v>
      </c>
      <c r="D11" s="426">
        <f>C11*100/C13</f>
        <v>0</v>
      </c>
      <c r="E11" s="426">
        <f>'[40]1.1. Фін результат_табл. 1'!$E$92</f>
        <v>2</v>
      </c>
      <c r="F11" s="426">
        <f>E11/E13*100</f>
        <v>0.5077477224975907</v>
      </c>
      <c r="G11" s="426">
        <f>'[40]1.1. Фін результат_табл. 1'!$D$92</f>
        <v>1.7000000000000002</v>
      </c>
      <c r="H11" s="426">
        <f>'[39]1.1. Фін результат_табл. 1'!$F$92</f>
        <v>15.4</v>
      </c>
      <c r="I11" s="426">
        <f>H11*100/H13</f>
        <v>0.995461085293045</v>
      </c>
      <c r="J11" s="424">
        <v>0</v>
      </c>
      <c r="K11" s="424"/>
    </row>
    <row r="12" spans="2:11">
      <c r="B12" s="424" t="s">
        <v>28</v>
      </c>
      <c r="C12" s="426">
        <v>34</v>
      </c>
      <c r="D12" s="426">
        <f>C12*100/C13</f>
        <v>24.548736462093864</v>
      </c>
      <c r="E12" s="426">
        <f>'[40]1.1. Фін результат_табл. 1'!$E$93</f>
        <v>191.20000000000002</v>
      </c>
      <c r="F12" s="426">
        <f>E12/E13*100</f>
        <v>48.540682270769672</v>
      </c>
      <c r="G12" s="426">
        <f>'[40]1.1. Фін результат_табл. 1'!$D$93</f>
        <v>35.199999999999996</v>
      </c>
      <c r="H12" s="426">
        <f>'[39]1.1. Фін результат_табл. 1'!$F$93</f>
        <v>370.87</v>
      </c>
      <c r="I12" s="426">
        <f>H12*100/H13</f>
        <v>23.97315926640465</v>
      </c>
      <c r="J12" s="424">
        <v>0</v>
      </c>
      <c r="K12" s="424"/>
    </row>
    <row r="13" spans="2:11">
      <c r="B13" s="424" t="s">
        <v>514</v>
      </c>
      <c r="C13" s="426">
        <f>SUM(C7:C12)</f>
        <v>138.5</v>
      </c>
      <c r="D13" s="426">
        <f t="shared" ref="D13:E13" si="0">SUM(D7:D12)</f>
        <v>100</v>
      </c>
      <c r="E13" s="426">
        <f t="shared" si="0"/>
        <v>393.89640000000003</v>
      </c>
      <c r="F13" s="426">
        <f>SUM(F7:F12)</f>
        <v>100</v>
      </c>
      <c r="G13" s="426">
        <f>SUM(G6:G12)</f>
        <v>145.49799999999999</v>
      </c>
      <c r="H13" s="426">
        <f>SUM(H7:H12)</f>
        <v>1547.0218</v>
      </c>
      <c r="I13" s="426">
        <v>100</v>
      </c>
      <c r="J13" s="424">
        <v>0</v>
      </c>
      <c r="K13" s="424"/>
    </row>
    <row r="16" spans="2:11">
      <c r="B16" s="414" t="s">
        <v>515</v>
      </c>
      <c r="C16" s="437"/>
      <c r="D16" s="437" t="s">
        <v>484</v>
      </c>
    </row>
    <row r="18" spans="2:4">
      <c r="B18" s="414" t="s">
        <v>516</v>
      </c>
      <c r="C18" s="437"/>
      <c r="D18" s="437" t="s">
        <v>517</v>
      </c>
    </row>
  </sheetData>
  <mergeCells count="7">
    <mergeCell ref="B3:K3"/>
    <mergeCell ref="B4:B5"/>
    <mergeCell ref="C4:D4"/>
    <mergeCell ref="E4:F4"/>
    <mergeCell ref="G4:G5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7" workbookViewId="0">
      <selection activeCell="D9" sqref="D9"/>
    </sheetView>
  </sheetViews>
  <sheetFormatPr defaultRowHeight="15"/>
  <cols>
    <col min="1" max="1" width="42" style="414" customWidth="1"/>
    <col min="2" max="2" width="9.140625" style="414"/>
    <col min="3" max="3" width="12" style="414" customWidth="1"/>
    <col min="4" max="4" width="9.140625" style="414"/>
    <col min="5" max="5" width="10.28515625" style="414" customWidth="1"/>
    <col min="6" max="6" width="11.140625" style="414" customWidth="1"/>
    <col min="7" max="7" width="9.140625" style="414"/>
    <col min="8" max="8" width="9.7109375" style="414" customWidth="1"/>
    <col min="9" max="16384" width="9.140625" style="414"/>
  </cols>
  <sheetData>
    <row r="1" spans="1:8">
      <c r="F1" s="414" t="s">
        <v>287</v>
      </c>
    </row>
    <row r="2" spans="1:8">
      <c r="F2" s="414" t="s">
        <v>502</v>
      </c>
    </row>
    <row r="3" spans="1:8">
      <c r="A3" s="438" t="s">
        <v>518</v>
      </c>
      <c r="B3" s="438"/>
      <c r="C3" s="438"/>
      <c r="D3" s="438"/>
      <c r="E3" s="438"/>
      <c r="F3" s="438"/>
      <c r="G3" s="438"/>
      <c r="H3" s="438"/>
    </row>
    <row r="4" spans="1:8" ht="42" customHeight="1">
      <c r="A4" s="439" t="s">
        <v>504</v>
      </c>
      <c r="B4" s="433" t="s">
        <v>490</v>
      </c>
      <c r="C4" s="433"/>
      <c r="D4" s="433" t="s">
        <v>491</v>
      </c>
      <c r="E4" s="433"/>
      <c r="F4" s="433" t="s">
        <v>519</v>
      </c>
      <c r="G4" s="433" t="s">
        <v>507</v>
      </c>
      <c r="H4" s="433"/>
    </row>
    <row r="5" spans="1:8" ht="120">
      <c r="A5" s="439"/>
      <c r="B5" s="424" t="s">
        <v>520</v>
      </c>
      <c r="C5" s="434" t="s">
        <v>521</v>
      </c>
      <c r="D5" s="424" t="s">
        <v>520</v>
      </c>
      <c r="E5" s="434" t="s">
        <v>521</v>
      </c>
      <c r="F5" s="433"/>
      <c r="G5" s="424" t="s">
        <v>520</v>
      </c>
      <c r="H5" s="434" t="s">
        <v>521</v>
      </c>
    </row>
    <row r="6" spans="1:8" ht="30">
      <c r="A6" s="434" t="s">
        <v>522</v>
      </c>
      <c r="B6" s="424">
        <v>28.7</v>
      </c>
      <c r="C6" s="424" t="s">
        <v>393</v>
      </c>
      <c r="D6" s="424">
        <v>539.4</v>
      </c>
      <c r="E6" s="424" t="s">
        <v>393</v>
      </c>
      <c r="F6" s="424">
        <v>0</v>
      </c>
      <c r="G6" s="424">
        <v>1200</v>
      </c>
      <c r="H6" s="424" t="s">
        <v>393</v>
      </c>
    </row>
    <row r="7" spans="1:8" ht="30">
      <c r="A7" s="434" t="s">
        <v>523</v>
      </c>
      <c r="B7" s="424">
        <v>3</v>
      </c>
      <c r="C7" s="424" t="s">
        <v>393</v>
      </c>
      <c r="D7" s="424">
        <v>3</v>
      </c>
      <c r="E7" s="424" t="s">
        <v>393</v>
      </c>
      <c r="F7" s="424">
        <v>0</v>
      </c>
      <c r="G7" s="424">
        <v>8</v>
      </c>
      <c r="H7" s="424" t="s">
        <v>393</v>
      </c>
    </row>
    <row r="8" spans="1:8">
      <c r="A8" s="434" t="s">
        <v>524</v>
      </c>
      <c r="B8" s="424">
        <v>0</v>
      </c>
      <c r="C8" s="424">
        <v>0</v>
      </c>
      <c r="D8" s="424"/>
      <c r="E8" s="426"/>
      <c r="F8" s="424">
        <v>0</v>
      </c>
      <c r="G8" s="426"/>
      <c r="H8" s="424"/>
    </row>
    <row r="9" spans="1:8">
      <c r="A9" s="434" t="s">
        <v>525</v>
      </c>
      <c r="B9" s="426">
        <f>B10+B18+B39</f>
        <v>138.5</v>
      </c>
      <c r="C9" s="426">
        <f>B9/B6</f>
        <v>4.8257839721254356</v>
      </c>
      <c r="D9" s="426">
        <f>D10+D18+D39</f>
        <v>458.69439999999997</v>
      </c>
      <c r="E9" s="426">
        <f>D9/D6</f>
        <v>0.85037893956247679</v>
      </c>
      <c r="F9" s="426"/>
      <c r="G9" s="426">
        <f>G10+G18</f>
        <v>1403.7518000000002</v>
      </c>
      <c r="H9" s="426">
        <f>G9/G6</f>
        <v>1.1697931666666668</v>
      </c>
    </row>
    <row r="10" spans="1:8">
      <c r="A10" s="434" t="s">
        <v>526</v>
      </c>
      <c r="B10" s="426">
        <f>SUM(B11:B17)</f>
        <v>59.2</v>
      </c>
      <c r="C10" s="426">
        <f t="shared" ref="C10:C27" si="0">B10/B7</f>
        <v>19.733333333333334</v>
      </c>
      <c r="D10" s="426">
        <f>SUM(D11:D17)</f>
        <v>383.71339999999998</v>
      </c>
      <c r="E10" s="426">
        <f>D10/D6</f>
        <v>0.71137078235076012</v>
      </c>
      <c r="F10" s="426">
        <v>0</v>
      </c>
      <c r="G10" s="426">
        <f>G11+G12+G13+G14+G15+G16+G17</f>
        <v>1054.3472000000002</v>
      </c>
      <c r="H10" s="426">
        <f>G10/G6</f>
        <v>0.87862266666666677</v>
      </c>
    </row>
    <row r="11" spans="1:8">
      <c r="A11" s="434" t="s">
        <v>248</v>
      </c>
      <c r="B11" s="426">
        <v>0</v>
      </c>
      <c r="C11" s="426">
        <v>0</v>
      </c>
      <c r="D11" s="426">
        <f>'[40]1.1. Фін результат_табл. 1'!$D$10+'[40]1.1. Фін результат_табл. 1'!$E$10</f>
        <v>89</v>
      </c>
      <c r="E11" s="426">
        <v>0</v>
      </c>
      <c r="F11" s="426">
        <v>0</v>
      </c>
      <c r="G11" s="426">
        <f>'[39]1.1. Фін результат_табл. 1'!$F$10</f>
        <v>392.20000000000005</v>
      </c>
      <c r="H11" s="426">
        <f>G11/G6</f>
        <v>0.32683333333333336</v>
      </c>
    </row>
    <row r="12" spans="1:8">
      <c r="A12" s="434" t="s">
        <v>61</v>
      </c>
      <c r="B12" s="426">
        <v>0</v>
      </c>
      <c r="C12" s="426">
        <f t="shared" si="0"/>
        <v>0</v>
      </c>
      <c r="D12" s="426">
        <f>'[40]1.1. Фін результат_табл. 1'!$D$12+'[40]1.1. Фін результат_табл. 1'!$E$12</f>
        <v>5</v>
      </c>
      <c r="E12" s="426">
        <v>0</v>
      </c>
      <c r="F12" s="426">
        <v>0</v>
      </c>
      <c r="G12" s="426">
        <f>'[39]1.1. Фін результат_табл. 1'!$F$12</f>
        <v>13.28</v>
      </c>
      <c r="H12" s="426">
        <f>G12/G6</f>
        <v>1.1066666666666666E-2</v>
      </c>
    </row>
    <row r="13" spans="1:8">
      <c r="A13" s="434" t="s">
        <v>39</v>
      </c>
      <c r="B13" s="426">
        <v>25</v>
      </c>
      <c r="C13" s="426">
        <f t="shared" si="0"/>
        <v>0.42229729729729726</v>
      </c>
      <c r="D13" s="426">
        <f>'[40]1.1. Фін результат_табл. 1'!$D$13+'[40]1.1. Фін результат_табл. 1'!$E$13</f>
        <v>61.97</v>
      </c>
      <c r="E13" s="426">
        <f>D13/D6</f>
        <v>0.11488691138301817</v>
      </c>
      <c r="F13" s="426">
        <v>0</v>
      </c>
      <c r="G13" s="426">
        <f>'[39]1.1. Фін результат_табл. 1'!$F$13</f>
        <v>259.76</v>
      </c>
      <c r="H13" s="426">
        <f>G13/G6</f>
        <v>0.21646666666666667</v>
      </c>
    </row>
    <row r="14" spans="1:8">
      <c r="A14" s="434" t="s">
        <v>40</v>
      </c>
      <c r="B14" s="426">
        <v>5.5</v>
      </c>
      <c r="C14" s="426">
        <f>B14/B6</f>
        <v>0.19163763066202091</v>
      </c>
      <c r="D14" s="426">
        <f>'[40]1.1. Фін результат_табл. 1'!$D$14+'[40]1.1. Фін результат_табл. 1'!$E$14</f>
        <v>13.633399999999998</v>
      </c>
      <c r="E14" s="426">
        <f>D14/D6</f>
        <v>2.5275120504263993E-2</v>
      </c>
      <c r="F14" s="426">
        <v>0</v>
      </c>
      <c r="G14" s="426">
        <f>'[39]1.1. Фін результат_табл. 1'!$F$14</f>
        <v>57.147199999999991</v>
      </c>
      <c r="H14" s="426">
        <f>G14/G6</f>
        <v>4.762266666666666E-2</v>
      </c>
    </row>
    <row r="15" spans="1:8">
      <c r="A15" s="434" t="s">
        <v>416</v>
      </c>
      <c r="B15" s="426">
        <v>0</v>
      </c>
      <c r="C15" s="426">
        <f>B15/B7</f>
        <v>0</v>
      </c>
      <c r="D15" s="426">
        <f>'[40]1.1. Фін результат_табл. 1'!$D$16+'[40]1.1. Фін результат_табл. 1'!$E$16</f>
        <v>0.6</v>
      </c>
      <c r="E15" s="426">
        <v>0</v>
      </c>
      <c r="F15" s="426">
        <v>0</v>
      </c>
      <c r="G15" s="426">
        <v>0</v>
      </c>
      <c r="H15" s="426">
        <f>G15/G6</f>
        <v>0</v>
      </c>
    </row>
    <row r="16" spans="1:8">
      <c r="A16" s="434" t="s">
        <v>527</v>
      </c>
      <c r="B16" s="426">
        <v>0</v>
      </c>
      <c r="C16" s="426">
        <f t="shared" si="0"/>
        <v>0</v>
      </c>
      <c r="D16" s="426">
        <v>0</v>
      </c>
      <c r="E16" s="426">
        <v>0</v>
      </c>
      <c r="F16" s="426">
        <v>0</v>
      </c>
      <c r="G16" s="426">
        <v>0</v>
      </c>
      <c r="H16" s="426">
        <f>G16/G6</f>
        <v>0</v>
      </c>
    </row>
    <row r="17" spans="1:8">
      <c r="A17" s="434" t="s">
        <v>115</v>
      </c>
      <c r="B17" s="426">
        <v>28.7</v>
      </c>
      <c r="C17" s="426">
        <f t="shared" si="0"/>
        <v>5.2181818181818178</v>
      </c>
      <c r="D17" s="426">
        <f>'[40]1.1. Фін результат_табл. 1'!$D$17+'[40]1.1. Фін результат_табл. 1'!$E$17</f>
        <v>213.51000000000002</v>
      </c>
      <c r="E17" s="426">
        <f>D17/D6</f>
        <v>0.39582869855394887</v>
      </c>
      <c r="F17" s="426">
        <v>0</v>
      </c>
      <c r="G17" s="426">
        <f>'[39]1.1. Фін результат_табл. 1'!$F$17</f>
        <v>331.96000000000004</v>
      </c>
      <c r="H17" s="426">
        <f>G17/G6</f>
        <v>0.27663333333333334</v>
      </c>
    </row>
    <row r="18" spans="1:8" ht="39.75" customHeight="1">
      <c r="A18" s="434" t="s">
        <v>528</v>
      </c>
      <c r="B18" s="426">
        <f>SUM(B19:B32)</f>
        <v>79.3</v>
      </c>
      <c r="C18" s="426">
        <f>B18/B6</f>
        <v>2.7630662020905925</v>
      </c>
      <c r="D18" s="426">
        <f>SUM(D19:D32)</f>
        <v>74.980999999999995</v>
      </c>
      <c r="E18" s="426">
        <f>D18/D6</f>
        <v>0.13900815721171672</v>
      </c>
      <c r="F18" s="426">
        <v>0</v>
      </c>
      <c r="G18" s="426">
        <f>SUM(G19:G32)</f>
        <v>349.40460000000002</v>
      </c>
      <c r="H18" s="426">
        <f>G18/G6</f>
        <v>0.2911705</v>
      </c>
    </row>
    <row r="19" spans="1:8" ht="16.5" customHeight="1">
      <c r="A19" s="434" t="s">
        <v>414</v>
      </c>
      <c r="B19" s="440">
        <v>0</v>
      </c>
      <c r="C19" s="426">
        <f>B19/B7</f>
        <v>0</v>
      </c>
      <c r="D19" s="440">
        <v>1</v>
      </c>
      <c r="E19" s="440">
        <v>0</v>
      </c>
      <c r="F19" s="440"/>
      <c r="G19" s="440">
        <v>1.4</v>
      </c>
      <c r="H19" s="426">
        <f>G19/G7</f>
        <v>0.17499999999999999</v>
      </c>
    </row>
    <row r="20" spans="1:8" ht="20.25" customHeight="1">
      <c r="A20" s="441" t="s">
        <v>39</v>
      </c>
      <c r="B20" s="440">
        <v>61</v>
      </c>
      <c r="C20" s="426">
        <f t="shared" si="0"/>
        <v>2.1254355400696863</v>
      </c>
      <c r="D20" s="440">
        <v>51.55</v>
      </c>
      <c r="E20" s="440">
        <f>D20/D6</f>
        <v>9.5569150908416764E-2</v>
      </c>
      <c r="F20" s="440">
        <v>0</v>
      </c>
      <c r="G20" s="440">
        <f>'[39]1.1. Фін результат_табл. 1'!$F$29</f>
        <v>238.93</v>
      </c>
      <c r="H20" s="426">
        <f>G20/G6</f>
        <v>0.19910833333333333</v>
      </c>
    </row>
    <row r="21" spans="1:8" ht="18" customHeight="1">
      <c r="A21" s="441" t="s">
        <v>40</v>
      </c>
      <c r="B21" s="440">
        <v>13</v>
      </c>
      <c r="C21" s="426">
        <f t="shared" si="0"/>
        <v>0.16393442622950821</v>
      </c>
      <c r="D21" s="440">
        <f>D20*22/100</f>
        <v>11.340999999999999</v>
      </c>
      <c r="E21" s="440">
        <f>D21/D6</f>
        <v>2.1025213199851688E-2</v>
      </c>
      <c r="F21" s="440">
        <v>0</v>
      </c>
      <c r="G21" s="440">
        <f>'[39]1.1. Фін результат_табл. 1'!$F$30</f>
        <v>52.564599999999999</v>
      </c>
      <c r="H21" s="426">
        <f>G21/G6</f>
        <v>4.3803833333333334E-2</v>
      </c>
    </row>
    <row r="22" spans="1:8" ht="15.75" customHeight="1">
      <c r="A22" s="441" t="s">
        <v>63</v>
      </c>
      <c r="B22" s="440">
        <v>4</v>
      </c>
      <c r="C22" s="426">
        <f>B22/B6</f>
        <v>0.13937282229965156</v>
      </c>
      <c r="D22" s="440">
        <v>4</v>
      </c>
      <c r="E22" s="440">
        <f>D22/D6</f>
        <v>7.4156470152020766E-3</v>
      </c>
      <c r="F22" s="440">
        <v>0</v>
      </c>
      <c r="G22" s="440">
        <f>'[39]1.1. Фін результат_табл. 1'!$F$36</f>
        <v>8</v>
      </c>
      <c r="H22" s="426">
        <f>G22/G6</f>
        <v>6.6666666666666671E-3</v>
      </c>
    </row>
    <row r="23" spans="1:8" ht="13.5" customHeight="1">
      <c r="A23" s="441" t="s">
        <v>20</v>
      </c>
      <c r="B23" s="440">
        <v>0</v>
      </c>
      <c r="C23" s="426">
        <f t="shared" si="0"/>
        <v>0</v>
      </c>
      <c r="D23" s="440">
        <v>1</v>
      </c>
      <c r="E23" s="440">
        <v>0</v>
      </c>
      <c r="F23" s="440">
        <v>0</v>
      </c>
      <c r="G23" s="440">
        <f>'[39]1.1. Фін результат_табл. 1'!$F$25</f>
        <v>4</v>
      </c>
      <c r="H23" s="426">
        <f t="shared" ref="H23" si="1">G23/G7</f>
        <v>0.5</v>
      </c>
    </row>
    <row r="24" spans="1:8" ht="13.5" customHeight="1">
      <c r="A24" s="441" t="s">
        <v>529</v>
      </c>
      <c r="B24" s="440">
        <v>1</v>
      </c>
      <c r="C24" s="426">
        <f t="shared" si="0"/>
        <v>7.6923076923076927E-2</v>
      </c>
      <c r="D24" s="440">
        <v>1</v>
      </c>
      <c r="E24" s="440">
        <f>D24/D6</f>
        <v>1.8539117538005192E-3</v>
      </c>
      <c r="F24" s="440">
        <v>0</v>
      </c>
      <c r="G24" s="440">
        <f>'[39]1.1. Фін результат_табл. 1'!$F$27</f>
        <v>5.93</v>
      </c>
      <c r="H24" s="426">
        <f>G24/G6</f>
        <v>4.9416666666666663E-3</v>
      </c>
    </row>
    <row r="25" spans="1:8" ht="16.5" customHeight="1">
      <c r="A25" s="441" t="s">
        <v>530</v>
      </c>
      <c r="B25" s="440">
        <v>0</v>
      </c>
      <c r="C25" s="426">
        <f t="shared" si="0"/>
        <v>0</v>
      </c>
      <c r="D25" s="440">
        <v>0</v>
      </c>
      <c r="E25" s="440">
        <v>0</v>
      </c>
      <c r="F25" s="440">
        <v>0</v>
      </c>
      <c r="G25" s="440">
        <v>0</v>
      </c>
      <c r="H25" s="426">
        <f>G25/G6</f>
        <v>0</v>
      </c>
    </row>
    <row r="26" spans="1:8" ht="18.75" customHeight="1">
      <c r="A26" s="441" t="s">
        <v>531</v>
      </c>
      <c r="B26" s="440">
        <v>0</v>
      </c>
      <c r="C26" s="426">
        <v>0</v>
      </c>
      <c r="D26" s="440">
        <v>1.98</v>
      </c>
      <c r="E26" s="440">
        <v>0</v>
      </c>
      <c r="F26" s="440">
        <v>0</v>
      </c>
      <c r="G26" s="440">
        <f>'[39]1.1. Фін результат_табл. 1'!$F$28</f>
        <v>7.51</v>
      </c>
      <c r="H26" s="426">
        <f>G26/G6</f>
        <v>6.2583333333333328E-3</v>
      </c>
    </row>
    <row r="27" spans="1:8" ht="19.5" customHeight="1">
      <c r="A27" s="441" t="s">
        <v>532</v>
      </c>
      <c r="B27" s="440">
        <v>0</v>
      </c>
      <c r="C27" s="426">
        <f t="shared" si="0"/>
        <v>0</v>
      </c>
      <c r="D27" s="440">
        <v>2</v>
      </c>
      <c r="E27" s="440">
        <v>0</v>
      </c>
      <c r="F27" s="440">
        <v>0</v>
      </c>
      <c r="G27" s="440">
        <f>'[39]1.1. Фін результат_табл. 1'!$F$31</f>
        <v>15.4</v>
      </c>
      <c r="H27" s="426">
        <f>G27/G6</f>
        <v>1.2833333333333334E-2</v>
      </c>
    </row>
    <row r="28" spans="1:8" ht="18" customHeight="1">
      <c r="A28" s="441" t="s">
        <v>533</v>
      </c>
      <c r="B28" s="440">
        <v>0</v>
      </c>
      <c r="C28" s="426">
        <v>0</v>
      </c>
      <c r="D28" s="440">
        <v>1</v>
      </c>
      <c r="E28" s="440">
        <v>0</v>
      </c>
      <c r="F28" s="440">
        <v>0</v>
      </c>
      <c r="G28" s="440">
        <f>'[39]1.1. Фін результат_табл. 1'!$F$35</f>
        <v>4</v>
      </c>
      <c r="H28" s="426">
        <f>G28/G6</f>
        <v>3.3333333333333335E-3</v>
      </c>
    </row>
    <row r="29" spans="1:8">
      <c r="A29" s="441" t="s">
        <v>534</v>
      </c>
      <c r="B29" s="440">
        <v>0</v>
      </c>
      <c r="C29" s="426">
        <v>0</v>
      </c>
      <c r="D29" s="440">
        <v>0.11</v>
      </c>
      <c r="E29" s="440">
        <v>0</v>
      </c>
      <c r="F29" s="440">
        <v>0</v>
      </c>
      <c r="G29" s="440">
        <f>'[39]1.1. Фін результат_табл. 1'!$F$39</f>
        <v>8.07</v>
      </c>
      <c r="H29" s="426">
        <f>G29/G6</f>
        <v>6.7250000000000001E-3</v>
      </c>
    </row>
    <row r="30" spans="1:8" ht="30">
      <c r="A30" s="442" t="s">
        <v>338</v>
      </c>
      <c r="B30" s="440">
        <v>0.3</v>
      </c>
      <c r="C30" s="426">
        <f>B30/B6</f>
        <v>1.0452961672473867E-2</v>
      </c>
      <c r="D30" s="440">
        <v>0</v>
      </c>
      <c r="E30" s="440">
        <v>0</v>
      </c>
      <c r="F30" s="440">
        <v>0</v>
      </c>
      <c r="G30" s="440">
        <v>3.6</v>
      </c>
      <c r="H30" s="426">
        <f>G30/G7</f>
        <v>0.45</v>
      </c>
    </row>
    <row r="31" spans="1:8">
      <c r="A31" s="441" t="s">
        <v>535</v>
      </c>
      <c r="B31" s="440">
        <v>0</v>
      </c>
      <c r="C31" s="426">
        <v>0</v>
      </c>
      <c r="D31" s="440">
        <v>0</v>
      </c>
      <c r="E31" s="440">
        <v>0</v>
      </c>
      <c r="F31" s="440">
        <v>0</v>
      </c>
      <c r="G31" s="440">
        <v>0</v>
      </c>
      <c r="H31" s="426">
        <f>G31/G6</f>
        <v>0</v>
      </c>
    </row>
    <row r="32" spans="1:8" ht="21" customHeight="1">
      <c r="A32" s="434" t="s">
        <v>536</v>
      </c>
      <c r="B32" s="426">
        <v>0</v>
      </c>
      <c r="C32" s="426">
        <v>0</v>
      </c>
      <c r="D32" s="426">
        <v>0</v>
      </c>
      <c r="E32" s="426">
        <v>0</v>
      </c>
      <c r="F32" s="426">
        <v>0</v>
      </c>
      <c r="G32" s="426">
        <v>0</v>
      </c>
      <c r="H32" s="426">
        <v>0</v>
      </c>
    </row>
    <row r="33" spans="1:8" ht="15.75" customHeight="1">
      <c r="A33" s="434" t="s">
        <v>537</v>
      </c>
      <c r="B33" s="426">
        <v>0</v>
      </c>
      <c r="C33" s="426">
        <v>0</v>
      </c>
      <c r="D33" s="426">
        <v>0</v>
      </c>
      <c r="E33" s="426">
        <v>0</v>
      </c>
      <c r="F33" s="426">
        <v>0</v>
      </c>
      <c r="G33" s="426">
        <v>0</v>
      </c>
      <c r="H33" s="426">
        <v>0</v>
      </c>
    </row>
    <row r="34" spans="1:8" ht="13.5" customHeight="1">
      <c r="A34" s="434" t="s">
        <v>414</v>
      </c>
      <c r="B34" s="426">
        <v>0</v>
      </c>
      <c r="C34" s="426">
        <v>0</v>
      </c>
      <c r="D34" s="426">
        <v>0</v>
      </c>
      <c r="E34" s="426">
        <v>0</v>
      </c>
      <c r="F34" s="426">
        <v>0</v>
      </c>
      <c r="G34" s="426">
        <v>0</v>
      </c>
      <c r="H34" s="426">
        <v>0</v>
      </c>
    </row>
    <row r="35" spans="1:8" ht="15" customHeight="1">
      <c r="A35" s="434" t="s">
        <v>39</v>
      </c>
      <c r="B35" s="426">
        <v>0</v>
      </c>
      <c r="C35" s="426">
        <v>0</v>
      </c>
      <c r="D35" s="426">
        <v>0</v>
      </c>
      <c r="E35" s="426">
        <v>0</v>
      </c>
      <c r="F35" s="426">
        <v>0</v>
      </c>
      <c r="G35" s="426">
        <v>0</v>
      </c>
      <c r="H35" s="426">
        <v>0</v>
      </c>
    </row>
    <row r="36" spans="1:8" ht="14.25" customHeight="1">
      <c r="A36" s="434" t="s">
        <v>40</v>
      </c>
      <c r="B36" s="426">
        <v>0</v>
      </c>
      <c r="C36" s="426">
        <v>0</v>
      </c>
      <c r="D36" s="426">
        <v>0</v>
      </c>
      <c r="E36" s="426">
        <v>0</v>
      </c>
      <c r="F36" s="426">
        <v>0</v>
      </c>
      <c r="G36" s="426">
        <v>0</v>
      </c>
      <c r="H36" s="426">
        <v>0</v>
      </c>
    </row>
    <row r="37" spans="1:8" ht="18" customHeight="1">
      <c r="A37" s="434" t="s">
        <v>416</v>
      </c>
      <c r="B37" s="426">
        <v>0</v>
      </c>
      <c r="C37" s="426">
        <v>0</v>
      </c>
      <c r="D37" s="426">
        <v>0</v>
      </c>
      <c r="E37" s="426">
        <v>0</v>
      </c>
      <c r="F37" s="426">
        <v>0</v>
      </c>
      <c r="G37" s="426">
        <v>0</v>
      </c>
      <c r="H37" s="426">
        <v>0</v>
      </c>
    </row>
    <row r="38" spans="1:8" ht="17.25" customHeight="1">
      <c r="A38" s="434" t="s">
        <v>115</v>
      </c>
      <c r="B38" s="426">
        <v>0</v>
      </c>
      <c r="C38" s="426">
        <v>0</v>
      </c>
      <c r="D38" s="426">
        <v>0</v>
      </c>
      <c r="E38" s="426">
        <v>0</v>
      </c>
      <c r="F38" s="426">
        <v>0</v>
      </c>
      <c r="G38" s="426">
        <v>0</v>
      </c>
      <c r="H38" s="426">
        <v>0</v>
      </c>
    </row>
    <row r="39" spans="1:8" ht="30">
      <c r="A39" s="434" t="s">
        <v>538</v>
      </c>
      <c r="B39" s="426">
        <v>0</v>
      </c>
      <c r="C39" s="426">
        <v>0</v>
      </c>
      <c r="D39" s="426">
        <v>0</v>
      </c>
      <c r="E39" s="426">
        <v>0</v>
      </c>
      <c r="F39" s="426">
        <v>0</v>
      </c>
      <c r="G39" s="426">
        <v>0</v>
      </c>
      <c r="H39" s="426">
        <v>0</v>
      </c>
    </row>
    <row r="40" spans="1:8" ht="19.5" customHeight="1">
      <c r="A40" s="434" t="s">
        <v>539</v>
      </c>
      <c r="B40" s="426">
        <v>0</v>
      </c>
      <c r="C40" s="426">
        <v>0</v>
      </c>
      <c r="D40" s="426">
        <v>0</v>
      </c>
      <c r="E40" s="426">
        <v>0</v>
      </c>
      <c r="F40" s="426">
        <v>0</v>
      </c>
      <c r="G40" s="426">
        <v>0</v>
      </c>
      <c r="H40" s="426">
        <v>0</v>
      </c>
    </row>
    <row r="41" spans="1:8" ht="18" customHeight="1">
      <c r="A41" s="434" t="s">
        <v>540</v>
      </c>
      <c r="B41" s="426">
        <v>0</v>
      </c>
      <c r="C41" s="426">
        <v>0</v>
      </c>
      <c r="D41" s="426">
        <v>0</v>
      </c>
      <c r="E41" s="426">
        <v>0</v>
      </c>
      <c r="F41" s="426">
        <v>0</v>
      </c>
      <c r="G41" s="426">
        <v>0</v>
      </c>
      <c r="H41" s="426">
        <v>0</v>
      </c>
    </row>
    <row r="42" spans="1:8">
      <c r="A42" s="443"/>
    </row>
    <row r="43" spans="1:8">
      <c r="A43" s="443" t="s">
        <v>541</v>
      </c>
      <c r="B43" s="414" t="s">
        <v>318</v>
      </c>
    </row>
    <row r="44" spans="1:8">
      <c r="A44" s="443"/>
    </row>
    <row r="45" spans="1:8">
      <c r="A45" s="443" t="s">
        <v>542</v>
      </c>
      <c r="B45" s="414" t="s">
        <v>517</v>
      </c>
    </row>
    <row r="46" spans="1:8">
      <c r="A46" s="443"/>
    </row>
  </sheetData>
  <mergeCells count="6">
    <mergeCell ref="A3:H3"/>
    <mergeCell ref="A4:A5"/>
    <mergeCell ref="B4:C4"/>
    <mergeCell ref="D4:E4"/>
    <mergeCell ref="F4:F5"/>
    <mergeCell ref="G4:H4"/>
  </mergeCells>
  <pageMargins left="0.70866141732283472" right="0.70866141732283472" top="0.74803149606299213" bottom="0.74803149606299213" header="0.31496062992125984" footer="0.31496062992125984"/>
  <pageSetup paperSize="9" scale="78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4" workbookViewId="0">
      <selection activeCell="K15" sqref="K15"/>
    </sheetView>
  </sheetViews>
  <sheetFormatPr defaultRowHeight="15"/>
  <cols>
    <col min="1" max="1" width="69.85546875" style="414" customWidth="1"/>
    <col min="2" max="2" width="15.85546875" style="414" customWidth="1"/>
    <col min="3" max="16384" width="9.140625" style="414"/>
  </cols>
  <sheetData>
    <row r="1" spans="1:2">
      <c r="B1" s="414" t="s">
        <v>288</v>
      </c>
    </row>
    <row r="2" spans="1:2">
      <c r="B2" s="444" t="s">
        <v>502</v>
      </c>
    </row>
    <row r="3" spans="1:2">
      <c r="A3" s="414" t="s">
        <v>543</v>
      </c>
    </row>
    <row r="4" spans="1:2" ht="42" customHeight="1">
      <c r="A4" s="439" t="s">
        <v>544</v>
      </c>
      <c r="B4" s="445" t="s">
        <v>504</v>
      </c>
    </row>
    <row r="5" spans="1:2">
      <c r="A5" s="439"/>
      <c r="B5" s="446"/>
    </row>
    <row r="6" spans="1:2" ht="37.5" customHeight="1">
      <c r="A6" s="434" t="s">
        <v>545</v>
      </c>
      <c r="B6" s="424">
        <v>1200</v>
      </c>
    </row>
    <row r="7" spans="1:2" ht="42.75" customHeight="1">
      <c r="A7" s="434" t="s">
        <v>546</v>
      </c>
      <c r="B7" s="424">
        <v>539.4</v>
      </c>
    </row>
    <row r="8" spans="1:2" ht="42" customHeight="1">
      <c r="A8" s="434" t="s">
        <v>547</v>
      </c>
      <c r="B8" s="426">
        <f>B6/B7*100</f>
        <v>222.46941045606232</v>
      </c>
    </row>
    <row r="9" spans="1:2">
      <c r="A9" s="434" t="s">
        <v>548</v>
      </c>
      <c r="B9" s="426">
        <f>'[39]1.1. Фін результат_табл. 1'!$F$90</f>
        <v>498.69</v>
      </c>
    </row>
    <row r="10" spans="1:2" ht="30" customHeight="1">
      <c r="A10" s="434" t="s">
        <v>549</v>
      </c>
      <c r="B10" s="424">
        <v>176.42</v>
      </c>
    </row>
    <row r="11" spans="1:2" ht="23.25" customHeight="1">
      <c r="A11" s="434" t="s">
        <v>550</v>
      </c>
      <c r="B11" s="447">
        <f>B9/B10*100</f>
        <v>282.67203264935949</v>
      </c>
    </row>
    <row r="12" spans="1:2" ht="60" customHeight="1">
      <c r="A12" s="434" t="s">
        <v>551</v>
      </c>
      <c r="B12" s="447">
        <f>B8-B11</f>
        <v>-60.202622193297174</v>
      </c>
    </row>
    <row r="13" spans="1:2">
      <c r="A13" s="443"/>
    </row>
    <row r="14" spans="1:2">
      <c r="A14" s="443"/>
    </row>
    <row r="15" spans="1:2">
      <c r="A15" s="443" t="s">
        <v>552</v>
      </c>
    </row>
    <row r="17" spans="1:1">
      <c r="A17" s="414" t="s">
        <v>553</v>
      </c>
    </row>
    <row r="19" spans="1:1">
      <c r="A19" s="443"/>
    </row>
    <row r="20" spans="1:1">
      <c r="A20" s="443"/>
    </row>
    <row r="21" spans="1:1">
      <c r="A21" s="448"/>
    </row>
    <row r="22" spans="1:1">
      <c r="A22" s="448"/>
    </row>
    <row r="23" spans="1:1">
      <c r="A23" s="443"/>
    </row>
    <row r="24" spans="1:1">
      <c r="A24" s="443"/>
    </row>
    <row r="25" spans="1:1">
      <c r="A25" s="443"/>
    </row>
  </sheetData>
  <mergeCells count="2">
    <mergeCell ref="A4:A5"/>
    <mergeCell ref="B4:B5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workbookViewId="0">
      <selection activeCell="D14" sqref="D14"/>
    </sheetView>
  </sheetViews>
  <sheetFormatPr defaultRowHeight="15"/>
  <cols>
    <col min="1" max="1" width="42" style="414" customWidth="1"/>
    <col min="2" max="2" width="11.140625" style="414" customWidth="1"/>
    <col min="3" max="3" width="10.5703125" style="414" customWidth="1"/>
    <col min="4" max="4" width="14.7109375" style="414" customWidth="1"/>
    <col min="5" max="5" width="10.140625" style="414" customWidth="1"/>
    <col min="6" max="6" width="7.85546875" style="414" customWidth="1"/>
    <col min="7" max="7" width="10.140625" style="414" customWidth="1"/>
    <col min="8" max="8" width="11.28515625" style="414" customWidth="1"/>
    <col min="9" max="9" width="12" style="414" customWidth="1"/>
    <col min="10" max="16384" width="9.140625" style="414"/>
  </cols>
  <sheetData>
    <row r="1" spans="1:9">
      <c r="A1" s="443"/>
      <c r="B1" s="414" t="s">
        <v>289</v>
      </c>
    </row>
    <row r="2" spans="1:9">
      <c r="A2" s="443"/>
      <c r="B2" s="414" t="s">
        <v>502</v>
      </c>
    </row>
    <row r="4" spans="1:9">
      <c r="A4" s="438" t="s">
        <v>554</v>
      </c>
      <c r="B4" s="438"/>
      <c r="C4" s="438"/>
      <c r="D4" s="438"/>
      <c r="E4" s="438"/>
      <c r="F4" s="438"/>
      <c r="G4" s="438"/>
      <c r="H4" s="438"/>
      <c r="I4" s="438"/>
    </row>
    <row r="5" spans="1:9" ht="32.25" customHeight="1">
      <c r="A5" s="439" t="s">
        <v>504</v>
      </c>
      <c r="B5" s="432" t="s">
        <v>490</v>
      </c>
      <c r="C5" s="432" t="s">
        <v>555</v>
      </c>
      <c r="D5" s="432" t="s">
        <v>556</v>
      </c>
      <c r="E5" s="433" t="s">
        <v>557</v>
      </c>
      <c r="F5" s="433"/>
      <c r="G5" s="433"/>
      <c r="H5" s="424" t="s">
        <v>558</v>
      </c>
      <c r="I5" s="424"/>
    </row>
    <row r="6" spans="1:9" ht="68.25" customHeight="1">
      <c r="A6" s="439"/>
      <c r="B6" s="432"/>
      <c r="C6" s="432"/>
      <c r="D6" s="432"/>
      <c r="E6" s="432" t="s">
        <v>559</v>
      </c>
      <c r="F6" s="433" t="s">
        <v>560</v>
      </c>
      <c r="G6" s="433"/>
      <c r="H6" s="433" t="s">
        <v>561</v>
      </c>
      <c r="I6" s="433" t="s">
        <v>562</v>
      </c>
    </row>
    <row r="7" spans="1:9" ht="23.25" customHeight="1">
      <c r="A7" s="439"/>
      <c r="B7" s="432"/>
      <c r="C7" s="432"/>
      <c r="D7" s="432"/>
      <c r="E7" s="432"/>
      <c r="F7" s="449" t="s">
        <v>563</v>
      </c>
      <c r="G7" s="449" t="s">
        <v>564</v>
      </c>
      <c r="H7" s="433"/>
      <c r="I7" s="433"/>
    </row>
    <row r="8" spans="1:9" ht="30">
      <c r="A8" s="434" t="s">
        <v>565</v>
      </c>
      <c r="B8" s="424">
        <v>28.7</v>
      </c>
      <c r="C8" s="424">
        <v>539.4</v>
      </c>
      <c r="D8" s="424">
        <v>65.8</v>
      </c>
      <c r="E8" s="450">
        <f>'[39]1.1. Фін результат_табл. 1'!$F$8</f>
        <v>1200</v>
      </c>
      <c r="F8" s="424"/>
      <c r="G8" s="424"/>
      <c r="H8" s="424"/>
      <c r="I8" s="424"/>
    </row>
    <row r="9" spans="1:9" ht="30">
      <c r="A9" s="434" t="s">
        <v>566</v>
      </c>
      <c r="B9" s="424">
        <v>3</v>
      </c>
      <c r="C9" s="424">
        <v>3</v>
      </c>
      <c r="D9" s="424">
        <v>3</v>
      </c>
      <c r="E9" s="424">
        <v>8</v>
      </c>
      <c r="F9" s="424">
        <v>5</v>
      </c>
      <c r="G9" s="424">
        <v>3</v>
      </c>
      <c r="H9" s="424"/>
      <c r="I9" s="424"/>
    </row>
    <row r="10" spans="1:9">
      <c r="A10" s="451" t="s">
        <v>567</v>
      </c>
      <c r="B10" s="424">
        <v>86</v>
      </c>
      <c r="C10" s="424">
        <v>176</v>
      </c>
      <c r="D10" s="424">
        <v>88.8</v>
      </c>
      <c r="E10" s="426">
        <f>'[41]табл 4 '!B9</f>
        <v>498.69</v>
      </c>
      <c r="F10" s="440">
        <v>348.49</v>
      </c>
      <c r="G10" s="440">
        <v>150.19999999999999</v>
      </c>
      <c r="H10" s="452"/>
      <c r="I10" s="424"/>
    </row>
    <row r="11" spans="1:9">
      <c r="A11" s="451" t="s">
        <v>568</v>
      </c>
      <c r="B11" s="424">
        <v>0</v>
      </c>
      <c r="C11" s="424"/>
      <c r="D11" s="424">
        <v>0</v>
      </c>
      <c r="E11" s="424"/>
      <c r="F11" s="452"/>
      <c r="G11" s="452"/>
      <c r="H11" s="452"/>
      <c r="I11" s="424"/>
    </row>
    <row r="12" spans="1:9" ht="30">
      <c r="A12" s="434" t="s">
        <v>569</v>
      </c>
      <c r="B12" s="424">
        <v>4777.78</v>
      </c>
      <c r="C12" s="424">
        <v>4888.8900000000003</v>
      </c>
      <c r="D12" s="424">
        <v>4933.33</v>
      </c>
      <c r="E12" s="424">
        <v>5194.6899999999996</v>
      </c>
      <c r="F12" s="447">
        <f>F10/F9/12*1000</f>
        <v>5808.1666666666679</v>
      </c>
      <c r="G12" s="447">
        <f>G10/G9/12*1000</f>
        <v>4172.2222222222217</v>
      </c>
      <c r="H12" s="424"/>
      <c r="I12" s="424"/>
    </row>
    <row r="13" spans="1:9">
      <c r="A13" s="434" t="s">
        <v>570</v>
      </c>
      <c r="B13" s="424">
        <v>0</v>
      </c>
      <c r="C13" s="424">
        <v>0</v>
      </c>
      <c r="D13" s="424">
        <v>0</v>
      </c>
      <c r="E13" s="424"/>
      <c r="F13" s="424"/>
      <c r="G13" s="424"/>
      <c r="H13" s="424"/>
      <c r="I13" s="424"/>
    </row>
    <row r="14" spans="1:9" ht="30">
      <c r="A14" s="434" t="s">
        <v>571</v>
      </c>
      <c r="B14" s="426">
        <f>B8/B9/6</f>
        <v>1.5944444444444443</v>
      </c>
      <c r="C14" s="426">
        <f t="shared" ref="C14:D14" si="0">C8/C9/12</f>
        <v>14.983333333333333</v>
      </c>
      <c r="D14" s="426">
        <f t="shared" si="0"/>
        <v>1.8277777777777777</v>
      </c>
      <c r="E14" s="426">
        <f>E8/8/12</f>
        <v>12.5</v>
      </c>
      <c r="F14" s="424"/>
      <c r="G14" s="424"/>
      <c r="H14" s="424"/>
      <c r="I14" s="424"/>
    </row>
    <row r="17" spans="1:2">
      <c r="A17" s="453" t="s">
        <v>572</v>
      </c>
      <c r="B17" s="414" t="s">
        <v>318</v>
      </c>
    </row>
    <row r="19" spans="1:2">
      <c r="A19" s="414" t="s">
        <v>573</v>
      </c>
      <c r="B19" s="414" t="s">
        <v>517</v>
      </c>
    </row>
  </sheetData>
  <mergeCells count="10">
    <mergeCell ref="A4:I4"/>
    <mergeCell ref="A5:A7"/>
    <mergeCell ref="B5:B7"/>
    <mergeCell ref="C5:C7"/>
    <mergeCell ref="D5:D7"/>
    <mergeCell ref="E5:G5"/>
    <mergeCell ref="E6:E7"/>
    <mergeCell ref="F6:G6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L15" sqref="L15"/>
    </sheetView>
  </sheetViews>
  <sheetFormatPr defaultRowHeight="15"/>
  <cols>
    <col min="1" max="1" width="23.42578125" style="414" customWidth="1"/>
    <col min="2" max="2" width="10.7109375" style="414" customWidth="1"/>
    <col min="3" max="3" width="11.7109375" style="414" customWidth="1"/>
    <col min="4" max="4" width="8.7109375" style="414" customWidth="1"/>
    <col min="5" max="5" width="9.85546875" style="414" customWidth="1"/>
    <col min="6" max="6" width="9.7109375" style="414" customWidth="1"/>
    <col min="7" max="7" width="10.28515625" style="414" customWidth="1"/>
    <col min="8" max="8" width="10.140625" style="414" customWidth="1"/>
    <col min="9" max="16384" width="9.140625" style="414"/>
  </cols>
  <sheetData>
    <row r="1" spans="1:8">
      <c r="F1" s="414" t="s">
        <v>343</v>
      </c>
    </row>
    <row r="2" spans="1:8">
      <c r="F2" s="414" t="s">
        <v>502</v>
      </c>
    </row>
    <row r="3" spans="1:8">
      <c r="A3" s="438" t="s">
        <v>574</v>
      </c>
      <c r="B3" s="438"/>
      <c r="C3" s="438"/>
      <c r="D3" s="438"/>
      <c r="E3" s="438"/>
      <c r="F3" s="438"/>
      <c r="G3" s="438"/>
      <c r="H3" s="438"/>
    </row>
    <row r="4" spans="1:8">
      <c r="A4" s="418"/>
      <c r="B4" s="433" t="s">
        <v>30</v>
      </c>
      <c r="C4" s="433" t="s">
        <v>36</v>
      </c>
      <c r="D4" s="433" t="s">
        <v>575</v>
      </c>
      <c r="E4" s="438" t="s">
        <v>576</v>
      </c>
      <c r="F4" s="438"/>
      <c r="G4" s="438"/>
      <c r="H4" s="438"/>
    </row>
    <row r="5" spans="1:8" ht="77.25" customHeight="1">
      <c r="A5" s="422"/>
      <c r="B5" s="433"/>
      <c r="C5" s="433"/>
      <c r="D5" s="433"/>
      <c r="E5" s="424" t="s">
        <v>577</v>
      </c>
      <c r="F5" s="424" t="s">
        <v>578</v>
      </c>
      <c r="G5" s="424" t="s">
        <v>579</v>
      </c>
      <c r="H5" s="424" t="s">
        <v>580</v>
      </c>
    </row>
    <row r="6" spans="1:8">
      <c r="A6" s="438" t="s">
        <v>581</v>
      </c>
      <c r="B6" s="438"/>
      <c r="C6" s="438"/>
      <c r="D6" s="438"/>
      <c r="E6" s="438"/>
      <c r="F6" s="438"/>
      <c r="G6" s="438"/>
      <c r="H6" s="438"/>
    </row>
    <row r="7" spans="1:8" ht="48" customHeight="1">
      <c r="A7" s="425" t="s">
        <v>582</v>
      </c>
      <c r="B7" s="424">
        <v>24.9</v>
      </c>
      <c r="C7" s="424">
        <v>776.5</v>
      </c>
      <c r="D7" s="424">
        <f>SUM(E7:H7)</f>
        <v>555.4</v>
      </c>
      <c r="E7" s="424">
        <f>E9</f>
        <v>555.4</v>
      </c>
      <c r="F7" s="424"/>
      <c r="G7" s="424"/>
      <c r="H7" s="424"/>
    </row>
    <row r="8" spans="1:8" ht="21" customHeight="1">
      <c r="A8" s="415" t="s">
        <v>583</v>
      </c>
      <c r="B8" s="416"/>
      <c r="C8" s="416"/>
      <c r="D8" s="416"/>
      <c r="E8" s="416"/>
      <c r="F8" s="416"/>
      <c r="G8" s="416"/>
      <c r="H8" s="417"/>
    </row>
    <row r="9" spans="1:8" ht="48" customHeight="1">
      <c r="A9" s="434" t="s">
        <v>584</v>
      </c>
      <c r="B9" s="424">
        <v>24.9</v>
      </c>
      <c r="C9" s="424">
        <v>776.5</v>
      </c>
      <c r="D9" s="424">
        <f>E9</f>
        <v>555.4</v>
      </c>
      <c r="E9" s="424">
        <v>555.4</v>
      </c>
      <c r="F9" s="424"/>
      <c r="G9" s="424"/>
      <c r="H9" s="424"/>
    </row>
    <row r="11" spans="1:8">
      <c r="A11" s="414" t="s">
        <v>515</v>
      </c>
      <c r="B11" s="437"/>
      <c r="C11" s="437"/>
      <c r="D11" s="437"/>
      <c r="F11" s="414" t="s">
        <v>318</v>
      </c>
    </row>
    <row r="13" spans="1:8">
      <c r="B13" s="454"/>
      <c r="C13" s="454"/>
      <c r="D13" s="454"/>
    </row>
    <row r="14" spans="1:8">
      <c r="B14" s="455"/>
      <c r="C14" s="455"/>
      <c r="D14" s="455"/>
    </row>
  </sheetData>
  <mergeCells count="8">
    <mergeCell ref="A6:H6"/>
    <mergeCell ref="A8:H8"/>
    <mergeCell ref="A3:H3"/>
    <mergeCell ref="A4:A5"/>
    <mergeCell ref="B4:B5"/>
    <mergeCell ref="C4:C5"/>
    <mergeCell ref="D4:D5"/>
    <mergeCell ref="E4:H4"/>
  </mergeCells>
  <pageMargins left="0.70866141732283472" right="0.11811023622047245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324"/>
  <sheetViews>
    <sheetView topLeftCell="A67" zoomScale="70" zoomScaleNormal="70" zoomScaleSheetLayoutView="75" zoomScalePageLayoutView="86" workbookViewId="0">
      <selection activeCell="J94" sqref="J94"/>
    </sheetView>
  </sheetViews>
  <sheetFormatPr defaultColWidth="9.140625" defaultRowHeight="18.75"/>
  <cols>
    <col min="1" max="1" width="86.7109375" style="3" customWidth="1"/>
    <col min="2" max="2" width="14.85546875" style="21" customWidth="1"/>
    <col min="3" max="5" width="16.28515625" style="21" customWidth="1"/>
    <col min="6" max="10" width="16.28515625" style="3" customWidth="1"/>
    <col min="11" max="11" width="69.28515625" style="3" customWidth="1"/>
    <col min="12" max="16384" width="9.140625" style="3"/>
  </cols>
  <sheetData>
    <row r="1" spans="1:12">
      <c r="K1" s="21" t="s">
        <v>285</v>
      </c>
      <c r="L1" s="191">
        <v>9</v>
      </c>
    </row>
    <row r="2" spans="1:12">
      <c r="A2" s="197" t="s">
        <v>238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1"/>
    </row>
    <row r="3" spans="1:12">
      <c r="A3" s="32"/>
      <c r="B3" s="44"/>
      <c r="C3" s="32"/>
      <c r="D3" s="32"/>
      <c r="E3" s="44"/>
      <c r="F3" s="32"/>
      <c r="G3" s="32"/>
      <c r="H3" s="32"/>
      <c r="I3" s="32"/>
      <c r="J3" s="32"/>
      <c r="L3" s="191"/>
    </row>
    <row r="4" spans="1:12" ht="36" customHeight="1">
      <c r="A4" s="174" t="s">
        <v>221</v>
      </c>
      <c r="B4" s="175" t="s">
        <v>15</v>
      </c>
      <c r="C4" s="175" t="s">
        <v>30</v>
      </c>
      <c r="D4" s="175" t="s">
        <v>36</v>
      </c>
      <c r="E4" s="196" t="s">
        <v>150</v>
      </c>
      <c r="F4" s="175" t="s">
        <v>19</v>
      </c>
      <c r="G4" s="175" t="s">
        <v>176</v>
      </c>
      <c r="H4" s="175"/>
      <c r="I4" s="175"/>
      <c r="J4" s="175"/>
      <c r="K4" s="175" t="s">
        <v>208</v>
      </c>
      <c r="L4" s="191"/>
    </row>
    <row r="5" spans="1:12" ht="61.5" customHeight="1">
      <c r="A5" s="174"/>
      <c r="B5" s="175"/>
      <c r="C5" s="175"/>
      <c r="D5" s="175"/>
      <c r="E5" s="196"/>
      <c r="F5" s="175"/>
      <c r="G5" s="16" t="s">
        <v>177</v>
      </c>
      <c r="H5" s="16" t="s">
        <v>178</v>
      </c>
      <c r="I5" s="16" t="s">
        <v>179</v>
      </c>
      <c r="J5" s="16" t="s">
        <v>69</v>
      </c>
      <c r="K5" s="175"/>
      <c r="L5" s="191"/>
    </row>
    <row r="6" spans="1:12" ht="18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191"/>
    </row>
    <row r="7" spans="1:12" s="5" customFormat="1" ht="20.100000000000001" customHeight="1">
      <c r="A7" s="199" t="s">
        <v>229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1"/>
    </row>
    <row r="8" spans="1:12" s="5" customFormat="1" ht="42" customHeight="1">
      <c r="A8" s="8" t="s">
        <v>99</v>
      </c>
      <c r="B8" s="9">
        <v>1000</v>
      </c>
      <c r="C8" s="106">
        <v>28.7</v>
      </c>
      <c r="D8" s="108">
        <v>65.8</v>
      </c>
      <c r="E8" s="131">
        <v>330.6</v>
      </c>
      <c r="F8" s="107">
        <f>SUM(G8:J8)</f>
        <v>1200</v>
      </c>
      <c r="G8" s="107">
        <v>282</v>
      </c>
      <c r="H8" s="107">
        <v>352</v>
      </c>
      <c r="I8" s="107">
        <v>327</v>
      </c>
      <c r="J8" s="107">
        <v>239</v>
      </c>
      <c r="K8" s="87"/>
      <c r="L8" s="191"/>
    </row>
    <row r="9" spans="1:12" ht="35.25" customHeight="1">
      <c r="A9" s="8" t="s">
        <v>117</v>
      </c>
      <c r="B9" s="9">
        <v>1010</v>
      </c>
      <c r="C9" s="13">
        <f>C13+C14+C17</f>
        <v>59.2</v>
      </c>
      <c r="D9" s="118">
        <f>SUM(D10:D17)</f>
        <v>63.797999999999995</v>
      </c>
      <c r="E9" s="118">
        <f>SUM(E10:E17)</f>
        <v>319.91539999999998</v>
      </c>
      <c r="F9" s="118">
        <f t="shared" ref="F9" si="0">SUM(F10:F17)</f>
        <v>1197.6172000000001</v>
      </c>
      <c r="G9" s="118">
        <f>SUM(G10:G17)</f>
        <v>281.5</v>
      </c>
      <c r="H9" s="118">
        <f t="shared" ref="H9:J9" si="1">SUM(H10:H17)</f>
        <v>351.3</v>
      </c>
      <c r="I9" s="118">
        <f t="shared" si="1"/>
        <v>325.82000000000005</v>
      </c>
      <c r="J9" s="118">
        <f t="shared" si="1"/>
        <v>238.99720000000002</v>
      </c>
      <c r="K9" s="85"/>
      <c r="L9" s="191"/>
    </row>
    <row r="10" spans="1:12" s="2" customFormat="1" ht="20.100000000000001" customHeight="1">
      <c r="A10" s="8" t="s">
        <v>248</v>
      </c>
      <c r="B10" s="7">
        <v>1011</v>
      </c>
      <c r="C10" s="79">
        <v>0</v>
      </c>
      <c r="D10" s="119">
        <v>0.2</v>
      </c>
      <c r="E10" s="128">
        <v>88.8</v>
      </c>
      <c r="F10" s="119">
        <f>SUM(G10:J10)</f>
        <v>392.20000000000005</v>
      </c>
      <c r="G10" s="119">
        <v>117.5</v>
      </c>
      <c r="H10" s="119">
        <v>121</v>
      </c>
      <c r="I10" s="119">
        <v>93.97</v>
      </c>
      <c r="J10" s="119">
        <v>59.73</v>
      </c>
      <c r="K10" s="85"/>
      <c r="L10" s="191"/>
    </row>
    <row r="11" spans="1:12" s="2" customFormat="1" ht="20.100000000000001" customHeight="1">
      <c r="A11" s="8" t="s">
        <v>62</v>
      </c>
      <c r="B11" s="7">
        <v>1012</v>
      </c>
      <c r="C11" s="79">
        <v>0</v>
      </c>
      <c r="D11" s="86">
        <v>0</v>
      </c>
      <c r="E11" s="128">
        <v>0</v>
      </c>
      <c r="F11" s="119">
        <f>90.27+53</f>
        <v>143.26999999999998</v>
      </c>
      <c r="G11" s="119">
        <v>10.7</v>
      </c>
      <c r="H11" s="119">
        <v>38</v>
      </c>
      <c r="I11" s="119">
        <v>50.27</v>
      </c>
      <c r="J11" s="119">
        <v>44.3</v>
      </c>
      <c r="K11" s="85"/>
      <c r="L11" s="191"/>
    </row>
    <row r="12" spans="1:12" s="2" customFormat="1" ht="20.100000000000001" customHeight="1">
      <c r="A12" s="8" t="s">
        <v>61</v>
      </c>
      <c r="B12" s="7">
        <v>1013</v>
      </c>
      <c r="C12" s="79">
        <v>0</v>
      </c>
      <c r="D12" s="86">
        <v>0</v>
      </c>
      <c r="E12" s="128">
        <v>5</v>
      </c>
      <c r="F12" s="119">
        <v>13.28</v>
      </c>
      <c r="G12" s="119">
        <v>4</v>
      </c>
      <c r="H12" s="119">
        <v>3</v>
      </c>
      <c r="I12" s="119">
        <v>2.2799999999999998</v>
      </c>
      <c r="J12" s="119">
        <v>4</v>
      </c>
      <c r="K12" s="85"/>
      <c r="L12" s="191"/>
    </row>
    <row r="13" spans="1:12" s="2" customFormat="1" ht="20.100000000000001" customHeight="1">
      <c r="A13" s="8" t="s">
        <v>39</v>
      </c>
      <c r="B13" s="7">
        <v>1014</v>
      </c>
      <c r="C13" s="13">
        <v>25</v>
      </c>
      <c r="D13" s="107">
        <v>25.9</v>
      </c>
      <c r="E13" s="128">
        <v>36.07</v>
      </c>
      <c r="F13" s="119">
        <f>259.76</f>
        <v>259.76</v>
      </c>
      <c r="G13" s="119">
        <v>65</v>
      </c>
      <c r="H13" s="119">
        <v>65</v>
      </c>
      <c r="I13" s="119">
        <v>65</v>
      </c>
      <c r="J13" s="119">
        <v>64.760000000000005</v>
      </c>
      <c r="K13" s="85"/>
      <c r="L13" s="191"/>
    </row>
    <row r="14" spans="1:12" s="2" customFormat="1" ht="20.100000000000001" customHeight="1">
      <c r="A14" s="8" t="s">
        <v>40</v>
      </c>
      <c r="B14" s="7">
        <v>1015</v>
      </c>
      <c r="C14" s="13">
        <f>C13*22/100</f>
        <v>5.5</v>
      </c>
      <c r="D14" s="13">
        <f t="shared" ref="D14:E14" si="2">D13*22/100</f>
        <v>5.6979999999999995</v>
      </c>
      <c r="E14" s="13">
        <f t="shared" si="2"/>
        <v>7.9353999999999996</v>
      </c>
      <c r="F14" s="119">
        <f>F13*22/100</f>
        <v>57.147199999999991</v>
      </c>
      <c r="G14" s="119">
        <f>G13*22/100</f>
        <v>14.3</v>
      </c>
      <c r="H14" s="119">
        <f>H13*22/100</f>
        <v>14.3</v>
      </c>
      <c r="I14" s="119">
        <f t="shared" ref="I14:J14" si="3">I13*22/100</f>
        <v>14.3</v>
      </c>
      <c r="J14" s="119">
        <f t="shared" si="3"/>
        <v>14.247199999999999</v>
      </c>
      <c r="K14" s="85"/>
      <c r="L14" s="191"/>
    </row>
    <row r="15" spans="1:12" s="2" customFormat="1" ht="39" customHeight="1">
      <c r="A15" s="8" t="s">
        <v>215</v>
      </c>
      <c r="B15" s="7">
        <v>1016</v>
      </c>
      <c r="C15" s="79">
        <v>0</v>
      </c>
      <c r="D15" s="79">
        <v>0</v>
      </c>
      <c r="E15" s="128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85"/>
      <c r="L15" s="191"/>
    </row>
    <row r="16" spans="1:12" s="2" customFormat="1" ht="20.100000000000001" customHeight="1">
      <c r="A16" s="8" t="s">
        <v>60</v>
      </c>
      <c r="B16" s="7">
        <v>1017</v>
      </c>
      <c r="C16" s="79">
        <v>0</v>
      </c>
      <c r="D16" s="107">
        <v>0.6</v>
      </c>
      <c r="E16" s="128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85"/>
      <c r="L16" s="191"/>
    </row>
    <row r="17" spans="1:12" s="2" customFormat="1" ht="20.100000000000001" customHeight="1">
      <c r="A17" s="8" t="s">
        <v>115</v>
      </c>
      <c r="B17" s="7">
        <v>1018</v>
      </c>
      <c r="C17" s="13">
        <v>28.7</v>
      </c>
      <c r="D17" s="107">
        <v>31.4</v>
      </c>
      <c r="E17" s="159">
        <v>182.11</v>
      </c>
      <c r="F17" s="120">
        <f>193.96+138</f>
        <v>331.96000000000004</v>
      </c>
      <c r="G17" s="120">
        <v>70</v>
      </c>
      <c r="H17" s="120">
        <v>110</v>
      </c>
      <c r="I17" s="120">
        <v>100</v>
      </c>
      <c r="J17" s="120">
        <v>51.96</v>
      </c>
      <c r="K17" s="85"/>
      <c r="L17" s="191"/>
    </row>
    <row r="18" spans="1:12" s="5" customFormat="1" ht="20.100000000000001" customHeight="1">
      <c r="A18" s="10" t="s">
        <v>22</v>
      </c>
      <c r="B18" s="11">
        <v>1020</v>
      </c>
      <c r="C18" s="106">
        <f>C8-C9</f>
        <v>-30.500000000000004</v>
      </c>
      <c r="D18" s="106">
        <f>D8-D9</f>
        <v>2.0020000000000024</v>
      </c>
      <c r="E18" s="131">
        <f>E8-E9</f>
        <v>10.684600000000046</v>
      </c>
      <c r="F18" s="108">
        <f>F8-F9</f>
        <v>2.382799999999861</v>
      </c>
      <c r="G18" s="108">
        <f>G8-G9</f>
        <v>0.5</v>
      </c>
      <c r="H18" s="108">
        <f t="shared" ref="H18:J18" si="4">H8-H9</f>
        <v>0.69999999999998863</v>
      </c>
      <c r="I18" s="108">
        <f t="shared" si="4"/>
        <v>1.17999999999995</v>
      </c>
      <c r="J18" s="108">
        <f t="shared" si="4"/>
        <v>2.7999999999792635E-3</v>
      </c>
      <c r="K18" s="87"/>
      <c r="L18" s="191"/>
    </row>
    <row r="19" spans="1:12" ht="20.100000000000001" customHeight="1">
      <c r="A19" s="8" t="s">
        <v>191</v>
      </c>
      <c r="B19" s="9">
        <v>1030</v>
      </c>
      <c r="C19" s="122">
        <v>109.8</v>
      </c>
      <c r="D19" s="118">
        <v>148.6</v>
      </c>
      <c r="E19" s="132">
        <v>75</v>
      </c>
      <c r="F19" s="107">
        <v>350</v>
      </c>
      <c r="G19" s="107">
        <v>89</v>
      </c>
      <c r="H19" s="107">
        <v>88</v>
      </c>
      <c r="I19" s="107">
        <v>88</v>
      </c>
      <c r="J19" s="107">
        <v>85</v>
      </c>
      <c r="K19" s="85"/>
      <c r="L19" s="191"/>
    </row>
    <row r="20" spans="1:12" ht="20.100000000000001" customHeight="1">
      <c r="A20" s="8" t="s">
        <v>192</v>
      </c>
      <c r="B20" s="9">
        <v>1031</v>
      </c>
      <c r="C20" s="81">
        <v>0</v>
      </c>
      <c r="D20" s="81">
        <v>0</v>
      </c>
      <c r="E20" s="132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85"/>
      <c r="L20" s="191"/>
    </row>
    <row r="21" spans="1:12" ht="20.100000000000001" customHeight="1">
      <c r="A21" s="8" t="s">
        <v>199</v>
      </c>
      <c r="B21" s="9">
        <v>1040</v>
      </c>
      <c r="C21" s="128">
        <f>SUM(C22:C43)</f>
        <v>79.3</v>
      </c>
      <c r="D21" s="128">
        <f>SUM(D22:D43)</f>
        <v>81.699999999999989</v>
      </c>
      <c r="E21" s="128">
        <f>SUM(E22:E43)</f>
        <v>74.980999999999995</v>
      </c>
      <c r="F21" s="107">
        <f>SUM(F22:F56)</f>
        <v>349.40459999999996</v>
      </c>
      <c r="G21" s="107">
        <f>SUM(G22:G56)</f>
        <v>88.8</v>
      </c>
      <c r="H21" s="107">
        <f>SUM(H22:H56)</f>
        <v>87.899999999999991</v>
      </c>
      <c r="I21" s="107">
        <f>SUM(I22:I56)</f>
        <v>88</v>
      </c>
      <c r="J21" s="107">
        <f>SUM(J22:J56)</f>
        <v>84.704599999999999</v>
      </c>
      <c r="K21" s="85"/>
      <c r="L21" s="191"/>
    </row>
    <row r="22" spans="1:12" ht="20.100000000000001" customHeight="1">
      <c r="A22" s="8" t="s">
        <v>98</v>
      </c>
      <c r="B22" s="9">
        <v>1041</v>
      </c>
      <c r="C22" s="81">
        <v>0</v>
      </c>
      <c r="D22" s="81">
        <v>0</v>
      </c>
      <c r="E22" s="132">
        <v>0</v>
      </c>
      <c r="F22" s="119">
        <f t="shared" ref="F22:F34" si="5">G22+H22+I22+J22</f>
        <v>0</v>
      </c>
      <c r="G22" s="109">
        <v>0</v>
      </c>
      <c r="H22" s="109">
        <v>0</v>
      </c>
      <c r="I22" s="109">
        <v>0</v>
      </c>
      <c r="J22" s="109">
        <v>0</v>
      </c>
      <c r="K22" s="85"/>
      <c r="L22" s="191"/>
    </row>
    <row r="23" spans="1:12" ht="20.100000000000001" customHeight="1">
      <c r="A23" s="8" t="s">
        <v>185</v>
      </c>
      <c r="B23" s="9">
        <v>1042</v>
      </c>
      <c r="C23" s="81">
        <v>0</v>
      </c>
      <c r="D23" s="81">
        <v>0</v>
      </c>
      <c r="E23" s="132">
        <v>0</v>
      </c>
      <c r="F23" s="119">
        <f t="shared" si="5"/>
        <v>0</v>
      </c>
      <c r="G23" s="109">
        <v>0</v>
      </c>
      <c r="H23" s="109">
        <v>0</v>
      </c>
      <c r="I23" s="109">
        <v>0</v>
      </c>
      <c r="J23" s="109">
        <v>0</v>
      </c>
      <c r="K23" s="85"/>
      <c r="L23" s="191"/>
    </row>
    <row r="24" spans="1:12" ht="20.100000000000001" customHeight="1">
      <c r="A24" s="8" t="s">
        <v>59</v>
      </c>
      <c r="B24" s="9">
        <v>1043</v>
      </c>
      <c r="C24" s="81">
        <v>0</v>
      </c>
      <c r="D24" s="81">
        <v>0</v>
      </c>
      <c r="E24" s="132">
        <v>0</v>
      </c>
      <c r="F24" s="119">
        <f t="shared" si="5"/>
        <v>0</v>
      </c>
      <c r="G24" s="109">
        <v>0</v>
      </c>
      <c r="H24" s="109">
        <v>0</v>
      </c>
      <c r="I24" s="109">
        <v>0</v>
      </c>
      <c r="J24" s="109">
        <v>0</v>
      </c>
      <c r="K24" s="85"/>
      <c r="L24" s="191"/>
    </row>
    <row r="25" spans="1:12" ht="20.100000000000001" customHeight="1">
      <c r="A25" s="8" t="s">
        <v>20</v>
      </c>
      <c r="B25" s="9">
        <v>1044</v>
      </c>
      <c r="C25" s="81">
        <v>0</v>
      </c>
      <c r="D25" s="81">
        <v>0</v>
      </c>
      <c r="E25" s="132">
        <v>1</v>
      </c>
      <c r="F25" s="119">
        <f>SUM(G25:J25)</f>
        <v>4</v>
      </c>
      <c r="G25" s="109">
        <v>1</v>
      </c>
      <c r="H25" s="109">
        <v>1</v>
      </c>
      <c r="I25" s="109">
        <v>1</v>
      </c>
      <c r="J25" s="109">
        <v>1</v>
      </c>
      <c r="K25" s="85"/>
      <c r="L25" s="191"/>
    </row>
    <row r="26" spans="1:12" ht="20.100000000000001" customHeight="1">
      <c r="A26" s="8" t="s">
        <v>21</v>
      </c>
      <c r="B26" s="9">
        <v>1045</v>
      </c>
      <c r="C26" s="81">
        <v>0</v>
      </c>
      <c r="D26" s="81">
        <v>0</v>
      </c>
      <c r="E26" s="132">
        <v>1</v>
      </c>
      <c r="F26" s="119">
        <f>SUM(G26:J26)</f>
        <v>1.4</v>
      </c>
      <c r="G26" s="109">
        <v>1</v>
      </c>
      <c r="H26" s="109">
        <v>0.4</v>
      </c>
      <c r="I26" s="109">
        <v>0</v>
      </c>
      <c r="J26" s="109">
        <v>0</v>
      </c>
      <c r="K26" s="85"/>
      <c r="L26" s="191"/>
    </row>
    <row r="27" spans="1:12" s="2" customFormat="1" ht="20.100000000000001" customHeight="1">
      <c r="A27" s="8" t="s">
        <v>37</v>
      </c>
      <c r="B27" s="9">
        <v>1046</v>
      </c>
      <c r="C27" s="79">
        <v>1</v>
      </c>
      <c r="D27" s="79">
        <v>0</v>
      </c>
      <c r="E27" s="128">
        <v>1</v>
      </c>
      <c r="F27" s="119">
        <f>SUM(G27:J27)</f>
        <v>5.93</v>
      </c>
      <c r="G27" s="119">
        <v>3</v>
      </c>
      <c r="H27" s="119">
        <v>1.5</v>
      </c>
      <c r="I27" s="119">
        <v>0.83</v>
      </c>
      <c r="J27" s="119">
        <v>0.6</v>
      </c>
      <c r="K27" s="85"/>
      <c r="L27" s="191"/>
    </row>
    <row r="28" spans="1:12" s="2" customFormat="1" ht="20.100000000000001" customHeight="1">
      <c r="A28" s="8" t="s">
        <v>38</v>
      </c>
      <c r="B28" s="9">
        <v>1047</v>
      </c>
      <c r="C28" s="79">
        <v>0</v>
      </c>
      <c r="D28" s="79">
        <v>0</v>
      </c>
      <c r="E28" s="128">
        <v>1.98</v>
      </c>
      <c r="F28" s="119">
        <f t="shared" si="5"/>
        <v>7.51</v>
      </c>
      <c r="G28" s="119">
        <v>2</v>
      </c>
      <c r="H28" s="119">
        <v>1.5</v>
      </c>
      <c r="I28" s="119">
        <v>2.0099999999999998</v>
      </c>
      <c r="J28" s="119">
        <v>2</v>
      </c>
      <c r="K28" s="85"/>
      <c r="L28" s="191"/>
    </row>
    <row r="29" spans="1:12" s="2" customFormat="1" ht="20.100000000000001" customHeight="1">
      <c r="A29" s="126" t="s">
        <v>39</v>
      </c>
      <c r="B29" s="150">
        <v>1048</v>
      </c>
      <c r="C29" s="128">
        <v>61</v>
      </c>
      <c r="D29" s="128">
        <v>62.9</v>
      </c>
      <c r="E29" s="128">
        <v>51.55</v>
      </c>
      <c r="F29" s="146">
        <v>238.93</v>
      </c>
      <c r="G29" s="146">
        <v>60</v>
      </c>
      <c r="H29" s="146">
        <v>60</v>
      </c>
      <c r="I29" s="146">
        <v>60</v>
      </c>
      <c r="J29" s="146">
        <v>58.93</v>
      </c>
      <c r="K29" s="126"/>
      <c r="L29" s="191"/>
    </row>
    <row r="30" spans="1:12" s="2" customFormat="1" ht="20.100000000000001" customHeight="1">
      <c r="A30" s="126" t="s">
        <v>40</v>
      </c>
      <c r="B30" s="150">
        <v>1049</v>
      </c>
      <c r="C30" s="128">
        <v>13</v>
      </c>
      <c r="D30" s="128">
        <v>13.9</v>
      </c>
      <c r="E30" s="128">
        <f>E29*22/100</f>
        <v>11.340999999999999</v>
      </c>
      <c r="F30" s="146">
        <f>F29*22/100</f>
        <v>52.564599999999999</v>
      </c>
      <c r="G30" s="146">
        <f>G29*22/100</f>
        <v>13.2</v>
      </c>
      <c r="H30" s="146">
        <f t="shared" ref="H30:J30" si="6">H29*22/100</f>
        <v>13.2</v>
      </c>
      <c r="I30" s="146">
        <f t="shared" si="6"/>
        <v>13.2</v>
      </c>
      <c r="J30" s="146">
        <f t="shared" si="6"/>
        <v>12.964600000000001</v>
      </c>
      <c r="K30" s="126"/>
      <c r="L30" s="191"/>
    </row>
    <row r="31" spans="1:12" s="2" customFormat="1" ht="42" customHeight="1">
      <c r="A31" s="126" t="s">
        <v>41</v>
      </c>
      <c r="B31" s="150">
        <v>1050</v>
      </c>
      <c r="C31" s="128">
        <v>0</v>
      </c>
      <c r="D31" s="128">
        <v>1.1000000000000001</v>
      </c>
      <c r="E31" s="128">
        <v>2</v>
      </c>
      <c r="F31" s="146">
        <f t="shared" si="5"/>
        <v>15.4</v>
      </c>
      <c r="G31" s="146">
        <v>3.6</v>
      </c>
      <c r="H31" s="146">
        <v>3.8</v>
      </c>
      <c r="I31" s="146">
        <v>4</v>
      </c>
      <c r="J31" s="146">
        <v>4</v>
      </c>
      <c r="K31" s="126"/>
      <c r="L31" s="191"/>
    </row>
    <row r="32" spans="1:12" s="2" customFormat="1" ht="42" customHeight="1">
      <c r="A32" s="126" t="s">
        <v>42</v>
      </c>
      <c r="B32" s="150">
        <v>1051</v>
      </c>
      <c r="C32" s="128">
        <v>0</v>
      </c>
      <c r="D32" s="128">
        <v>0</v>
      </c>
      <c r="E32" s="128">
        <v>0</v>
      </c>
      <c r="F32" s="146">
        <f t="shared" si="5"/>
        <v>0</v>
      </c>
      <c r="G32" s="146">
        <v>0</v>
      </c>
      <c r="H32" s="146">
        <v>0</v>
      </c>
      <c r="I32" s="146">
        <v>0</v>
      </c>
      <c r="J32" s="146">
        <v>0</v>
      </c>
      <c r="K32" s="126"/>
      <c r="L32" s="191"/>
    </row>
    <row r="33" spans="1:12" s="2" customFormat="1" ht="20.100000000000001" customHeight="1">
      <c r="A33" s="126" t="s">
        <v>43</v>
      </c>
      <c r="B33" s="150">
        <v>1052</v>
      </c>
      <c r="C33" s="128">
        <v>0</v>
      </c>
      <c r="D33" s="128">
        <v>0</v>
      </c>
      <c r="E33" s="128">
        <v>0</v>
      </c>
      <c r="F33" s="146">
        <f t="shared" si="5"/>
        <v>0</v>
      </c>
      <c r="G33" s="146">
        <v>0</v>
      </c>
      <c r="H33" s="146">
        <v>0</v>
      </c>
      <c r="I33" s="146">
        <v>0</v>
      </c>
      <c r="J33" s="146">
        <v>0</v>
      </c>
      <c r="K33" s="126"/>
      <c r="L33" s="191"/>
    </row>
    <row r="34" spans="1:12" s="2" customFormat="1" ht="20.100000000000001" customHeight="1">
      <c r="A34" s="126" t="s">
        <v>44</v>
      </c>
      <c r="B34" s="150">
        <v>1053</v>
      </c>
      <c r="C34" s="128">
        <v>0</v>
      </c>
      <c r="D34" s="128">
        <v>0</v>
      </c>
      <c r="E34" s="128">
        <v>0</v>
      </c>
      <c r="F34" s="146">
        <f t="shared" si="5"/>
        <v>0</v>
      </c>
      <c r="G34" s="146">
        <v>0</v>
      </c>
      <c r="H34" s="146">
        <v>0</v>
      </c>
      <c r="I34" s="146">
        <v>0</v>
      </c>
      <c r="J34" s="146">
        <v>0</v>
      </c>
      <c r="K34" s="126"/>
      <c r="L34" s="191"/>
    </row>
    <row r="35" spans="1:12" s="2" customFormat="1" ht="20.100000000000001" customHeight="1">
      <c r="A35" s="126" t="s">
        <v>45</v>
      </c>
      <c r="B35" s="150">
        <v>1054</v>
      </c>
      <c r="C35" s="128">
        <v>0</v>
      </c>
      <c r="D35" s="128">
        <v>0</v>
      </c>
      <c r="E35" s="128">
        <v>1</v>
      </c>
      <c r="F35" s="146">
        <f>G35+H35+I35+J35</f>
        <v>4</v>
      </c>
      <c r="G35" s="146">
        <v>0</v>
      </c>
      <c r="H35" s="146">
        <v>1.58</v>
      </c>
      <c r="I35" s="146">
        <v>1.21</v>
      </c>
      <c r="J35" s="146">
        <v>1.21</v>
      </c>
      <c r="K35" s="126"/>
      <c r="L35" s="191"/>
    </row>
    <row r="36" spans="1:12" s="2" customFormat="1" ht="20.100000000000001" customHeight="1">
      <c r="A36" s="126" t="s">
        <v>63</v>
      </c>
      <c r="B36" s="150">
        <v>1055</v>
      </c>
      <c r="C36" s="128">
        <v>4</v>
      </c>
      <c r="D36" s="128">
        <v>0</v>
      </c>
      <c r="E36" s="128">
        <v>4</v>
      </c>
      <c r="F36" s="146">
        <f t="shared" ref="F36:F56" si="7">G36+H36+I36+J36</f>
        <v>8</v>
      </c>
      <c r="G36" s="146">
        <v>2</v>
      </c>
      <c r="H36" s="146">
        <v>2</v>
      </c>
      <c r="I36" s="146">
        <v>2</v>
      </c>
      <c r="J36" s="146">
        <v>2</v>
      </c>
      <c r="K36" s="126"/>
      <c r="L36" s="191"/>
    </row>
    <row r="37" spans="1:12" s="2" customFormat="1" ht="20.100000000000001" customHeight="1">
      <c r="A37" s="126" t="s">
        <v>46</v>
      </c>
      <c r="B37" s="150">
        <v>1056</v>
      </c>
      <c r="C37" s="128">
        <v>0</v>
      </c>
      <c r="D37" s="128">
        <v>0</v>
      </c>
      <c r="E37" s="128">
        <v>0</v>
      </c>
      <c r="F37" s="146">
        <f t="shared" si="7"/>
        <v>0</v>
      </c>
      <c r="G37" s="146">
        <v>0</v>
      </c>
      <c r="H37" s="146">
        <v>0</v>
      </c>
      <c r="I37" s="146">
        <v>0</v>
      </c>
      <c r="J37" s="146">
        <v>0</v>
      </c>
      <c r="K37" s="126"/>
      <c r="L37" s="191"/>
    </row>
    <row r="38" spans="1:12" s="2" customFormat="1" ht="20.100000000000001" customHeight="1">
      <c r="A38" s="126" t="s">
        <v>47</v>
      </c>
      <c r="B38" s="150">
        <v>1057</v>
      </c>
      <c r="C38" s="128">
        <v>0</v>
      </c>
      <c r="D38" s="128">
        <v>0</v>
      </c>
      <c r="E38" s="128">
        <v>0</v>
      </c>
      <c r="F38" s="146">
        <f t="shared" si="7"/>
        <v>0</v>
      </c>
      <c r="G38" s="146">
        <v>0</v>
      </c>
      <c r="H38" s="146">
        <v>0</v>
      </c>
      <c r="I38" s="146">
        <v>0</v>
      </c>
      <c r="J38" s="146">
        <v>0</v>
      </c>
      <c r="K38" s="126"/>
      <c r="L38" s="191"/>
    </row>
    <row r="39" spans="1:12" s="2" customFormat="1" ht="20.100000000000001" customHeight="1">
      <c r="A39" s="126" t="s">
        <v>48</v>
      </c>
      <c r="B39" s="150">
        <v>1058</v>
      </c>
      <c r="C39" s="128">
        <v>0</v>
      </c>
      <c r="D39" s="128">
        <v>0</v>
      </c>
      <c r="E39" s="128">
        <v>0.11</v>
      </c>
      <c r="F39" s="146">
        <f t="shared" si="7"/>
        <v>8.07</v>
      </c>
      <c r="G39" s="146">
        <v>2</v>
      </c>
      <c r="H39" s="146">
        <v>2.3199999999999998</v>
      </c>
      <c r="I39" s="146">
        <v>2.75</v>
      </c>
      <c r="J39" s="146">
        <v>1</v>
      </c>
      <c r="K39" s="126"/>
      <c r="L39" s="191"/>
    </row>
    <row r="40" spans="1:12" s="2" customFormat="1" ht="20.100000000000001" customHeight="1">
      <c r="A40" s="126" t="s">
        <v>49</v>
      </c>
      <c r="B40" s="150">
        <v>1059</v>
      </c>
      <c r="C40" s="128">
        <v>0</v>
      </c>
      <c r="D40" s="128">
        <v>0</v>
      </c>
      <c r="E40" s="128">
        <v>0</v>
      </c>
      <c r="F40" s="146">
        <f t="shared" si="7"/>
        <v>0</v>
      </c>
      <c r="G40" s="146">
        <v>0</v>
      </c>
      <c r="H40" s="146">
        <v>0</v>
      </c>
      <c r="I40" s="146">
        <v>0</v>
      </c>
      <c r="J40" s="146">
        <v>0</v>
      </c>
      <c r="K40" s="126"/>
      <c r="L40" s="191"/>
    </row>
    <row r="41" spans="1:12" s="2" customFormat="1" ht="42.75" customHeight="1">
      <c r="A41" s="126" t="s">
        <v>70</v>
      </c>
      <c r="B41" s="150">
        <v>1060</v>
      </c>
      <c r="C41" s="128">
        <v>0</v>
      </c>
      <c r="D41" s="128">
        <v>0</v>
      </c>
      <c r="E41" s="128">
        <v>0</v>
      </c>
      <c r="F41" s="146">
        <f t="shared" si="7"/>
        <v>0</v>
      </c>
      <c r="G41" s="146">
        <v>0</v>
      </c>
      <c r="H41" s="146">
        <v>0</v>
      </c>
      <c r="I41" s="146">
        <v>0</v>
      </c>
      <c r="J41" s="146">
        <v>0</v>
      </c>
      <c r="K41" s="126"/>
      <c r="L41" s="191"/>
    </row>
    <row r="42" spans="1:12" s="2" customFormat="1" ht="20.100000000000001" customHeight="1">
      <c r="A42" s="126" t="s">
        <v>50</v>
      </c>
      <c r="B42" s="150">
        <v>1061</v>
      </c>
      <c r="C42" s="128">
        <v>0</v>
      </c>
      <c r="D42" s="128">
        <v>0</v>
      </c>
      <c r="E42" s="128">
        <v>0</v>
      </c>
      <c r="F42" s="146">
        <f t="shared" si="7"/>
        <v>0</v>
      </c>
      <c r="G42" s="146">
        <v>0</v>
      </c>
      <c r="H42" s="146">
        <v>0</v>
      </c>
      <c r="I42" s="146">
        <v>0</v>
      </c>
      <c r="J42" s="146">
        <v>0</v>
      </c>
      <c r="K42" s="126"/>
      <c r="L42" s="191"/>
    </row>
    <row r="43" spans="1:12" s="2" customFormat="1" ht="20.100000000000001" customHeight="1">
      <c r="A43" s="126" t="s">
        <v>338</v>
      </c>
      <c r="B43" s="150">
        <v>1062</v>
      </c>
      <c r="C43" s="128">
        <v>0.3</v>
      </c>
      <c r="D43" s="128">
        <v>3.8</v>
      </c>
      <c r="E43" s="128">
        <v>0</v>
      </c>
      <c r="F43" s="146">
        <v>3.6</v>
      </c>
      <c r="G43" s="146">
        <v>1</v>
      </c>
      <c r="H43" s="146">
        <v>0.6</v>
      </c>
      <c r="I43" s="146">
        <v>1</v>
      </c>
      <c r="J43" s="146">
        <v>1</v>
      </c>
      <c r="K43" s="126"/>
      <c r="L43" s="191"/>
    </row>
    <row r="44" spans="1:12" ht="20.100000000000001" customHeight="1">
      <c r="A44" s="126" t="s">
        <v>200</v>
      </c>
      <c r="B44" s="150">
        <v>1070</v>
      </c>
      <c r="C44" s="128">
        <v>0</v>
      </c>
      <c r="D44" s="128">
        <v>0</v>
      </c>
      <c r="E44" s="128">
        <v>0</v>
      </c>
      <c r="F44" s="146">
        <f t="shared" si="7"/>
        <v>0</v>
      </c>
      <c r="G44" s="128">
        <v>0</v>
      </c>
      <c r="H44" s="128">
        <v>0</v>
      </c>
      <c r="I44" s="128">
        <v>0</v>
      </c>
      <c r="J44" s="128">
        <v>0</v>
      </c>
      <c r="K44" s="126"/>
      <c r="L44" s="191"/>
    </row>
    <row r="45" spans="1:12" s="2" customFormat="1" ht="20.100000000000001" customHeight="1">
      <c r="A45" s="126" t="s">
        <v>171</v>
      </c>
      <c r="B45" s="150">
        <v>1071</v>
      </c>
      <c r="C45" s="128">
        <v>0</v>
      </c>
      <c r="D45" s="128">
        <v>0</v>
      </c>
      <c r="E45" s="128">
        <v>0</v>
      </c>
      <c r="F45" s="146">
        <f t="shared" si="7"/>
        <v>0</v>
      </c>
      <c r="G45" s="146">
        <v>0</v>
      </c>
      <c r="H45" s="146">
        <v>0</v>
      </c>
      <c r="I45" s="146">
        <v>0</v>
      </c>
      <c r="J45" s="146">
        <v>0</v>
      </c>
      <c r="K45" s="126"/>
      <c r="L45" s="191"/>
    </row>
    <row r="46" spans="1:12" s="2" customFormat="1" ht="20.100000000000001" customHeight="1">
      <c r="A46" s="126" t="s">
        <v>172</v>
      </c>
      <c r="B46" s="150">
        <v>1072</v>
      </c>
      <c r="C46" s="128">
        <v>0</v>
      </c>
      <c r="D46" s="128">
        <v>0</v>
      </c>
      <c r="E46" s="128">
        <v>0</v>
      </c>
      <c r="F46" s="146">
        <f t="shared" si="7"/>
        <v>0</v>
      </c>
      <c r="G46" s="146">
        <v>0</v>
      </c>
      <c r="H46" s="146">
        <v>0</v>
      </c>
      <c r="I46" s="146">
        <v>0</v>
      </c>
      <c r="J46" s="146">
        <v>0</v>
      </c>
      <c r="K46" s="126"/>
      <c r="L46" s="192">
        <v>10</v>
      </c>
    </row>
    <row r="47" spans="1:12" s="2" customFormat="1" ht="20.100000000000001" customHeight="1">
      <c r="A47" s="126" t="s">
        <v>39</v>
      </c>
      <c r="B47" s="150">
        <v>1073</v>
      </c>
      <c r="C47" s="128">
        <v>0</v>
      </c>
      <c r="D47" s="128">
        <v>0</v>
      </c>
      <c r="E47" s="128">
        <v>0</v>
      </c>
      <c r="F47" s="146">
        <f t="shared" si="7"/>
        <v>0</v>
      </c>
      <c r="G47" s="146">
        <v>0</v>
      </c>
      <c r="H47" s="146">
        <v>0</v>
      </c>
      <c r="I47" s="146">
        <v>0</v>
      </c>
      <c r="J47" s="146">
        <v>0</v>
      </c>
      <c r="K47" s="126"/>
      <c r="L47" s="192"/>
    </row>
    <row r="48" spans="1:12" s="2" customFormat="1" ht="20.100000000000001" customHeight="1">
      <c r="A48" s="126" t="s">
        <v>60</v>
      </c>
      <c r="B48" s="150">
        <v>1074</v>
      </c>
      <c r="C48" s="128">
        <v>0</v>
      </c>
      <c r="D48" s="128">
        <v>0</v>
      </c>
      <c r="E48" s="128">
        <v>0</v>
      </c>
      <c r="F48" s="146">
        <f t="shared" si="7"/>
        <v>0</v>
      </c>
      <c r="G48" s="146">
        <v>0</v>
      </c>
      <c r="H48" s="146">
        <v>0</v>
      </c>
      <c r="I48" s="146">
        <v>0</v>
      </c>
      <c r="J48" s="146">
        <v>0</v>
      </c>
      <c r="K48" s="126"/>
      <c r="L48" s="192"/>
    </row>
    <row r="49" spans="1:12" s="2" customFormat="1" ht="20.100000000000001" customHeight="1">
      <c r="A49" s="126" t="s">
        <v>73</v>
      </c>
      <c r="B49" s="150">
        <v>1075</v>
      </c>
      <c r="C49" s="128">
        <v>0</v>
      </c>
      <c r="D49" s="128">
        <v>0</v>
      </c>
      <c r="E49" s="128">
        <v>0</v>
      </c>
      <c r="F49" s="146">
        <f t="shared" si="7"/>
        <v>0</v>
      </c>
      <c r="G49" s="146">
        <v>0</v>
      </c>
      <c r="H49" s="146">
        <v>0</v>
      </c>
      <c r="I49" s="146">
        <v>0</v>
      </c>
      <c r="J49" s="146">
        <v>0</v>
      </c>
      <c r="K49" s="126"/>
      <c r="L49" s="192"/>
    </row>
    <row r="50" spans="1:12" s="2" customFormat="1" ht="20.100000000000001" customHeight="1">
      <c r="A50" s="126" t="s">
        <v>116</v>
      </c>
      <c r="B50" s="150">
        <v>1076</v>
      </c>
      <c r="C50" s="128">
        <v>0</v>
      </c>
      <c r="D50" s="128">
        <v>0</v>
      </c>
      <c r="E50" s="128">
        <v>0</v>
      </c>
      <c r="F50" s="146">
        <f t="shared" si="7"/>
        <v>0</v>
      </c>
      <c r="G50" s="146">
        <v>0</v>
      </c>
      <c r="H50" s="146">
        <v>0</v>
      </c>
      <c r="I50" s="146">
        <v>0</v>
      </c>
      <c r="J50" s="146">
        <v>0</v>
      </c>
      <c r="K50" s="126"/>
      <c r="L50" s="192"/>
    </row>
    <row r="51" spans="1:12" s="2" customFormat="1" ht="20.100000000000001" customHeight="1">
      <c r="A51" s="147" t="s">
        <v>74</v>
      </c>
      <c r="B51" s="150">
        <v>1080</v>
      </c>
      <c r="C51" s="128">
        <v>0</v>
      </c>
      <c r="D51" s="128">
        <v>0</v>
      </c>
      <c r="E51" s="128">
        <v>0</v>
      </c>
      <c r="F51" s="146">
        <f t="shared" si="7"/>
        <v>0</v>
      </c>
      <c r="G51" s="146">
        <v>0</v>
      </c>
      <c r="H51" s="146">
        <v>0</v>
      </c>
      <c r="I51" s="146">
        <v>0</v>
      </c>
      <c r="J51" s="146">
        <v>0</v>
      </c>
      <c r="K51" s="126"/>
      <c r="L51" s="192"/>
    </row>
    <row r="52" spans="1:12" s="2" customFormat="1" ht="20.100000000000001" customHeight="1">
      <c r="A52" s="126" t="s">
        <v>67</v>
      </c>
      <c r="B52" s="150">
        <v>1081</v>
      </c>
      <c r="C52" s="128">
        <v>0</v>
      </c>
      <c r="D52" s="128">
        <v>0</v>
      </c>
      <c r="E52" s="128">
        <v>0</v>
      </c>
      <c r="F52" s="146">
        <f t="shared" si="7"/>
        <v>0</v>
      </c>
      <c r="G52" s="146">
        <v>0</v>
      </c>
      <c r="H52" s="146">
        <v>0</v>
      </c>
      <c r="I52" s="146">
        <v>0</v>
      </c>
      <c r="J52" s="146">
        <v>0</v>
      </c>
      <c r="K52" s="126"/>
      <c r="L52" s="192"/>
    </row>
    <row r="53" spans="1:12" s="2" customFormat="1" ht="20.100000000000001" customHeight="1">
      <c r="A53" s="126" t="s">
        <v>51</v>
      </c>
      <c r="B53" s="150">
        <v>1082</v>
      </c>
      <c r="C53" s="128">
        <v>0</v>
      </c>
      <c r="D53" s="128">
        <v>0</v>
      </c>
      <c r="E53" s="128">
        <v>0</v>
      </c>
      <c r="F53" s="146">
        <f t="shared" si="7"/>
        <v>0</v>
      </c>
      <c r="G53" s="146">
        <v>0</v>
      </c>
      <c r="H53" s="146">
        <v>0</v>
      </c>
      <c r="I53" s="146">
        <v>0</v>
      </c>
      <c r="J53" s="146">
        <v>0</v>
      </c>
      <c r="K53" s="126"/>
      <c r="L53" s="192"/>
    </row>
    <row r="54" spans="1:12" s="2" customFormat="1" ht="20.100000000000001" customHeight="1">
      <c r="A54" s="126" t="s">
        <v>58</v>
      </c>
      <c r="B54" s="150">
        <v>1083</v>
      </c>
      <c r="C54" s="128">
        <v>0</v>
      </c>
      <c r="D54" s="128">
        <v>0</v>
      </c>
      <c r="E54" s="128">
        <v>0</v>
      </c>
      <c r="F54" s="146">
        <f t="shared" si="7"/>
        <v>0</v>
      </c>
      <c r="G54" s="146">
        <v>0</v>
      </c>
      <c r="H54" s="146">
        <v>0</v>
      </c>
      <c r="I54" s="146">
        <v>0</v>
      </c>
      <c r="J54" s="146">
        <v>0</v>
      </c>
      <c r="K54" s="126"/>
      <c r="L54" s="192"/>
    </row>
    <row r="55" spans="1:12" s="2" customFormat="1" ht="20.100000000000001" customHeight="1">
      <c r="A55" s="126" t="s">
        <v>192</v>
      </c>
      <c r="B55" s="150">
        <v>1084</v>
      </c>
      <c r="C55" s="128">
        <v>0</v>
      </c>
      <c r="D55" s="128">
        <v>0</v>
      </c>
      <c r="E55" s="128">
        <v>0</v>
      </c>
      <c r="F55" s="146">
        <f t="shared" si="7"/>
        <v>0</v>
      </c>
      <c r="G55" s="146">
        <v>0</v>
      </c>
      <c r="H55" s="146">
        <v>0</v>
      </c>
      <c r="I55" s="146">
        <v>0</v>
      </c>
      <c r="J55" s="146">
        <v>0</v>
      </c>
      <c r="K55" s="126"/>
      <c r="L55" s="192"/>
    </row>
    <row r="56" spans="1:12" s="2" customFormat="1" ht="20.100000000000001" customHeight="1">
      <c r="A56" s="126" t="s">
        <v>216</v>
      </c>
      <c r="B56" s="150">
        <v>1085</v>
      </c>
      <c r="C56" s="128">
        <v>0</v>
      </c>
      <c r="D56" s="128">
        <v>0</v>
      </c>
      <c r="E56" s="128">
        <v>0</v>
      </c>
      <c r="F56" s="146">
        <f t="shared" si="7"/>
        <v>0</v>
      </c>
      <c r="G56" s="146">
        <v>0</v>
      </c>
      <c r="H56" s="146">
        <v>0</v>
      </c>
      <c r="I56" s="146">
        <v>0</v>
      </c>
      <c r="J56" s="146">
        <v>0</v>
      </c>
      <c r="K56" s="126"/>
      <c r="L56" s="192"/>
    </row>
    <row r="57" spans="1:12" s="5" customFormat="1" ht="20.100000000000001" customHeight="1">
      <c r="A57" s="145" t="s">
        <v>4</v>
      </c>
      <c r="B57" s="151">
        <v>1100</v>
      </c>
      <c r="C57" s="131">
        <f>C8-C9+C19-C21</f>
        <v>0</v>
      </c>
      <c r="D57" s="131">
        <f>D8-D9+D19-D21</f>
        <v>68.902000000000015</v>
      </c>
      <c r="E57" s="131">
        <f>E8-E9+E19-E21</f>
        <v>10.703600000000051</v>
      </c>
      <c r="F57" s="131">
        <f>F8-F9+F19-F21</f>
        <v>2.9781999999999016</v>
      </c>
      <c r="G57" s="131">
        <f t="shared" ref="G57:J57" si="8">G8-G9+G19-G21</f>
        <v>0.70000000000000284</v>
      </c>
      <c r="H57" s="131">
        <f t="shared" si="8"/>
        <v>0.79999999999999716</v>
      </c>
      <c r="I57" s="131">
        <f t="shared" si="8"/>
        <v>1.17999999999995</v>
      </c>
      <c r="J57" s="131">
        <f t="shared" si="8"/>
        <v>0.29819999999998004</v>
      </c>
      <c r="K57" s="158"/>
      <c r="L57" s="192"/>
    </row>
    <row r="58" spans="1:12" ht="20.100000000000001" customHeight="1">
      <c r="A58" s="126" t="s">
        <v>100</v>
      </c>
      <c r="B58" s="150">
        <v>1110</v>
      </c>
      <c r="C58" s="132">
        <v>0</v>
      </c>
      <c r="D58" s="132">
        <v>0</v>
      </c>
      <c r="E58" s="132">
        <v>0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6"/>
      <c r="L58" s="192"/>
    </row>
    <row r="59" spans="1:12" ht="20.100000000000001" customHeight="1">
      <c r="A59" s="126" t="s">
        <v>101</v>
      </c>
      <c r="B59" s="150">
        <v>1120</v>
      </c>
      <c r="C59" s="132">
        <v>0</v>
      </c>
      <c r="D59" s="132">
        <v>0</v>
      </c>
      <c r="E59" s="132">
        <v>0</v>
      </c>
      <c r="F59" s="128">
        <v>0</v>
      </c>
      <c r="G59" s="128">
        <v>0</v>
      </c>
      <c r="H59" s="128">
        <v>0</v>
      </c>
      <c r="I59" s="128">
        <v>0</v>
      </c>
      <c r="J59" s="128">
        <v>0</v>
      </c>
      <c r="K59" s="126"/>
      <c r="L59" s="192"/>
    </row>
    <row r="60" spans="1:12" ht="20.100000000000001" customHeight="1">
      <c r="A60" s="126" t="s">
        <v>103</v>
      </c>
      <c r="B60" s="150">
        <v>1130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6"/>
      <c r="L60" s="192"/>
    </row>
    <row r="61" spans="1:12" ht="20.100000000000001" customHeight="1">
      <c r="A61" s="126" t="s">
        <v>102</v>
      </c>
      <c r="B61" s="150">
        <v>1140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6"/>
      <c r="L61" s="192"/>
    </row>
    <row r="62" spans="1:12" ht="20.100000000000001" customHeight="1">
      <c r="A62" s="126" t="s">
        <v>193</v>
      </c>
      <c r="B62" s="150">
        <v>1150</v>
      </c>
      <c r="C62" s="132">
        <v>0</v>
      </c>
      <c r="D62" s="132">
        <v>0</v>
      </c>
      <c r="E62" s="132">
        <v>0</v>
      </c>
      <c r="F62" s="128">
        <v>540</v>
      </c>
      <c r="G62" s="128">
        <v>540</v>
      </c>
      <c r="H62" s="128">
        <v>0</v>
      </c>
      <c r="I62" s="128">
        <v>0</v>
      </c>
      <c r="J62" s="128">
        <v>0</v>
      </c>
      <c r="K62" s="126"/>
      <c r="L62" s="192"/>
    </row>
    <row r="63" spans="1:12" ht="20.100000000000001" customHeight="1">
      <c r="A63" s="126" t="s">
        <v>192</v>
      </c>
      <c r="B63" s="150">
        <v>1151</v>
      </c>
      <c r="C63" s="132">
        <v>0</v>
      </c>
      <c r="D63" s="132">
        <v>0</v>
      </c>
      <c r="E63" s="132">
        <v>0</v>
      </c>
      <c r="F63" s="128">
        <v>0</v>
      </c>
      <c r="G63" s="128">
        <v>0</v>
      </c>
      <c r="H63" s="128">
        <v>0</v>
      </c>
      <c r="I63" s="128">
        <v>0</v>
      </c>
      <c r="J63" s="128">
        <v>0</v>
      </c>
      <c r="K63" s="126"/>
      <c r="L63" s="192"/>
    </row>
    <row r="64" spans="1:12" ht="20.100000000000001" customHeight="1">
      <c r="A64" s="126" t="s">
        <v>194</v>
      </c>
      <c r="B64" s="150">
        <v>1160</v>
      </c>
      <c r="C64" s="128">
        <v>0</v>
      </c>
      <c r="D64" s="128">
        <v>0</v>
      </c>
      <c r="E64" s="128">
        <v>0</v>
      </c>
      <c r="F64" s="128">
        <v>540</v>
      </c>
      <c r="G64" s="128">
        <v>540</v>
      </c>
      <c r="H64" s="128">
        <v>0</v>
      </c>
      <c r="I64" s="128">
        <v>0</v>
      </c>
      <c r="J64" s="128">
        <v>0</v>
      </c>
      <c r="K64" s="126"/>
      <c r="L64" s="192"/>
    </row>
    <row r="65" spans="1:12" ht="20.100000000000001" customHeight="1">
      <c r="A65" s="126" t="s">
        <v>192</v>
      </c>
      <c r="B65" s="150">
        <v>1161</v>
      </c>
      <c r="C65" s="132">
        <v>0</v>
      </c>
      <c r="D65" s="132">
        <v>0</v>
      </c>
      <c r="E65" s="132">
        <v>0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6"/>
      <c r="L65" s="192"/>
    </row>
    <row r="66" spans="1:12" s="5" customFormat="1" ht="20.100000000000001" customHeight="1">
      <c r="A66" s="145" t="s">
        <v>85</v>
      </c>
      <c r="B66" s="151">
        <v>1170</v>
      </c>
      <c r="C66" s="131">
        <v>0</v>
      </c>
      <c r="D66" s="131">
        <f>D57</f>
        <v>68.902000000000015</v>
      </c>
      <c r="E66" s="131">
        <f>E57</f>
        <v>10.703600000000051</v>
      </c>
      <c r="F66" s="131">
        <f>SUM(G66:J66)</f>
        <v>2.97819999999993</v>
      </c>
      <c r="G66" s="131">
        <f>G57</f>
        <v>0.70000000000000284</v>
      </c>
      <c r="H66" s="131">
        <f>H57</f>
        <v>0.79999999999999716</v>
      </c>
      <c r="I66" s="131">
        <f>I57</f>
        <v>1.17999999999995</v>
      </c>
      <c r="J66" s="131">
        <f>J57</f>
        <v>0.29819999999998004</v>
      </c>
      <c r="K66" s="158"/>
      <c r="L66" s="192"/>
    </row>
    <row r="67" spans="1:12" ht="20.100000000000001" customHeight="1">
      <c r="A67" s="126" t="s">
        <v>121</v>
      </c>
      <c r="B67" s="150">
        <v>1180</v>
      </c>
      <c r="C67" s="128">
        <v>0</v>
      </c>
      <c r="D67" s="128">
        <f>D66*18/100</f>
        <v>12.402360000000003</v>
      </c>
      <c r="E67" s="128">
        <f>E66*18/100</f>
        <v>1.9266480000000092</v>
      </c>
      <c r="F67" s="156">
        <f>SUM(G67:J67)</f>
        <v>0.53607599999998745</v>
      </c>
      <c r="G67" s="156">
        <f>G66*18%</f>
        <v>0.1260000000000005</v>
      </c>
      <c r="H67" s="156">
        <f t="shared" ref="H67:J67" si="9">H66*18%</f>
        <v>0.14399999999999949</v>
      </c>
      <c r="I67" s="156">
        <f t="shared" si="9"/>
        <v>0.21239999999999098</v>
      </c>
      <c r="J67" s="156">
        <f t="shared" si="9"/>
        <v>5.3675999999996407E-2</v>
      </c>
      <c r="K67" s="126"/>
      <c r="L67" s="192"/>
    </row>
    <row r="68" spans="1:12" ht="20.100000000000001" customHeight="1">
      <c r="A68" s="126" t="s">
        <v>122</v>
      </c>
      <c r="B68" s="150">
        <v>1190</v>
      </c>
      <c r="C68" s="128">
        <v>0</v>
      </c>
      <c r="D68" s="128">
        <v>0</v>
      </c>
      <c r="E68" s="156">
        <v>0</v>
      </c>
      <c r="F68" s="128">
        <v>0</v>
      </c>
      <c r="G68" s="128">
        <v>0</v>
      </c>
      <c r="H68" s="128">
        <v>0</v>
      </c>
      <c r="I68" s="128">
        <v>0</v>
      </c>
      <c r="J68" s="128">
        <v>0</v>
      </c>
      <c r="K68" s="126"/>
      <c r="L68" s="192"/>
    </row>
    <row r="69" spans="1:12" s="5" customFormat="1" ht="20.100000000000001" customHeight="1">
      <c r="A69" s="145" t="s">
        <v>86</v>
      </c>
      <c r="B69" s="151">
        <v>1200</v>
      </c>
      <c r="C69" s="131">
        <f>C66-C67+C68</f>
        <v>0</v>
      </c>
      <c r="D69" s="131">
        <f t="shared" ref="D69:E69" si="10">D66-D67+D68</f>
        <v>56.499640000000014</v>
      </c>
      <c r="E69" s="131">
        <f t="shared" si="10"/>
        <v>8.7769520000000423</v>
      </c>
      <c r="F69" s="131">
        <f>SUM(G69:J69)</f>
        <v>2.4421239999999425</v>
      </c>
      <c r="G69" s="131">
        <f>G66-G67</f>
        <v>0.57400000000000229</v>
      </c>
      <c r="H69" s="131">
        <f t="shared" ref="H69:J69" si="11">H66-H67</f>
        <v>0.6559999999999977</v>
      </c>
      <c r="I69" s="131">
        <f t="shared" si="11"/>
        <v>0.96759999999995894</v>
      </c>
      <c r="J69" s="131">
        <f t="shared" si="11"/>
        <v>0.24452399999998364</v>
      </c>
      <c r="K69" s="158"/>
      <c r="L69" s="192"/>
    </row>
    <row r="70" spans="1:12" ht="20.100000000000001" customHeight="1">
      <c r="A70" s="126" t="s">
        <v>23</v>
      </c>
      <c r="B70" s="152">
        <v>1201</v>
      </c>
      <c r="C70" s="128">
        <v>0</v>
      </c>
      <c r="D70" s="128">
        <v>0</v>
      </c>
      <c r="E70" s="128">
        <v>0</v>
      </c>
      <c r="F70" s="131">
        <f t="shared" ref="F70:F72" si="12">SUM(G70:J70)</f>
        <v>2.4421239999999425</v>
      </c>
      <c r="G70" s="148">
        <f>G69</f>
        <v>0.57400000000000229</v>
      </c>
      <c r="H70" s="148">
        <f t="shared" ref="H70:J70" si="13">H69</f>
        <v>0.6559999999999977</v>
      </c>
      <c r="I70" s="148">
        <f t="shared" si="13"/>
        <v>0.96759999999995894</v>
      </c>
      <c r="J70" s="148">
        <f t="shared" si="13"/>
        <v>0.24452399999998364</v>
      </c>
      <c r="K70" s="126"/>
      <c r="L70" s="192"/>
    </row>
    <row r="71" spans="1:12" ht="20.100000000000001" customHeight="1">
      <c r="A71" s="126" t="s">
        <v>24</v>
      </c>
      <c r="B71" s="152">
        <v>1202</v>
      </c>
      <c r="C71" s="128">
        <v>0</v>
      </c>
      <c r="D71" s="128">
        <v>0</v>
      </c>
      <c r="E71" s="128">
        <v>0</v>
      </c>
      <c r="F71" s="131">
        <f t="shared" si="12"/>
        <v>0</v>
      </c>
      <c r="G71" s="148">
        <v>0</v>
      </c>
      <c r="H71" s="148">
        <v>0</v>
      </c>
      <c r="I71" s="148">
        <v>0</v>
      </c>
      <c r="J71" s="148">
        <v>0</v>
      </c>
      <c r="K71" s="126"/>
      <c r="L71" s="192"/>
    </row>
    <row r="72" spans="1:12" ht="19.5" customHeight="1">
      <c r="A72" s="126" t="s">
        <v>217</v>
      </c>
      <c r="B72" s="150">
        <v>1210</v>
      </c>
      <c r="C72" s="128">
        <v>0</v>
      </c>
      <c r="D72" s="128">
        <v>0</v>
      </c>
      <c r="E72" s="128">
        <v>0</v>
      </c>
      <c r="F72" s="131">
        <f t="shared" si="12"/>
        <v>0</v>
      </c>
      <c r="G72" s="128">
        <v>0</v>
      </c>
      <c r="H72" s="128">
        <v>0</v>
      </c>
      <c r="I72" s="128">
        <v>0</v>
      </c>
      <c r="J72" s="128">
        <v>0</v>
      </c>
      <c r="K72" s="126"/>
      <c r="L72" s="192"/>
    </row>
    <row r="73" spans="1:12" s="5" customFormat="1" ht="20.100000000000001" customHeight="1">
      <c r="A73" s="193" t="s">
        <v>249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2"/>
    </row>
    <row r="74" spans="1:12" ht="42.75" customHeight="1">
      <c r="A74" s="149" t="s">
        <v>236</v>
      </c>
      <c r="B74" s="152">
        <v>1300</v>
      </c>
      <c r="C74" s="128">
        <f t="shared" ref="C74:J74" si="14">C19-C51</f>
        <v>109.8</v>
      </c>
      <c r="D74" s="128">
        <f t="shared" si="14"/>
        <v>148.6</v>
      </c>
      <c r="E74" s="128">
        <f t="shared" si="14"/>
        <v>75</v>
      </c>
      <c r="F74" s="128">
        <f t="shared" si="14"/>
        <v>350</v>
      </c>
      <c r="G74" s="128">
        <f t="shared" si="14"/>
        <v>89</v>
      </c>
      <c r="H74" s="128">
        <f t="shared" si="14"/>
        <v>88</v>
      </c>
      <c r="I74" s="128">
        <f t="shared" si="14"/>
        <v>88</v>
      </c>
      <c r="J74" s="128">
        <f t="shared" si="14"/>
        <v>85</v>
      </c>
      <c r="K74" s="126"/>
      <c r="L74" s="192"/>
    </row>
    <row r="75" spans="1:12" ht="42.75" customHeight="1">
      <c r="A75" s="142" t="s">
        <v>230</v>
      </c>
      <c r="B75" s="152">
        <v>1310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128">
        <v>0</v>
      </c>
      <c r="K75" s="126"/>
      <c r="L75" s="192"/>
    </row>
    <row r="76" spans="1:12" ht="42.75" customHeight="1">
      <c r="A76" s="149" t="s">
        <v>231</v>
      </c>
      <c r="B76" s="152">
        <v>1320</v>
      </c>
      <c r="C76" s="128">
        <v>0</v>
      </c>
      <c r="D76" s="128">
        <v>0</v>
      </c>
      <c r="E76" s="128">
        <v>0</v>
      </c>
      <c r="F76" s="128">
        <f>F62-F64</f>
        <v>0</v>
      </c>
      <c r="G76" s="128">
        <f>G62-G64</f>
        <v>0</v>
      </c>
      <c r="H76" s="128">
        <f>H62-H64</f>
        <v>0</v>
      </c>
      <c r="I76" s="128">
        <f>I62-I64</f>
        <v>0</v>
      </c>
      <c r="J76" s="128">
        <f>J62-J64</f>
        <v>0</v>
      </c>
      <c r="K76" s="126"/>
      <c r="L76" s="192"/>
    </row>
    <row r="77" spans="1:12" ht="20.100000000000001" customHeight="1">
      <c r="A77" s="126" t="s">
        <v>16</v>
      </c>
      <c r="B77" s="150">
        <v>1330</v>
      </c>
      <c r="C77" s="128">
        <f>C8+C19</f>
        <v>138.5</v>
      </c>
      <c r="D77" s="128">
        <f>D8+D19</f>
        <v>214.39999999999998</v>
      </c>
      <c r="E77" s="128">
        <f>E8+E19</f>
        <v>405.6</v>
      </c>
      <c r="F77" s="128">
        <f>F8+F19</f>
        <v>1550</v>
      </c>
      <c r="G77" s="128">
        <f t="shared" ref="G77:J77" si="15">G8+G19</f>
        <v>371</v>
      </c>
      <c r="H77" s="128">
        <f t="shared" si="15"/>
        <v>440</v>
      </c>
      <c r="I77" s="128">
        <f t="shared" si="15"/>
        <v>415</v>
      </c>
      <c r="J77" s="128">
        <f t="shared" si="15"/>
        <v>324</v>
      </c>
      <c r="K77" s="126"/>
      <c r="L77" s="192"/>
    </row>
    <row r="78" spans="1:12" ht="20.100000000000001" customHeight="1">
      <c r="A78" s="126" t="s">
        <v>107</v>
      </c>
      <c r="B78" s="150">
        <v>1340</v>
      </c>
      <c r="C78" s="128">
        <f t="shared" ref="C78:D78" si="16">C9+C21</f>
        <v>138.5</v>
      </c>
      <c r="D78" s="128">
        <f t="shared" si="16"/>
        <v>145.49799999999999</v>
      </c>
      <c r="E78" s="128">
        <f t="shared" ref="E78:J78" si="17">E9+E21</f>
        <v>394.89639999999997</v>
      </c>
      <c r="F78" s="128">
        <f t="shared" si="17"/>
        <v>1547.0218</v>
      </c>
      <c r="G78" s="128">
        <f t="shared" si="17"/>
        <v>370.3</v>
      </c>
      <c r="H78" s="128">
        <f t="shared" si="17"/>
        <v>439.2</v>
      </c>
      <c r="I78" s="128">
        <f t="shared" si="17"/>
        <v>413.82000000000005</v>
      </c>
      <c r="J78" s="128">
        <f t="shared" si="17"/>
        <v>323.70180000000005</v>
      </c>
      <c r="K78" s="126"/>
      <c r="L78" s="192"/>
    </row>
    <row r="79" spans="1:12" ht="20.100000000000001" customHeight="1">
      <c r="A79" s="200" t="s">
        <v>151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2"/>
      <c r="L79" s="192"/>
    </row>
    <row r="80" spans="1:12" ht="20.100000000000001" customHeight="1">
      <c r="A80" s="126" t="s">
        <v>232</v>
      </c>
      <c r="B80" s="150">
        <v>1400</v>
      </c>
      <c r="C80" s="128">
        <v>0</v>
      </c>
      <c r="D80" s="128">
        <f>D57</f>
        <v>68.902000000000015</v>
      </c>
      <c r="E80" s="128">
        <v>0.3</v>
      </c>
      <c r="F80" s="128">
        <f>F57</f>
        <v>2.9781999999999016</v>
      </c>
      <c r="G80" s="128">
        <f>G57</f>
        <v>0.70000000000000284</v>
      </c>
      <c r="H80" s="128">
        <f>H57</f>
        <v>0.79999999999999716</v>
      </c>
      <c r="I80" s="128">
        <f>I57</f>
        <v>1.17999999999995</v>
      </c>
      <c r="J80" s="128">
        <f>J57</f>
        <v>0.29819999999998004</v>
      </c>
      <c r="K80" s="126"/>
      <c r="L80" s="192"/>
    </row>
    <row r="81" spans="1:12" ht="20.100000000000001" customHeight="1">
      <c r="A81" s="126" t="s">
        <v>233</v>
      </c>
      <c r="B81" s="150">
        <v>1401</v>
      </c>
      <c r="C81" s="128">
        <v>0</v>
      </c>
      <c r="D81" s="128">
        <f>D92</f>
        <v>1.7000000000000002</v>
      </c>
      <c r="E81" s="128">
        <v>3.1</v>
      </c>
      <c r="F81" s="128">
        <f>F92</f>
        <v>15.4</v>
      </c>
      <c r="G81" s="128">
        <f>G92</f>
        <v>3.6</v>
      </c>
      <c r="H81" s="128">
        <f>H92</f>
        <v>3.8</v>
      </c>
      <c r="I81" s="128">
        <f>I92</f>
        <v>4</v>
      </c>
      <c r="J81" s="128">
        <f>J92</f>
        <v>4</v>
      </c>
      <c r="K81" s="126"/>
      <c r="L81" s="192"/>
    </row>
    <row r="82" spans="1:12" ht="20.100000000000001" customHeight="1">
      <c r="A82" s="126" t="s">
        <v>234</v>
      </c>
      <c r="B82" s="150">
        <v>1402</v>
      </c>
      <c r="C82" s="128">
        <v>0</v>
      </c>
      <c r="D82" s="128">
        <v>0</v>
      </c>
      <c r="E82" s="128">
        <v>0</v>
      </c>
      <c r="F82" s="128">
        <v>0</v>
      </c>
      <c r="G82" s="128">
        <v>0</v>
      </c>
      <c r="H82" s="128">
        <v>0</v>
      </c>
      <c r="I82" s="128">
        <v>0</v>
      </c>
      <c r="J82" s="128">
        <v>0</v>
      </c>
      <c r="K82" s="126"/>
      <c r="L82" s="192"/>
    </row>
    <row r="83" spans="1:12" ht="20.100000000000001" customHeight="1">
      <c r="A83" s="126" t="s">
        <v>235</v>
      </c>
      <c r="B83" s="150">
        <v>1403</v>
      </c>
      <c r="C83" s="128">
        <v>0</v>
      </c>
      <c r="D83" s="128">
        <v>0</v>
      </c>
      <c r="E83" s="128">
        <v>0</v>
      </c>
      <c r="F83" s="128">
        <v>0</v>
      </c>
      <c r="G83" s="128">
        <v>0</v>
      </c>
      <c r="H83" s="128">
        <v>0</v>
      </c>
      <c r="I83" s="128">
        <v>0</v>
      </c>
      <c r="J83" s="128">
        <v>0</v>
      </c>
      <c r="K83" s="126"/>
      <c r="L83" s="192"/>
    </row>
    <row r="84" spans="1:12" ht="20.100000000000001" customHeight="1">
      <c r="A84" s="126" t="s">
        <v>270</v>
      </c>
      <c r="B84" s="150">
        <v>1404</v>
      </c>
      <c r="C84" s="128">
        <v>0</v>
      </c>
      <c r="D84" s="128">
        <v>0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128">
        <v>0</v>
      </c>
      <c r="K84" s="126"/>
      <c r="L84" s="192"/>
    </row>
    <row r="85" spans="1:12" s="5" customFormat="1" ht="20.100000000000001" customHeight="1">
      <c r="A85" s="145" t="s">
        <v>125</v>
      </c>
      <c r="B85" s="153">
        <v>1410</v>
      </c>
      <c r="C85" s="131">
        <v>0</v>
      </c>
      <c r="D85" s="131">
        <f>SUM(D80:D84)</f>
        <v>70.602000000000018</v>
      </c>
      <c r="E85" s="131">
        <f>SUM(E80:E84)</f>
        <v>3.4</v>
      </c>
      <c r="F85" s="131">
        <f>F80+F81</f>
        <v>18.3781999999999</v>
      </c>
      <c r="G85" s="131">
        <f>G80+G81</f>
        <v>4.3000000000000025</v>
      </c>
      <c r="H85" s="131">
        <f>H80+H81</f>
        <v>4.599999999999997</v>
      </c>
      <c r="I85" s="131">
        <f>I80+I81</f>
        <v>5.17999999999995</v>
      </c>
      <c r="J85" s="131">
        <f>J80+J81</f>
        <v>4.29819999999998</v>
      </c>
      <c r="K85" s="145"/>
      <c r="L85" s="192"/>
    </row>
    <row r="86" spans="1:12" ht="20.100000000000001" customHeight="1">
      <c r="A86" s="193" t="s">
        <v>209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2"/>
    </row>
    <row r="87" spans="1:12" ht="20.100000000000001" customHeight="1">
      <c r="A87" s="126" t="s">
        <v>250</v>
      </c>
      <c r="B87" s="154">
        <v>1500</v>
      </c>
      <c r="C87" s="130">
        <v>0</v>
      </c>
      <c r="D87" s="130">
        <f>D88+D89</f>
        <v>0.2</v>
      </c>
      <c r="E87" s="130">
        <f>E88+E89</f>
        <v>93.8</v>
      </c>
      <c r="F87" s="131">
        <f>SUM(F88:F89)</f>
        <v>552.35</v>
      </c>
      <c r="G87" s="131">
        <f>SUM(G88:G89)</f>
        <v>133.19999999999999</v>
      </c>
      <c r="H87" s="131">
        <f>SUM(H88:H89)</f>
        <v>162.6</v>
      </c>
      <c r="I87" s="131">
        <f>SUM(I88:I89)</f>
        <v>147.52000000000001</v>
      </c>
      <c r="J87" s="131">
        <f>SUM(J88:J89)</f>
        <v>109.03</v>
      </c>
      <c r="K87" s="126"/>
      <c r="L87" s="192"/>
    </row>
    <row r="88" spans="1:12" ht="20.100000000000001" customHeight="1">
      <c r="A88" s="126" t="s">
        <v>248</v>
      </c>
      <c r="B88" s="155">
        <v>1501</v>
      </c>
      <c r="C88" s="132">
        <f>C10</f>
        <v>0</v>
      </c>
      <c r="D88" s="132">
        <f t="shared" ref="D88:E88" si="18">D10</f>
        <v>0.2</v>
      </c>
      <c r="E88" s="132">
        <f t="shared" si="18"/>
        <v>88.8</v>
      </c>
      <c r="F88" s="128">
        <f>F10</f>
        <v>392.20000000000005</v>
      </c>
      <c r="G88" s="128">
        <f t="shared" ref="G88:J88" si="19">G10</f>
        <v>117.5</v>
      </c>
      <c r="H88" s="128">
        <f t="shared" si="19"/>
        <v>121</v>
      </c>
      <c r="I88" s="128">
        <f t="shared" si="19"/>
        <v>93.97</v>
      </c>
      <c r="J88" s="128">
        <f t="shared" si="19"/>
        <v>59.73</v>
      </c>
      <c r="K88" s="126"/>
      <c r="L88" s="192"/>
    </row>
    <row r="89" spans="1:12" ht="20.100000000000001" customHeight="1">
      <c r="A89" s="126" t="s">
        <v>27</v>
      </c>
      <c r="B89" s="155">
        <v>1502</v>
      </c>
      <c r="C89" s="132">
        <f>C11+C12</f>
        <v>0</v>
      </c>
      <c r="D89" s="132">
        <f t="shared" ref="D89:E89" si="20">D11+D12</f>
        <v>0</v>
      </c>
      <c r="E89" s="132">
        <f t="shared" si="20"/>
        <v>5</v>
      </c>
      <c r="F89" s="128">
        <f>F11+F12+F43</f>
        <v>160.14999999999998</v>
      </c>
      <c r="G89" s="128">
        <f>G11+G12+G43</f>
        <v>15.7</v>
      </c>
      <c r="H89" s="128">
        <f>H11+H12+H43</f>
        <v>41.6</v>
      </c>
      <c r="I89" s="128">
        <f>I11+I12+I43</f>
        <v>53.550000000000004</v>
      </c>
      <c r="J89" s="128">
        <f>J11+J12+J43</f>
        <v>49.3</v>
      </c>
      <c r="K89" s="126"/>
      <c r="L89" s="192"/>
    </row>
    <row r="90" spans="1:12" ht="20.100000000000001" customHeight="1">
      <c r="A90" s="126" t="s">
        <v>5</v>
      </c>
      <c r="B90" s="154">
        <v>1510</v>
      </c>
      <c r="C90" s="128">
        <f>C13+C29</f>
        <v>86</v>
      </c>
      <c r="D90" s="128">
        <f t="shared" ref="D90:E90" si="21">D13+D29</f>
        <v>88.8</v>
      </c>
      <c r="E90" s="128">
        <f t="shared" si="21"/>
        <v>87.62</v>
      </c>
      <c r="F90" s="128">
        <f>F13+F29</f>
        <v>498.69</v>
      </c>
      <c r="G90" s="131">
        <f t="shared" ref="F90:J91" si="22">G13+G29</f>
        <v>125</v>
      </c>
      <c r="H90" s="131">
        <f t="shared" si="22"/>
        <v>125</v>
      </c>
      <c r="I90" s="131">
        <f t="shared" si="22"/>
        <v>125</v>
      </c>
      <c r="J90" s="131">
        <f t="shared" si="22"/>
        <v>123.69</v>
      </c>
      <c r="K90" s="126"/>
      <c r="L90" s="192"/>
    </row>
    <row r="91" spans="1:12" ht="20.100000000000001" customHeight="1">
      <c r="A91" s="126" t="s">
        <v>6</v>
      </c>
      <c r="B91" s="154">
        <v>1520</v>
      </c>
      <c r="C91" s="128">
        <f>C14+C30</f>
        <v>18.5</v>
      </c>
      <c r="D91" s="128">
        <f t="shared" ref="D91:E91" si="23">D14+D30</f>
        <v>19.597999999999999</v>
      </c>
      <c r="E91" s="128">
        <f t="shared" si="23"/>
        <v>19.276399999999999</v>
      </c>
      <c r="F91" s="128">
        <f t="shared" si="22"/>
        <v>109.71179999999998</v>
      </c>
      <c r="G91" s="131">
        <f t="shared" si="22"/>
        <v>27.5</v>
      </c>
      <c r="H91" s="131">
        <f t="shared" si="22"/>
        <v>27.5</v>
      </c>
      <c r="I91" s="131">
        <f t="shared" si="22"/>
        <v>27.5</v>
      </c>
      <c r="J91" s="131">
        <f t="shared" si="22"/>
        <v>27.2118</v>
      </c>
      <c r="K91" s="126"/>
      <c r="L91" s="192"/>
    </row>
    <row r="92" spans="1:12" ht="20.100000000000001" customHeight="1">
      <c r="A92" s="126" t="s">
        <v>7</v>
      </c>
      <c r="B92" s="154">
        <v>1530</v>
      </c>
      <c r="C92" s="130">
        <f>C16+C31+C48</f>
        <v>0</v>
      </c>
      <c r="D92" s="130">
        <f t="shared" ref="D92:E92" si="24">D16+D31+D48</f>
        <v>1.7000000000000002</v>
      </c>
      <c r="E92" s="130">
        <f t="shared" si="24"/>
        <v>2</v>
      </c>
      <c r="F92" s="128">
        <f>F16+F31+F48</f>
        <v>15.4</v>
      </c>
      <c r="G92" s="128">
        <f t="shared" ref="G92:J92" si="25">G16+G31+G48</f>
        <v>3.6</v>
      </c>
      <c r="H92" s="128">
        <f t="shared" si="25"/>
        <v>3.8</v>
      </c>
      <c r="I92" s="128">
        <f t="shared" si="25"/>
        <v>4</v>
      </c>
      <c r="J92" s="128">
        <f t="shared" si="25"/>
        <v>4</v>
      </c>
      <c r="K92" s="126"/>
      <c r="L92" s="192"/>
    </row>
    <row r="93" spans="1:12" ht="20.100000000000001" customHeight="1">
      <c r="A93" s="126" t="s">
        <v>28</v>
      </c>
      <c r="B93" s="154">
        <v>1540</v>
      </c>
      <c r="C93" s="128">
        <f>C15+C17+C25+C27+C28+C35+C36+C39+C40+C43</f>
        <v>34</v>
      </c>
      <c r="D93" s="128">
        <f t="shared" ref="D93" si="26">D15+D17+D25+D27+D28+D35+D36+D39+D40+D43</f>
        <v>35.199999999999996</v>
      </c>
      <c r="E93" s="128">
        <f>E15+E17+E25+E27+E28+E35+E36+E39+E40+E43</f>
        <v>191.20000000000002</v>
      </c>
      <c r="F93" s="128">
        <f>F17+F25+F26+F27+F28+F35+F36+F39</f>
        <v>370.87</v>
      </c>
      <c r="G93" s="128">
        <f t="shared" ref="G93:J93" si="27">G17+G25+G26+G27+G28+G35+G36+G39</f>
        <v>81</v>
      </c>
      <c r="H93" s="128">
        <f t="shared" si="27"/>
        <v>120.3</v>
      </c>
      <c r="I93" s="128">
        <f t="shared" si="27"/>
        <v>109.8</v>
      </c>
      <c r="J93" s="128">
        <f t="shared" si="27"/>
        <v>59.77</v>
      </c>
      <c r="K93" s="126"/>
      <c r="L93" s="192"/>
    </row>
    <row r="94" spans="1:12" s="5" customFormat="1" ht="20.100000000000001" customHeight="1">
      <c r="A94" s="145" t="s">
        <v>55</v>
      </c>
      <c r="B94" s="153">
        <v>1550</v>
      </c>
      <c r="C94" s="130">
        <f t="shared" ref="C94:J94" si="28">C87+C90+C91+C92+C93</f>
        <v>138.5</v>
      </c>
      <c r="D94" s="130">
        <f t="shared" si="28"/>
        <v>145.49799999999999</v>
      </c>
      <c r="E94" s="130">
        <f t="shared" si="28"/>
        <v>393.89640000000003</v>
      </c>
      <c r="F94" s="130">
        <f t="shared" si="28"/>
        <v>1547.0218</v>
      </c>
      <c r="G94" s="130">
        <f t="shared" si="28"/>
        <v>370.3</v>
      </c>
      <c r="H94" s="130">
        <f t="shared" si="28"/>
        <v>439.20000000000005</v>
      </c>
      <c r="I94" s="130">
        <f t="shared" si="28"/>
        <v>413.82</v>
      </c>
      <c r="J94" s="130">
        <f t="shared" si="28"/>
        <v>323.70179999999999</v>
      </c>
      <c r="K94" s="145"/>
      <c r="L94" s="192"/>
    </row>
    <row r="95" spans="1:12" s="5" customFormat="1" ht="20.100000000000001" customHeight="1">
      <c r="A95" s="47"/>
      <c r="B95" s="57"/>
      <c r="C95" s="58"/>
      <c r="D95" s="58"/>
      <c r="E95" s="58"/>
      <c r="F95" s="58"/>
      <c r="G95" s="59"/>
      <c r="H95" s="59"/>
      <c r="I95" s="59"/>
      <c r="J95" s="59"/>
      <c r="L95" s="192"/>
    </row>
    <row r="96" spans="1:12" s="5" customFormat="1" ht="1.5" customHeight="1">
      <c r="A96" s="47"/>
      <c r="B96" s="57"/>
      <c r="C96" s="58"/>
      <c r="D96" s="58"/>
      <c r="E96" s="58"/>
      <c r="F96" s="58">
        <f>F9+F21</f>
        <v>1547.0218</v>
      </c>
      <c r="G96" s="58">
        <f t="shared" ref="G96:J96" si="29">G9+G21</f>
        <v>370.3</v>
      </c>
      <c r="H96" s="58">
        <f t="shared" si="29"/>
        <v>439.2</v>
      </c>
      <c r="I96" s="58">
        <f t="shared" si="29"/>
        <v>413.82000000000005</v>
      </c>
      <c r="J96" s="58">
        <f t="shared" si="29"/>
        <v>323.70180000000005</v>
      </c>
      <c r="L96" s="192"/>
    </row>
    <row r="97" spans="1:12" ht="16.5" customHeight="1">
      <c r="A97" s="23"/>
      <c r="C97" s="26"/>
      <c r="D97" s="24"/>
      <c r="E97" s="24"/>
      <c r="F97" s="24"/>
      <c r="G97" s="24"/>
      <c r="H97" s="24"/>
      <c r="I97" s="24"/>
      <c r="J97" s="24"/>
      <c r="L97" s="192"/>
    </row>
    <row r="98" spans="1:12" ht="20.100000000000001" customHeight="1">
      <c r="A98" s="47" t="s">
        <v>309</v>
      </c>
      <c r="B98" s="1"/>
      <c r="C98" s="194" t="s">
        <v>214</v>
      </c>
      <c r="D98" s="194"/>
      <c r="E98" s="194"/>
      <c r="F98" s="194"/>
      <c r="G98" s="15"/>
      <c r="H98" s="195" t="s">
        <v>318</v>
      </c>
      <c r="I98" s="195"/>
      <c r="J98" s="195"/>
      <c r="L98" s="192"/>
    </row>
    <row r="99" spans="1:12" s="2" customFormat="1" ht="20.100000000000001" customHeight="1">
      <c r="A99" s="63" t="s">
        <v>213</v>
      </c>
      <c r="B99" s="3"/>
      <c r="C99" s="173" t="s">
        <v>262</v>
      </c>
      <c r="D99" s="173"/>
      <c r="E99" s="173"/>
      <c r="F99" s="173"/>
      <c r="G99" s="22"/>
      <c r="H99" s="198" t="s">
        <v>94</v>
      </c>
      <c r="I99" s="198"/>
      <c r="J99" s="198"/>
      <c r="L99" s="192"/>
    </row>
    <row r="100" spans="1:12" ht="20.100000000000001" customHeight="1">
      <c r="A100" s="23"/>
      <c r="C100" s="26"/>
      <c r="D100" s="24"/>
      <c r="E100" s="24"/>
      <c r="F100" s="24"/>
      <c r="G100" s="24"/>
      <c r="H100" s="24"/>
      <c r="I100" s="24"/>
      <c r="J100" s="24"/>
    </row>
    <row r="101" spans="1:12">
      <c r="A101" s="23"/>
      <c r="C101" s="26"/>
      <c r="D101" s="24"/>
      <c r="E101" s="24"/>
      <c r="F101" s="24"/>
      <c r="G101" s="24"/>
      <c r="H101" s="24"/>
      <c r="I101" s="24"/>
      <c r="J101" s="24"/>
    </row>
    <row r="102" spans="1:12">
      <c r="A102" s="23"/>
      <c r="C102" s="26"/>
      <c r="D102" s="24"/>
      <c r="E102" s="24"/>
      <c r="F102" s="24"/>
      <c r="G102" s="24"/>
      <c r="H102" s="24"/>
      <c r="I102" s="24"/>
      <c r="J102" s="24"/>
    </row>
    <row r="103" spans="1:12">
      <c r="A103" s="23"/>
      <c r="C103" s="26"/>
      <c r="D103" s="24"/>
      <c r="E103" s="24"/>
      <c r="F103" s="24"/>
      <c r="G103" s="24"/>
      <c r="H103" s="24"/>
      <c r="I103" s="24"/>
      <c r="J103" s="24"/>
    </row>
    <row r="104" spans="1:12">
      <c r="A104" s="23"/>
      <c r="C104" s="26"/>
      <c r="D104" s="24"/>
      <c r="E104" s="24"/>
      <c r="F104" s="24"/>
      <c r="G104" s="24"/>
      <c r="H104" s="24"/>
      <c r="I104" s="24"/>
      <c r="J104" s="24"/>
    </row>
    <row r="105" spans="1:12">
      <c r="A105" s="23"/>
      <c r="C105" s="26"/>
      <c r="D105" s="24"/>
      <c r="E105" s="24"/>
      <c r="F105" s="24"/>
      <c r="G105" s="24"/>
      <c r="H105" s="24"/>
      <c r="I105" s="24"/>
      <c r="J105" s="24"/>
    </row>
    <row r="106" spans="1:12">
      <c r="A106" s="23"/>
      <c r="C106" s="26"/>
      <c r="D106" s="24"/>
      <c r="E106" s="24"/>
      <c r="F106" s="24"/>
      <c r="G106" s="24"/>
      <c r="H106" s="24"/>
      <c r="I106" s="24"/>
      <c r="J106" s="24"/>
    </row>
    <row r="107" spans="1:12">
      <c r="A107" s="23"/>
      <c r="C107" s="26"/>
      <c r="D107" s="24"/>
      <c r="E107" s="24"/>
      <c r="F107" s="24"/>
      <c r="G107" s="24"/>
      <c r="H107" s="24"/>
      <c r="I107" s="24"/>
      <c r="J107" s="24"/>
    </row>
    <row r="108" spans="1:12">
      <c r="A108" s="23"/>
      <c r="C108" s="26"/>
      <c r="D108" s="24"/>
      <c r="E108" s="24"/>
      <c r="F108" s="24"/>
      <c r="G108" s="24"/>
      <c r="H108" s="24"/>
      <c r="I108" s="24"/>
      <c r="J108" s="24"/>
    </row>
    <row r="109" spans="1:12">
      <c r="A109" s="23"/>
      <c r="C109" s="26"/>
      <c r="D109" s="24"/>
      <c r="E109" s="24"/>
      <c r="F109" s="24"/>
      <c r="G109" s="24"/>
      <c r="H109" s="24"/>
      <c r="I109" s="24"/>
      <c r="J109" s="24"/>
    </row>
    <row r="110" spans="1:12">
      <c r="A110" s="23"/>
      <c r="C110" s="26"/>
      <c r="D110" s="24"/>
      <c r="E110" s="24"/>
      <c r="F110" s="24"/>
      <c r="G110" s="24"/>
      <c r="H110" s="24"/>
      <c r="I110" s="24"/>
      <c r="J110" s="24"/>
    </row>
    <row r="111" spans="1:12">
      <c r="A111" s="23"/>
      <c r="C111" s="26"/>
      <c r="D111" s="24"/>
      <c r="E111" s="24"/>
      <c r="F111" s="24"/>
      <c r="G111" s="24"/>
      <c r="H111" s="24"/>
      <c r="I111" s="24"/>
      <c r="J111" s="24"/>
    </row>
    <row r="112" spans="1:12">
      <c r="A112" s="23"/>
      <c r="C112" s="26"/>
      <c r="D112" s="24"/>
      <c r="E112" s="24"/>
      <c r="F112" s="24"/>
      <c r="G112" s="24"/>
      <c r="H112" s="24"/>
      <c r="I112" s="24"/>
      <c r="J112" s="24"/>
    </row>
    <row r="113" spans="1:10">
      <c r="A113" s="23"/>
      <c r="C113" s="26"/>
      <c r="D113" s="24"/>
      <c r="E113" s="24"/>
      <c r="F113" s="24"/>
      <c r="G113" s="24"/>
      <c r="H113" s="24"/>
      <c r="I113" s="24"/>
      <c r="J113" s="24"/>
    </row>
    <row r="114" spans="1:10">
      <c r="A114" s="23"/>
      <c r="C114" s="26"/>
      <c r="D114" s="24"/>
      <c r="E114" s="24"/>
      <c r="F114" s="24"/>
      <c r="G114" s="24"/>
      <c r="H114" s="24"/>
      <c r="I114" s="24"/>
      <c r="J114" s="24"/>
    </row>
    <row r="115" spans="1:10">
      <c r="A115" s="23"/>
      <c r="C115" s="26"/>
      <c r="D115" s="24"/>
      <c r="E115" s="24"/>
      <c r="F115" s="24"/>
      <c r="G115" s="24"/>
      <c r="H115" s="24"/>
      <c r="I115" s="24"/>
      <c r="J115" s="24"/>
    </row>
    <row r="116" spans="1:10">
      <c r="A116" s="23"/>
      <c r="C116" s="26"/>
      <c r="D116" s="24"/>
      <c r="E116" s="24"/>
      <c r="F116" s="24"/>
      <c r="G116" s="24"/>
      <c r="H116" s="24"/>
      <c r="I116" s="24"/>
      <c r="J116" s="24"/>
    </row>
    <row r="117" spans="1:10">
      <c r="A117" s="23"/>
      <c r="C117" s="26"/>
      <c r="D117" s="24"/>
      <c r="E117" s="24"/>
      <c r="F117" s="24"/>
      <c r="G117" s="24"/>
      <c r="H117" s="24"/>
      <c r="I117" s="24"/>
      <c r="J117" s="24"/>
    </row>
    <row r="118" spans="1:10">
      <c r="A118" s="23"/>
      <c r="C118" s="26"/>
      <c r="D118" s="24"/>
      <c r="E118" s="24"/>
      <c r="F118" s="24"/>
      <c r="G118" s="24"/>
      <c r="H118" s="24"/>
      <c r="I118" s="24"/>
      <c r="J118" s="24"/>
    </row>
    <row r="119" spans="1:10">
      <c r="A119" s="23"/>
      <c r="C119" s="26"/>
      <c r="D119" s="24"/>
      <c r="E119" s="24"/>
      <c r="F119" s="24"/>
      <c r="G119" s="24"/>
      <c r="H119" s="24"/>
      <c r="I119" s="24"/>
      <c r="J119" s="24"/>
    </row>
    <row r="120" spans="1:10">
      <c r="A120" s="23"/>
      <c r="C120" s="26"/>
      <c r="D120" s="24"/>
      <c r="E120" s="24"/>
      <c r="F120" s="24"/>
      <c r="G120" s="24"/>
      <c r="H120" s="24"/>
      <c r="I120" s="24"/>
      <c r="J120" s="24"/>
    </row>
    <row r="121" spans="1:10">
      <c r="A121" s="23"/>
      <c r="C121" s="26"/>
      <c r="D121" s="24"/>
      <c r="E121" s="24"/>
      <c r="F121" s="24"/>
      <c r="G121" s="24"/>
      <c r="H121" s="24"/>
      <c r="I121" s="24"/>
      <c r="J121" s="24"/>
    </row>
    <row r="122" spans="1:10">
      <c r="A122" s="23"/>
      <c r="C122" s="26"/>
      <c r="D122" s="24"/>
      <c r="E122" s="24"/>
      <c r="F122" s="24"/>
      <c r="G122" s="24"/>
      <c r="H122" s="24"/>
      <c r="I122" s="24"/>
      <c r="J122" s="24"/>
    </row>
    <row r="123" spans="1:10">
      <c r="A123" s="23"/>
      <c r="C123" s="26"/>
      <c r="D123" s="24"/>
      <c r="E123" s="24"/>
      <c r="F123" s="24"/>
      <c r="G123" s="24"/>
      <c r="H123" s="24"/>
      <c r="I123" s="24"/>
      <c r="J123" s="24"/>
    </row>
    <row r="124" spans="1:10">
      <c r="A124" s="23"/>
      <c r="C124" s="26"/>
      <c r="D124" s="24"/>
      <c r="E124" s="24"/>
      <c r="F124" s="24"/>
      <c r="G124" s="24"/>
      <c r="H124" s="24"/>
      <c r="I124" s="24"/>
      <c r="J124" s="24"/>
    </row>
    <row r="125" spans="1:10">
      <c r="A125" s="23"/>
      <c r="C125" s="26"/>
      <c r="D125" s="24"/>
      <c r="E125" s="24"/>
      <c r="F125" s="24"/>
      <c r="G125" s="24"/>
      <c r="H125" s="24"/>
      <c r="I125" s="24"/>
      <c r="J125" s="24"/>
    </row>
    <row r="126" spans="1:10">
      <c r="A126" s="23"/>
      <c r="C126" s="26"/>
      <c r="D126" s="24"/>
      <c r="E126" s="24"/>
      <c r="F126" s="24"/>
      <c r="G126" s="24"/>
      <c r="H126" s="24"/>
      <c r="I126" s="24"/>
      <c r="J126" s="24"/>
    </row>
    <row r="127" spans="1:10">
      <c r="A127" s="23"/>
      <c r="C127" s="26"/>
      <c r="D127" s="24"/>
      <c r="E127" s="24"/>
      <c r="F127" s="24"/>
      <c r="G127" s="24"/>
      <c r="H127" s="24"/>
      <c r="I127" s="24"/>
      <c r="J127" s="24"/>
    </row>
    <row r="128" spans="1:10">
      <c r="A128" s="23"/>
      <c r="C128" s="26"/>
      <c r="D128" s="24"/>
      <c r="E128" s="24"/>
      <c r="F128" s="24"/>
      <c r="G128" s="24"/>
      <c r="H128" s="24"/>
      <c r="I128" s="24"/>
      <c r="J128" s="24"/>
    </row>
    <row r="129" spans="1:10">
      <c r="A129" s="23"/>
      <c r="C129" s="26"/>
      <c r="D129" s="24"/>
      <c r="E129" s="24"/>
      <c r="F129" s="24"/>
      <c r="G129" s="24"/>
      <c r="H129" s="24"/>
      <c r="I129" s="24"/>
      <c r="J129" s="24"/>
    </row>
    <row r="130" spans="1:10">
      <c r="A130" s="23"/>
      <c r="C130" s="26"/>
      <c r="D130" s="24"/>
      <c r="E130" s="24"/>
      <c r="F130" s="24"/>
      <c r="G130" s="24"/>
      <c r="H130" s="24"/>
      <c r="I130" s="24"/>
      <c r="J130" s="24"/>
    </row>
    <row r="131" spans="1:10">
      <c r="A131" s="23"/>
      <c r="C131" s="26"/>
      <c r="D131" s="24"/>
      <c r="E131" s="24"/>
      <c r="F131" s="24"/>
      <c r="G131" s="24"/>
      <c r="H131" s="24"/>
      <c r="I131" s="24"/>
      <c r="J131" s="24"/>
    </row>
    <row r="132" spans="1:10">
      <c r="A132" s="23"/>
      <c r="C132" s="26"/>
      <c r="D132" s="24"/>
      <c r="E132" s="24"/>
      <c r="F132" s="24"/>
      <c r="G132" s="24"/>
      <c r="H132" s="24"/>
      <c r="I132" s="24"/>
      <c r="J132" s="24"/>
    </row>
    <row r="133" spans="1:10">
      <c r="A133" s="23"/>
      <c r="C133" s="26"/>
      <c r="D133" s="24"/>
      <c r="E133" s="24"/>
      <c r="F133" s="24"/>
      <c r="G133" s="24"/>
      <c r="H133" s="24"/>
      <c r="I133" s="24"/>
      <c r="J133" s="24"/>
    </row>
    <row r="134" spans="1:10">
      <c r="A134" s="23"/>
      <c r="C134" s="26"/>
      <c r="D134" s="24"/>
      <c r="E134" s="24"/>
      <c r="F134" s="24"/>
      <c r="G134" s="24"/>
      <c r="H134" s="24"/>
      <c r="I134" s="24"/>
      <c r="J134" s="24"/>
    </row>
    <row r="135" spans="1:10">
      <c r="A135" s="23"/>
      <c r="C135" s="26"/>
      <c r="D135" s="24"/>
      <c r="E135" s="24"/>
      <c r="F135" s="24"/>
      <c r="G135" s="24"/>
      <c r="H135" s="24"/>
      <c r="I135" s="24"/>
      <c r="J135" s="24"/>
    </row>
    <row r="136" spans="1:10">
      <c r="A136" s="23"/>
      <c r="C136" s="26"/>
      <c r="D136" s="24"/>
      <c r="E136" s="24"/>
      <c r="F136" s="24"/>
      <c r="G136" s="24"/>
      <c r="H136" s="24"/>
      <c r="I136" s="24"/>
      <c r="J136" s="24"/>
    </row>
    <row r="137" spans="1:10">
      <c r="A137" s="23"/>
      <c r="C137" s="26"/>
      <c r="D137" s="24"/>
      <c r="E137" s="24"/>
      <c r="F137" s="24"/>
      <c r="G137" s="24"/>
      <c r="H137" s="24"/>
      <c r="I137" s="24"/>
      <c r="J137" s="24"/>
    </row>
    <row r="138" spans="1:10">
      <c r="A138" s="23"/>
      <c r="C138" s="26"/>
      <c r="D138" s="24"/>
      <c r="E138" s="24"/>
      <c r="F138" s="24"/>
      <c r="G138" s="24"/>
      <c r="H138" s="24"/>
      <c r="I138" s="24"/>
      <c r="J138" s="24"/>
    </row>
    <row r="139" spans="1:10">
      <c r="A139" s="23"/>
      <c r="C139" s="26"/>
      <c r="D139" s="24"/>
      <c r="E139" s="24"/>
      <c r="F139" s="24"/>
      <c r="G139" s="24"/>
      <c r="H139" s="24"/>
      <c r="I139" s="24"/>
      <c r="J139" s="24"/>
    </row>
    <row r="140" spans="1:10">
      <c r="A140" s="23"/>
      <c r="C140" s="26"/>
      <c r="D140" s="24"/>
      <c r="E140" s="24"/>
      <c r="F140" s="24"/>
      <c r="G140" s="24"/>
      <c r="H140" s="24"/>
      <c r="I140" s="24"/>
      <c r="J140" s="24"/>
    </row>
    <row r="141" spans="1:10">
      <c r="A141" s="23"/>
      <c r="C141" s="26"/>
      <c r="D141" s="24"/>
      <c r="E141" s="24"/>
      <c r="F141" s="24"/>
      <c r="G141" s="24"/>
      <c r="H141" s="24"/>
      <c r="I141" s="24"/>
      <c r="J141" s="24"/>
    </row>
    <row r="142" spans="1:10">
      <c r="A142" s="23"/>
      <c r="C142" s="26"/>
      <c r="D142" s="24"/>
      <c r="E142" s="24"/>
      <c r="F142" s="24"/>
      <c r="G142" s="24"/>
      <c r="H142" s="24"/>
      <c r="I142" s="24"/>
      <c r="J142" s="24"/>
    </row>
    <row r="143" spans="1:10">
      <c r="A143" s="23"/>
      <c r="C143" s="26"/>
      <c r="D143" s="24"/>
      <c r="E143" s="24"/>
      <c r="F143" s="24"/>
      <c r="G143" s="24"/>
      <c r="H143" s="24"/>
      <c r="I143" s="24"/>
      <c r="J143" s="24"/>
    </row>
    <row r="144" spans="1:10">
      <c r="A144" s="23"/>
      <c r="C144" s="26"/>
      <c r="D144" s="24"/>
      <c r="E144" s="24"/>
      <c r="F144" s="24"/>
      <c r="G144" s="24"/>
      <c r="H144" s="24"/>
      <c r="I144" s="24"/>
      <c r="J144" s="24"/>
    </row>
    <row r="145" spans="1:10">
      <c r="A145" s="23"/>
      <c r="C145" s="26"/>
      <c r="D145" s="24"/>
      <c r="E145" s="24"/>
      <c r="F145" s="24"/>
      <c r="G145" s="24"/>
      <c r="H145" s="24"/>
      <c r="I145" s="24"/>
      <c r="J145" s="24"/>
    </row>
    <row r="146" spans="1:10">
      <c r="A146" s="23"/>
      <c r="C146" s="26"/>
      <c r="D146" s="24"/>
      <c r="E146" s="24"/>
      <c r="F146" s="24"/>
      <c r="G146" s="24"/>
      <c r="H146" s="24"/>
      <c r="I146" s="24"/>
      <c r="J146" s="24"/>
    </row>
    <row r="147" spans="1:10">
      <c r="A147" s="23"/>
      <c r="C147" s="26"/>
      <c r="D147" s="24"/>
      <c r="E147" s="24"/>
      <c r="F147" s="24"/>
      <c r="G147" s="24"/>
      <c r="H147" s="24"/>
      <c r="I147" s="24"/>
      <c r="J147" s="24"/>
    </row>
    <row r="148" spans="1:10">
      <c r="A148" s="23"/>
      <c r="C148" s="26"/>
      <c r="D148" s="24"/>
      <c r="E148" s="24"/>
      <c r="F148" s="24"/>
      <c r="G148" s="24"/>
      <c r="H148" s="24"/>
      <c r="I148" s="24"/>
      <c r="J148" s="24"/>
    </row>
    <row r="149" spans="1:10">
      <c r="A149" s="23"/>
      <c r="C149" s="26"/>
      <c r="D149" s="24"/>
      <c r="E149" s="24"/>
      <c r="F149" s="24"/>
      <c r="G149" s="24"/>
      <c r="H149" s="24"/>
      <c r="I149" s="24"/>
      <c r="J149" s="24"/>
    </row>
    <row r="150" spans="1:10">
      <c r="A150" s="23"/>
      <c r="C150" s="26"/>
      <c r="D150" s="24"/>
      <c r="E150" s="24"/>
      <c r="F150" s="24"/>
      <c r="G150" s="24"/>
      <c r="H150" s="24"/>
      <c r="I150" s="24"/>
      <c r="J150" s="24"/>
    </row>
    <row r="151" spans="1:10">
      <c r="A151" s="23"/>
      <c r="C151" s="26"/>
      <c r="D151" s="24"/>
      <c r="E151" s="24"/>
      <c r="F151" s="24"/>
      <c r="G151" s="24"/>
      <c r="H151" s="24"/>
      <c r="I151" s="24"/>
      <c r="J151" s="24"/>
    </row>
    <row r="152" spans="1:10">
      <c r="A152" s="23"/>
      <c r="C152" s="26"/>
      <c r="D152" s="24"/>
      <c r="E152" s="24"/>
      <c r="F152" s="24"/>
      <c r="G152" s="24"/>
      <c r="H152" s="24"/>
      <c r="I152" s="24"/>
      <c r="J152" s="24"/>
    </row>
    <row r="153" spans="1:10">
      <c r="A153" s="23"/>
      <c r="C153" s="26"/>
      <c r="D153" s="24"/>
      <c r="E153" s="24"/>
      <c r="F153" s="24"/>
      <c r="G153" s="24"/>
      <c r="H153" s="24"/>
      <c r="I153" s="24"/>
      <c r="J153" s="24"/>
    </row>
    <row r="154" spans="1:10">
      <c r="A154" s="23"/>
      <c r="C154" s="26"/>
      <c r="D154" s="24"/>
      <c r="E154" s="24"/>
      <c r="F154" s="24"/>
      <c r="G154" s="24"/>
      <c r="H154" s="24"/>
      <c r="I154" s="24"/>
      <c r="J154" s="24"/>
    </row>
    <row r="155" spans="1:10">
      <c r="A155" s="23"/>
      <c r="C155" s="26"/>
      <c r="D155" s="24"/>
      <c r="E155" s="24"/>
      <c r="F155" s="24"/>
      <c r="G155" s="24"/>
      <c r="H155" s="24"/>
      <c r="I155" s="24"/>
      <c r="J155" s="24"/>
    </row>
    <row r="156" spans="1:10">
      <c r="A156" s="23"/>
      <c r="C156" s="26"/>
      <c r="D156" s="24"/>
      <c r="E156" s="24"/>
      <c r="F156" s="24"/>
      <c r="G156" s="24"/>
      <c r="H156" s="24"/>
      <c r="I156" s="24"/>
      <c r="J156" s="24"/>
    </row>
    <row r="157" spans="1:10">
      <c r="A157" s="23"/>
      <c r="C157" s="26"/>
      <c r="D157" s="24"/>
      <c r="E157" s="24"/>
      <c r="F157" s="24"/>
      <c r="G157" s="24"/>
      <c r="H157" s="24"/>
      <c r="I157" s="24"/>
      <c r="J157" s="24"/>
    </row>
    <row r="158" spans="1:10">
      <c r="A158" s="41"/>
    </row>
    <row r="159" spans="1:10">
      <c r="A159" s="41"/>
    </row>
    <row r="160" spans="1:10">
      <c r="A160" s="41"/>
    </row>
    <row r="161" spans="1:1">
      <c r="A161" s="41"/>
    </row>
    <row r="162" spans="1:1">
      <c r="A162" s="41"/>
    </row>
    <row r="163" spans="1:1">
      <c r="A163" s="41"/>
    </row>
    <row r="164" spans="1:1">
      <c r="A164" s="41"/>
    </row>
    <row r="165" spans="1:1">
      <c r="A165" s="41"/>
    </row>
    <row r="166" spans="1:1">
      <c r="A166" s="41"/>
    </row>
    <row r="167" spans="1:1">
      <c r="A167" s="41"/>
    </row>
    <row r="168" spans="1:1">
      <c r="A168" s="41"/>
    </row>
    <row r="169" spans="1:1">
      <c r="A169" s="41"/>
    </row>
    <row r="170" spans="1:1">
      <c r="A170" s="41"/>
    </row>
    <row r="171" spans="1:1">
      <c r="A171" s="41"/>
    </row>
    <row r="172" spans="1:1">
      <c r="A172" s="41"/>
    </row>
    <row r="173" spans="1:1">
      <c r="A173" s="41"/>
    </row>
    <row r="174" spans="1:1">
      <c r="A174" s="41"/>
    </row>
    <row r="175" spans="1:1">
      <c r="A175" s="41"/>
    </row>
    <row r="176" spans="1:1">
      <c r="A176" s="41"/>
    </row>
    <row r="177" spans="1:1">
      <c r="A177" s="41"/>
    </row>
    <row r="178" spans="1:1">
      <c r="A178" s="41"/>
    </row>
    <row r="179" spans="1:1">
      <c r="A179" s="41"/>
    </row>
    <row r="180" spans="1:1">
      <c r="A180" s="41"/>
    </row>
    <row r="181" spans="1:1">
      <c r="A181" s="41"/>
    </row>
    <row r="182" spans="1:1">
      <c r="A182" s="41"/>
    </row>
    <row r="183" spans="1:1">
      <c r="A183" s="41"/>
    </row>
    <row r="184" spans="1:1">
      <c r="A184" s="41"/>
    </row>
    <row r="185" spans="1:1">
      <c r="A185" s="41"/>
    </row>
    <row r="186" spans="1:1">
      <c r="A186" s="41"/>
    </row>
    <row r="187" spans="1:1">
      <c r="A187" s="41"/>
    </row>
    <row r="188" spans="1:1">
      <c r="A188" s="41"/>
    </row>
    <row r="189" spans="1:1">
      <c r="A189" s="41"/>
    </row>
    <row r="190" spans="1:1">
      <c r="A190" s="41"/>
    </row>
    <row r="191" spans="1:1">
      <c r="A191" s="41"/>
    </row>
    <row r="192" spans="1:1">
      <c r="A192" s="41"/>
    </row>
    <row r="193" spans="1:1">
      <c r="A193" s="41"/>
    </row>
    <row r="194" spans="1:1">
      <c r="A194" s="41"/>
    </row>
    <row r="195" spans="1:1">
      <c r="A195" s="41"/>
    </row>
    <row r="196" spans="1:1">
      <c r="A196" s="41"/>
    </row>
    <row r="197" spans="1:1">
      <c r="A197" s="41"/>
    </row>
    <row r="198" spans="1:1">
      <c r="A198" s="41"/>
    </row>
    <row r="199" spans="1:1">
      <c r="A199" s="41"/>
    </row>
    <row r="200" spans="1:1">
      <c r="A200" s="41"/>
    </row>
    <row r="201" spans="1:1">
      <c r="A201" s="41"/>
    </row>
    <row r="202" spans="1:1">
      <c r="A202" s="41"/>
    </row>
    <row r="203" spans="1:1">
      <c r="A203" s="41"/>
    </row>
    <row r="204" spans="1:1">
      <c r="A204" s="41"/>
    </row>
    <row r="205" spans="1:1">
      <c r="A205" s="41"/>
    </row>
    <row r="206" spans="1:1">
      <c r="A206" s="41"/>
    </row>
    <row r="207" spans="1:1">
      <c r="A207" s="41"/>
    </row>
    <row r="208" spans="1:1">
      <c r="A208" s="41"/>
    </row>
    <row r="209" spans="1:1">
      <c r="A209" s="41"/>
    </row>
    <row r="210" spans="1:1">
      <c r="A210" s="41"/>
    </row>
    <row r="211" spans="1:1">
      <c r="A211" s="41"/>
    </row>
    <row r="212" spans="1:1">
      <c r="A212" s="41"/>
    </row>
    <row r="213" spans="1:1">
      <c r="A213" s="41"/>
    </row>
    <row r="214" spans="1:1">
      <c r="A214" s="41"/>
    </row>
    <row r="215" spans="1:1">
      <c r="A215" s="41"/>
    </row>
    <row r="216" spans="1:1">
      <c r="A216" s="41"/>
    </row>
    <row r="217" spans="1:1">
      <c r="A217" s="41"/>
    </row>
    <row r="218" spans="1:1">
      <c r="A218" s="41"/>
    </row>
    <row r="219" spans="1:1">
      <c r="A219" s="41"/>
    </row>
    <row r="220" spans="1:1">
      <c r="A220" s="41"/>
    </row>
    <row r="221" spans="1:1">
      <c r="A221" s="41"/>
    </row>
    <row r="222" spans="1:1">
      <c r="A222" s="41"/>
    </row>
    <row r="223" spans="1:1">
      <c r="A223" s="41"/>
    </row>
    <row r="224" spans="1:1">
      <c r="A224" s="41"/>
    </row>
    <row r="225" spans="1:1">
      <c r="A225" s="41"/>
    </row>
    <row r="226" spans="1:1">
      <c r="A226" s="41"/>
    </row>
    <row r="227" spans="1:1">
      <c r="A227" s="41"/>
    </row>
    <row r="228" spans="1:1">
      <c r="A228" s="41"/>
    </row>
    <row r="229" spans="1:1">
      <c r="A229" s="41"/>
    </row>
    <row r="230" spans="1:1">
      <c r="A230" s="41"/>
    </row>
    <row r="231" spans="1:1">
      <c r="A231" s="41"/>
    </row>
    <row r="232" spans="1:1">
      <c r="A232" s="41"/>
    </row>
    <row r="233" spans="1:1">
      <c r="A233" s="41"/>
    </row>
    <row r="234" spans="1:1">
      <c r="A234" s="41"/>
    </row>
    <row r="235" spans="1:1">
      <c r="A235" s="41"/>
    </row>
    <row r="236" spans="1:1">
      <c r="A236" s="41"/>
    </row>
    <row r="237" spans="1:1">
      <c r="A237" s="41"/>
    </row>
    <row r="238" spans="1:1">
      <c r="A238" s="41"/>
    </row>
    <row r="239" spans="1:1">
      <c r="A239" s="41"/>
    </row>
    <row r="240" spans="1:1">
      <c r="A240" s="41"/>
    </row>
    <row r="241" spans="1:1">
      <c r="A241" s="41"/>
    </row>
    <row r="242" spans="1:1">
      <c r="A242" s="41"/>
    </row>
    <row r="243" spans="1:1">
      <c r="A243" s="41"/>
    </row>
    <row r="244" spans="1:1">
      <c r="A244" s="41"/>
    </row>
    <row r="245" spans="1:1">
      <c r="A245" s="41"/>
    </row>
    <row r="246" spans="1:1">
      <c r="A246" s="41"/>
    </row>
    <row r="247" spans="1:1">
      <c r="A247" s="41"/>
    </row>
    <row r="248" spans="1:1">
      <c r="A248" s="41"/>
    </row>
    <row r="249" spans="1:1">
      <c r="A249" s="41"/>
    </row>
    <row r="250" spans="1:1">
      <c r="A250" s="41"/>
    </row>
    <row r="251" spans="1:1">
      <c r="A251" s="41"/>
    </row>
    <row r="252" spans="1:1">
      <c r="A252" s="41"/>
    </row>
    <row r="253" spans="1:1">
      <c r="A253" s="41"/>
    </row>
    <row r="254" spans="1:1">
      <c r="A254" s="41"/>
    </row>
    <row r="255" spans="1:1">
      <c r="A255" s="41"/>
    </row>
    <row r="256" spans="1:1">
      <c r="A256" s="41"/>
    </row>
    <row r="257" spans="1:1">
      <c r="A257" s="41"/>
    </row>
    <row r="258" spans="1:1">
      <c r="A258" s="41"/>
    </row>
    <row r="259" spans="1:1">
      <c r="A259" s="41"/>
    </row>
    <row r="260" spans="1:1">
      <c r="A260" s="41"/>
    </row>
    <row r="261" spans="1:1">
      <c r="A261" s="41"/>
    </row>
    <row r="262" spans="1:1">
      <c r="A262" s="41"/>
    </row>
    <row r="263" spans="1:1">
      <c r="A263" s="41"/>
    </row>
    <row r="264" spans="1:1">
      <c r="A264" s="41"/>
    </row>
    <row r="265" spans="1:1">
      <c r="A265" s="41"/>
    </row>
    <row r="266" spans="1:1">
      <c r="A266" s="41"/>
    </row>
    <row r="267" spans="1:1">
      <c r="A267" s="41"/>
    </row>
    <row r="268" spans="1:1">
      <c r="A268" s="41"/>
    </row>
    <row r="269" spans="1:1">
      <c r="A269" s="41"/>
    </row>
    <row r="270" spans="1:1">
      <c r="A270" s="41"/>
    </row>
    <row r="271" spans="1:1">
      <c r="A271" s="41"/>
    </row>
    <row r="272" spans="1:1">
      <c r="A272" s="41"/>
    </row>
    <row r="273" spans="1:1">
      <c r="A273" s="41"/>
    </row>
    <row r="274" spans="1:1">
      <c r="A274" s="41"/>
    </row>
    <row r="275" spans="1:1">
      <c r="A275" s="41"/>
    </row>
    <row r="276" spans="1:1">
      <c r="A276" s="41"/>
    </row>
    <row r="277" spans="1:1">
      <c r="A277" s="41"/>
    </row>
    <row r="278" spans="1:1">
      <c r="A278" s="41"/>
    </row>
    <row r="279" spans="1:1">
      <c r="A279" s="41"/>
    </row>
    <row r="280" spans="1:1">
      <c r="A280" s="41"/>
    </row>
    <row r="281" spans="1:1">
      <c r="A281" s="41"/>
    </row>
    <row r="282" spans="1:1">
      <c r="A282" s="41"/>
    </row>
    <row r="283" spans="1:1">
      <c r="A283" s="41"/>
    </row>
    <row r="284" spans="1:1">
      <c r="A284" s="41"/>
    </row>
    <row r="285" spans="1:1">
      <c r="A285" s="41"/>
    </row>
    <row r="286" spans="1:1">
      <c r="A286" s="41"/>
    </row>
    <row r="287" spans="1:1">
      <c r="A287" s="41"/>
    </row>
    <row r="288" spans="1:1">
      <c r="A288" s="41"/>
    </row>
    <row r="289" spans="1:1">
      <c r="A289" s="41"/>
    </row>
    <row r="290" spans="1:1">
      <c r="A290" s="41"/>
    </row>
    <row r="291" spans="1:1">
      <c r="A291" s="41"/>
    </row>
    <row r="292" spans="1:1">
      <c r="A292" s="41"/>
    </row>
    <row r="293" spans="1:1">
      <c r="A293" s="41"/>
    </row>
    <row r="294" spans="1:1">
      <c r="A294" s="41"/>
    </row>
    <row r="295" spans="1:1">
      <c r="A295" s="41"/>
    </row>
    <row r="296" spans="1:1">
      <c r="A296" s="41"/>
    </row>
    <row r="297" spans="1:1">
      <c r="A297" s="41"/>
    </row>
    <row r="298" spans="1:1">
      <c r="A298" s="41"/>
    </row>
    <row r="299" spans="1:1">
      <c r="A299" s="41"/>
    </row>
    <row r="300" spans="1:1">
      <c r="A300" s="41"/>
    </row>
    <row r="301" spans="1:1">
      <c r="A301" s="41"/>
    </row>
    <row r="302" spans="1:1">
      <c r="A302" s="41"/>
    </row>
    <row r="303" spans="1:1">
      <c r="A303" s="41"/>
    </row>
    <row r="304" spans="1:1">
      <c r="A304" s="41"/>
    </row>
    <row r="305" spans="1:1">
      <c r="A305" s="41"/>
    </row>
    <row r="306" spans="1:1">
      <c r="A306" s="41"/>
    </row>
    <row r="307" spans="1:1">
      <c r="A307" s="41"/>
    </row>
    <row r="308" spans="1:1">
      <c r="A308" s="41"/>
    </row>
    <row r="309" spans="1:1">
      <c r="A309" s="41"/>
    </row>
    <row r="310" spans="1:1">
      <c r="A310" s="41"/>
    </row>
    <row r="311" spans="1:1">
      <c r="A311" s="41"/>
    </row>
    <row r="312" spans="1:1">
      <c r="A312" s="41"/>
    </row>
    <row r="313" spans="1:1">
      <c r="A313" s="41"/>
    </row>
    <row r="314" spans="1:1">
      <c r="A314" s="41"/>
    </row>
    <row r="315" spans="1:1">
      <c r="A315" s="41"/>
    </row>
    <row r="316" spans="1:1">
      <c r="A316" s="41"/>
    </row>
    <row r="317" spans="1:1">
      <c r="A317" s="41"/>
    </row>
    <row r="318" spans="1:1">
      <c r="A318" s="41"/>
    </row>
    <row r="319" spans="1:1">
      <c r="A319" s="41"/>
    </row>
    <row r="320" spans="1:1">
      <c r="A320" s="41"/>
    </row>
    <row r="321" spans="1:1">
      <c r="A321" s="41"/>
    </row>
    <row r="322" spans="1:1">
      <c r="A322" s="41"/>
    </row>
    <row r="323" spans="1:1">
      <c r="A323" s="41"/>
    </row>
    <row r="324" spans="1:1">
      <c r="A324" s="41"/>
    </row>
  </sheetData>
  <mergeCells count="19">
    <mergeCell ref="B4:B5"/>
    <mergeCell ref="A4:A5"/>
    <mergeCell ref="C4:C5"/>
    <mergeCell ref="L1:L45"/>
    <mergeCell ref="L46:L99"/>
    <mergeCell ref="G4:J4"/>
    <mergeCell ref="A86:K86"/>
    <mergeCell ref="C98:F98"/>
    <mergeCell ref="H98:J98"/>
    <mergeCell ref="E4:E5"/>
    <mergeCell ref="F4:F5"/>
    <mergeCell ref="D4:D5"/>
    <mergeCell ref="A2:K2"/>
    <mergeCell ref="C99:F99"/>
    <mergeCell ref="H99:J99"/>
    <mergeCell ref="K4:K5"/>
    <mergeCell ref="A7:K7"/>
    <mergeCell ref="A73:K73"/>
    <mergeCell ref="A79:K79"/>
  </mergeCells>
  <phoneticPr fontId="0" type="noConversion"/>
  <pageMargins left="1.1811023622047245" right="0.39370078740157483" top="0.78740157480314965" bottom="0.78740157480314965" header="0.19685039370078741" footer="0.11811023622047245"/>
  <pageSetup paperSize="9" scale="42" firstPageNumber="8" orientation="landscape" useFirstPageNumber="1" verticalDpi="300" r:id="rId1"/>
  <headerFooter alignWithMargins="0"/>
  <rowBreaks count="1" manualBreakCount="1">
    <brk id="4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192"/>
  <sheetViews>
    <sheetView view="pageBreakPreview" topLeftCell="A19" zoomScale="77" zoomScaleNormal="75" zoomScaleSheetLayoutView="77" workbookViewId="0">
      <selection activeCell="J38" sqref="J38"/>
    </sheetView>
  </sheetViews>
  <sheetFormatPr defaultColWidth="77.85546875" defaultRowHeight="18.75" outlineLevelRow="1"/>
  <cols>
    <col min="1" max="1" width="84.85546875" style="35" customWidth="1"/>
    <col min="2" max="2" width="15.28515625" style="38" customWidth="1"/>
    <col min="3" max="5" width="15.85546875" style="38" customWidth="1"/>
    <col min="6" max="10" width="15.85546875" style="35" customWidth="1"/>
    <col min="11" max="11" width="10" style="35" customWidth="1"/>
    <col min="12" max="12" width="9.5703125" style="35" customWidth="1"/>
    <col min="13" max="255" width="9.140625" style="35" customWidth="1"/>
    <col min="256" max="16384" width="77.85546875" style="35"/>
  </cols>
  <sheetData>
    <row r="1" spans="1:11">
      <c r="I1" s="35" t="s">
        <v>286</v>
      </c>
      <c r="K1" s="203">
        <v>11</v>
      </c>
    </row>
    <row r="2" spans="1:11">
      <c r="A2" s="206" t="s">
        <v>138</v>
      </c>
      <c r="B2" s="206"/>
      <c r="C2" s="206"/>
      <c r="D2" s="206"/>
      <c r="E2" s="206"/>
      <c r="F2" s="206"/>
      <c r="G2" s="206"/>
      <c r="H2" s="206"/>
      <c r="I2" s="206"/>
      <c r="J2" s="206"/>
      <c r="K2" s="203"/>
    </row>
    <row r="3" spans="1:11" outlineLevel="1">
      <c r="A3" s="34"/>
      <c r="B3" s="44"/>
      <c r="C3" s="34"/>
      <c r="D3" s="34"/>
      <c r="E3" s="34"/>
      <c r="F3" s="34"/>
      <c r="G3" s="34"/>
      <c r="H3" s="34"/>
      <c r="I3" s="34"/>
      <c r="J3" s="34"/>
      <c r="K3" s="203"/>
    </row>
    <row r="4" spans="1:11" ht="38.25" customHeight="1">
      <c r="A4" s="174" t="s">
        <v>221</v>
      </c>
      <c r="B4" s="207" t="s">
        <v>15</v>
      </c>
      <c r="C4" s="207" t="s">
        <v>30</v>
      </c>
      <c r="D4" s="207" t="s">
        <v>36</v>
      </c>
      <c r="E4" s="196" t="s">
        <v>150</v>
      </c>
      <c r="F4" s="175" t="s">
        <v>19</v>
      </c>
      <c r="G4" s="175" t="s">
        <v>176</v>
      </c>
      <c r="H4" s="175"/>
      <c r="I4" s="175"/>
      <c r="J4" s="175"/>
      <c r="K4" s="203"/>
    </row>
    <row r="5" spans="1:11" ht="50.25" customHeight="1">
      <c r="A5" s="174"/>
      <c r="B5" s="207"/>
      <c r="C5" s="207"/>
      <c r="D5" s="207"/>
      <c r="E5" s="196"/>
      <c r="F5" s="175"/>
      <c r="G5" s="16" t="s">
        <v>177</v>
      </c>
      <c r="H5" s="16" t="s">
        <v>178</v>
      </c>
      <c r="I5" s="16" t="s">
        <v>179</v>
      </c>
      <c r="J5" s="16" t="s">
        <v>69</v>
      </c>
      <c r="K5" s="203"/>
    </row>
    <row r="6" spans="1:11" ht="18" customHeight="1">
      <c r="A6" s="42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9</v>
      </c>
      <c r="J6" s="43">
        <v>10</v>
      </c>
      <c r="K6" s="203"/>
    </row>
    <row r="7" spans="1:11" ht="24.95" customHeight="1">
      <c r="A7" s="204" t="s">
        <v>134</v>
      </c>
      <c r="B7" s="204"/>
      <c r="C7" s="204"/>
      <c r="D7" s="204"/>
      <c r="E7" s="204"/>
      <c r="F7" s="204"/>
      <c r="G7" s="204"/>
      <c r="H7" s="204"/>
      <c r="I7" s="204"/>
      <c r="J7" s="204"/>
      <c r="K7" s="203"/>
    </row>
    <row r="8" spans="1:11" ht="42.75" customHeight="1">
      <c r="A8" s="36" t="s">
        <v>56</v>
      </c>
      <c r="B8" s="7">
        <v>2000</v>
      </c>
      <c r="C8" s="83">
        <v>0</v>
      </c>
      <c r="D8" s="83"/>
      <c r="E8" s="160">
        <v>0.20499999999999999</v>
      </c>
      <c r="F8" s="110">
        <f>'1.1. Фін результат_табл. 1'!F69</f>
        <v>2.4421239999999425</v>
      </c>
      <c r="G8" s="110">
        <f>'1.1. Фін результат_табл. 1'!G69</f>
        <v>0.57400000000000229</v>
      </c>
      <c r="H8" s="110">
        <f>'1.1. Фін результат_табл. 1'!H69</f>
        <v>0.6559999999999977</v>
      </c>
      <c r="I8" s="110">
        <f>'1.1. Фін результат_табл. 1'!I69</f>
        <v>0.96759999999995894</v>
      </c>
      <c r="J8" s="110">
        <f>'1.1. Фін результат_табл. 1'!J69</f>
        <v>0.24452399999998364</v>
      </c>
      <c r="K8" s="203"/>
    </row>
    <row r="9" spans="1:11" ht="20.100000000000001" customHeight="1">
      <c r="A9" s="36" t="s">
        <v>183</v>
      </c>
      <c r="B9" s="7">
        <v>2010</v>
      </c>
      <c r="C9" s="72">
        <v>0</v>
      </c>
      <c r="D9" s="72"/>
      <c r="E9" s="115">
        <v>5.0000000000000001E-3</v>
      </c>
      <c r="F9" s="114">
        <f>SUM(G9:J9)</f>
        <v>0.4</v>
      </c>
      <c r="G9" s="116">
        <f>G10</f>
        <v>0.1</v>
      </c>
      <c r="H9" s="116">
        <f t="shared" ref="H9:J9" si="0">H10</f>
        <v>0.1</v>
      </c>
      <c r="I9" s="116">
        <f t="shared" si="0"/>
        <v>0.1</v>
      </c>
      <c r="J9" s="116">
        <f t="shared" si="0"/>
        <v>0.1</v>
      </c>
      <c r="K9" s="203"/>
    </row>
    <row r="10" spans="1:11" ht="42.75" customHeight="1">
      <c r="A10" s="8" t="s">
        <v>184</v>
      </c>
      <c r="B10" s="7">
        <v>2011</v>
      </c>
      <c r="C10" s="72">
        <v>0</v>
      </c>
      <c r="D10" s="72"/>
      <c r="E10" s="115">
        <v>5.0000000000000001E-3</v>
      </c>
      <c r="F10" s="114">
        <f>SUM(G10:J10)</f>
        <v>0.4</v>
      </c>
      <c r="G10" s="116">
        <v>0.1</v>
      </c>
      <c r="H10" s="116">
        <v>0.1</v>
      </c>
      <c r="I10" s="116">
        <v>0.1</v>
      </c>
      <c r="J10" s="116">
        <v>0.1</v>
      </c>
      <c r="K10" s="203"/>
    </row>
    <row r="11" spans="1:11" ht="42.75" customHeight="1">
      <c r="A11" s="8" t="s">
        <v>237</v>
      </c>
      <c r="B11" s="7">
        <v>2012</v>
      </c>
      <c r="C11" s="72"/>
      <c r="D11" s="72"/>
      <c r="E11" s="115"/>
      <c r="F11" s="72"/>
      <c r="G11" s="82"/>
      <c r="H11" s="82"/>
      <c r="I11" s="82"/>
      <c r="J11" s="82"/>
      <c r="K11" s="203"/>
    </row>
    <row r="12" spans="1:11" ht="20.100000000000001" customHeight="1">
      <c r="A12" s="8" t="s">
        <v>159</v>
      </c>
      <c r="B12" s="7" t="s">
        <v>195</v>
      </c>
      <c r="C12" s="72"/>
      <c r="D12" s="72"/>
      <c r="E12" s="72"/>
      <c r="F12" s="72"/>
      <c r="G12" s="82"/>
      <c r="H12" s="82"/>
      <c r="I12" s="82"/>
      <c r="J12" s="82"/>
      <c r="K12" s="203"/>
    </row>
    <row r="13" spans="1:11" ht="20.100000000000001" customHeight="1">
      <c r="A13" s="8" t="s">
        <v>180</v>
      </c>
      <c r="B13" s="7">
        <v>2020</v>
      </c>
      <c r="C13" s="72"/>
      <c r="D13" s="72"/>
      <c r="E13" s="72"/>
      <c r="F13" s="72"/>
      <c r="G13" s="82"/>
      <c r="H13" s="82"/>
      <c r="I13" s="82"/>
      <c r="J13" s="82"/>
      <c r="K13" s="203"/>
    </row>
    <row r="14" spans="1:11" s="37" customFormat="1" ht="20.100000000000001" customHeight="1">
      <c r="A14" s="36" t="s">
        <v>66</v>
      </c>
      <c r="B14" s="7">
        <v>2030</v>
      </c>
      <c r="C14" s="72"/>
      <c r="D14" s="72"/>
      <c r="E14" s="72"/>
      <c r="F14" s="72"/>
      <c r="G14" s="72"/>
      <c r="H14" s="72"/>
      <c r="I14" s="72"/>
      <c r="J14" s="72"/>
      <c r="K14" s="203"/>
    </row>
    <row r="15" spans="1:11" ht="20.100000000000001" customHeight="1">
      <c r="A15" s="36" t="s">
        <v>118</v>
      </c>
      <c r="B15" s="7">
        <v>2031</v>
      </c>
      <c r="C15" s="72"/>
      <c r="D15" s="72"/>
      <c r="E15" s="72"/>
      <c r="F15" s="72"/>
      <c r="G15" s="72"/>
      <c r="H15" s="72"/>
      <c r="I15" s="72"/>
      <c r="J15" s="72"/>
      <c r="K15" s="203"/>
    </row>
    <row r="16" spans="1:11" ht="20.100000000000001" customHeight="1">
      <c r="A16" s="36" t="s">
        <v>25</v>
      </c>
      <c r="B16" s="7">
        <v>2040</v>
      </c>
      <c r="C16" s="84">
        <v>0</v>
      </c>
      <c r="D16" s="84"/>
      <c r="E16" s="161">
        <v>0.2</v>
      </c>
      <c r="F16" s="115">
        <f>SUM(G16:J16)</f>
        <v>2.0421239999999425</v>
      </c>
      <c r="G16" s="115">
        <f>G8-G9</f>
        <v>0.47400000000000231</v>
      </c>
      <c r="H16" s="115">
        <f t="shared" ref="H16:J16" si="1">H8-H9</f>
        <v>0.55599999999999772</v>
      </c>
      <c r="I16" s="115">
        <f t="shared" si="1"/>
        <v>0.86759999999995896</v>
      </c>
      <c r="J16" s="115">
        <f t="shared" si="1"/>
        <v>0.14452399999998364</v>
      </c>
      <c r="K16" s="203"/>
    </row>
    <row r="17" spans="1:11" ht="20.100000000000001" customHeight="1">
      <c r="A17" s="36" t="s">
        <v>105</v>
      </c>
      <c r="B17" s="7">
        <v>2050</v>
      </c>
      <c r="C17" s="72"/>
      <c r="D17" s="72"/>
      <c r="E17" s="72"/>
      <c r="F17" s="72"/>
      <c r="G17" s="72"/>
      <c r="H17" s="72"/>
      <c r="I17" s="72"/>
      <c r="J17" s="72"/>
      <c r="K17" s="203"/>
    </row>
    <row r="18" spans="1:11" ht="20.100000000000001" customHeight="1">
      <c r="A18" s="36" t="s">
        <v>106</v>
      </c>
      <c r="B18" s="7">
        <v>2060</v>
      </c>
      <c r="C18" s="72"/>
      <c r="D18" s="72"/>
      <c r="E18" s="72"/>
      <c r="F18" s="72"/>
      <c r="G18" s="72"/>
      <c r="H18" s="72"/>
      <c r="I18" s="72"/>
      <c r="J18" s="72"/>
      <c r="K18" s="203"/>
    </row>
    <row r="19" spans="1:11" ht="42.75" customHeight="1">
      <c r="A19" s="36" t="s">
        <v>57</v>
      </c>
      <c r="B19" s="7">
        <v>2070</v>
      </c>
      <c r="C19" s="115"/>
      <c r="D19" s="115"/>
      <c r="E19" s="115"/>
      <c r="F19" s="115"/>
      <c r="G19" s="115"/>
      <c r="H19" s="115"/>
      <c r="I19" s="115"/>
      <c r="J19" s="115"/>
      <c r="K19" s="203"/>
    </row>
    <row r="20" spans="1:11" ht="20.100000000000001" customHeight="1">
      <c r="A20" s="204" t="s">
        <v>135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3"/>
    </row>
    <row r="21" spans="1:11" ht="20.100000000000001" customHeight="1">
      <c r="A21" s="36" t="s">
        <v>183</v>
      </c>
      <c r="B21" s="7">
        <v>2100</v>
      </c>
      <c r="C21" s="72">
        <v>0</v>
      </c>
      <c r="D21" s="72"/>
      <c r="E21" s="115">
        <v>5.0000000000000001E-3</v>
      </c>
      <c r="F21" s="115">
        <f>F9</f>
        <v>0.4</v>
      </c>
      <c r="G21" s="115">
        <f t="shared" ref="G21:J22" si="2">G9</f>
        <v>0.1</v>
      </c>
      <c r="H21" s="115">
        <f>H9</f>
        <v>0.1</v>
      </c>
      <c r="I21" s="115">
        <f t="shared" si="2"/>
        <v>0.1</v>
      </c>
      <c r="J21" s="115">
        <f t="shared" si="2"/>
        <v>0.1</v>
      </c>
      <c r="K21" s="203"/>
    </row>
    <row r="22" spans="1:11" ht="42.75" customHeight="1">
      <c r="A22" s="8" t="s">
        <v>184</v>
      </c>
      <c r="B22" s="7">
        <v>2101</v>
      </c>
      <c r="C22" s="72">
        <v>0</v>
      </c>
      <c r="D22" s="72"/>
      <c r="E22" s="115">
        <v>5.0000000000000001E-3</v>
      </c>
      <c r="F22" s="115">
        <f>F10</f>
        <v>0.4</v>
      </c>
      <c r="G22" s="115">
        <f t="shared" si="2"/>
        <v>0.1</v>
      </c>
      <c r="H22" s="115">
        <f t="shared" si="2"/>
        <v>0.1</v>
      </c>
      <c r="I22" s="115">
        <f t="shared" si="2"/>
        <v>0.1</v>
      </c>
      <c r="J22" s="115">
        <f t="shared" si="2"/>
        <v>0.1</v>
      </c>
      <c r="K22" s="203"/>
    </row>
    <row r="23" spans="1:11" ht="63.95" customHeight="1">
      <c r="A23" s="8" t="s">
        <v>251</v>
      </c>
      <c r="B23" s="7">
        <v>2102</v>
      </c>
      <c r="C23" s="72"/>
      <c r="D23" s="72"/>
      <c r="E23" s="72"/>
      <c r="F23" s="72"/>
      <c r="G23" s="82"/>
      <c r="H23" s="82"/>
      <c r="I23" s="82"/>
      <c r="J23" s="82"/>
      <c r="K23" s="203"/>
    </row>
    <row r="24" spans="1:11" s="37" customFormat="1" ht="20.100000000000001" customHeight="1">
      <c r="A24" s="36" t="s">
        <v>137</v>
      </c>
      <c r="B24" s="43">
        <v>2110</v>
      </c>
      <c r="C24" s="72">
        <v>0</v>
      </c>
      <c r="D24" s="72"/>
      <c r="E24" s="115">
        <v>4.4999999999999998E-2</v>
      </c>
      <c r="F24" s="114">
        <f>'1.1. Фін результат_табл. 1'!F67</f>
        <v>0.53607599999998745</v>
      </c>
      <c r="G24" s="114">
        <f>'1.1. Фін результат_табл. 1'!G67</f>
        <v>0.1260000000000005</v>
      </c>
      <c r="H24" s="114">
        <f>'1.1. Фін результат_табл. 1'!H67</f>
        <v>0.14399999999999949</v>
      </c>
      <c r="I24" s="114">
        <f>'1.1. Фін результат_табл. 1'!I67</f>
        <v>0.21239999999999098</v>
      </c>
      <c r="J24" s="114">
        <f>'1.1. Фін результат_табл. 1'!J67</f>
        <v>5.3675999999996407E-2</v>
      </c>
      <c r="K24" s="203"/>
    </row>
    <row r="25" spans="1:11" ht="42.75" customHeight="1">
      <c r="A25" s="36" t="s">
        <v>263</v>
      </c>
      <c r="B25" s="43">
        <v>2120</v>
      </c>
      <c r="C25" s="72">
        <v>0</v>
      </c>
      <c r="D25" s="72">
        <v>0</v>
      </c>
      <c r="E25" s="72">
        <v>0</v>
      </c>
      <c r="F25" s="72">
        <v>0</v>
      </c>
      <c r="G25" s="82"/>
      <c r="H25" s="82"/>
      <c r="I25" s="82"/>
      <c r="J25" s="82"/>
      <c r="K25" s="203"/>
    </row>
    <row r="26" spans="1:11" ht="42.75" customHeight="1">
      <c r="A26" s="36" t="s">
        <v>264</v>
      </c>
      <c r="B26" s="43">
        <v>2130</v>
      </c>
      <c r="C26" s="72">
        <v>0</v>
      </c>
      <c r="D26" s="72">
        <v>0</v>
      </c>
      <c r="E26" s="72">
        <v>0</v>
      </c>
      <c r="F26" s="72">
        <v>0</v>
      </c>
      <c r="G26" s="82"/>
      <c r="H26" s="82"/>
      <c r="I26" s="82"/>
      <c r="J26" s="82"/>
      <c r="K26" s="203"/>
    </row>
    <row r="27" spans="1:11" s="39" customFormat="1" ht="42.75" customHeight="1">
      <c r="A27" s="49" t="s">
        <v>211</v>
      </c>
      <c r="B27" s="71">
        <v>2140</v>
      </c>
      <c r="C27" s="110">
        <f t="shared" ref="C27:D27" si="3">C31+C36+C37</f>
        <v>35.700000000000003</v>
      </c>
      <c r="D27" s="110">
        <f t="shared" si="3"/>
        <v>17.27</v>
      </c>
      <c r="E27" s="110">
        <f>E31+E36+E37</f>
        <v>36.365000000000002</v>
      </c>
      <c r="F27" s="110">
        <f>SUM(G27:J27)</f>
        <v>168</v>
      </c>
      <c r="G27" s="110">
        <f>SUM(H27:J27)</f>
        <v>84</v>
      </c>
      <c r="H27" s="110">
        <f>SUM(I27:K27)</f>
        <v>48</v>
      </c>
      <c r="I27" s="110">
        <f>SUM(J27:L27)</f>
        <v>24</v>
      </c>
      <c r="J27" s="110">
        <f>SUM(K27:M27)</f>
        <v>12</v>
      </c>
      <c r="K27" s="203">
        <v>12</v>
      </c>
    </row>
    <row r="28" spans="1:11" ht="20.100000000000001" customHeight="1">
      <c r="A28" s="36" t="s">
        <v>78</v>
      </c>
      <c r="B28" s="43">
        <v>2141</v>
      </c>
      <c r="C28" s="72"/>
      <c r="D28" s="72"/>
      <c r="E28" s="114"/>
      <c r="F28" s="110">
        <f t="shared" ref="F28:F30" si="4">SUM(G28:J28)</f>
        <v>0</v>
      </c>
      <c r="G28" s="117"/>
      <c r="H28" s="117"/>
      <c r="I28" s="117"/>
      <c r="J28" s="117"/>
      <c r="K28" s="203"/>
    </row>
    <row r="29" spans="1:11" ht="20.100000000000001" customHeight="1">
      <c r="A29" s="36" t="s">
        <v>95</v>
      </c>
      <c r="B29" s="43">
        <v>2142</v>
      </c>
      <c r="C29" s="72"/>
      <c r="D29" s="72"/>
      <c r="E29" s="114"/>
      <c r="F29" s="110">
        <f t="shared" si="4"/>
        <v>0</v>
      </c>
      <c r="G29" s="117"/>
      <c r="H29" s="117"/>
      <c r="I29" s="117"/>
      <c r="J29" s="117"/>
      <c r="K29" s="203"/>
    </row>
    <row r="30" spans="1:11" ht="20.100000000000001" customHeight="1">
      <c r="A30" s="36" t="s">
        <v>88</v>
      </c>
      <c r="B30" s="43">
        <v>2143</v>
      </c>
      <c r="C30" s="72"/>
      <c r="D30" s="72"/>
      <c r="E30" s="114"/>
      <c r="F30" s="110">
        <f t="shared" si="4"/>
        <v>0</v>
      </c>
      <c r="G30" s="117"/>
      <c r="H30" s="117"/>
      <c r="I30" s="117"/>
      <c r="J30" s="117"/>
      <c r="K30" s="203"/>
    </row>
    <row r="31" spans="1:11" ht="20.100000000000001" customHeight="1">
      <c r="A31" s="36" t="s">
        <v>76</v>
      </c>
      <c r="B31" s="43">
        <v>2144</v>
      </c>
      <c r="C31" s="124">
        <v>15.5</v>
      </c>
      <c r="D31" s="133">
        <v>14.4</v>
      </c>
      <c r="E31" s="133">
        <v>15.77</v>
      </c>
      <c r="F31" s="110">
        <f>'1.1. Фін результат_табл. 1'!F13*18/100+'1.1. Фін результат_табл. 1'!F29*18/100</f>
        <v>89.764200000000002</v>
      </c>
      <c r="G31" s="110">
        <f>'1.1. Фін результат_табл. 1'!G13*18/100+'1.1. Фін результат_табл. 1'!G29*18/100</f>
        <v>22.5</v>
      </c>
      <c r="H31" s="110">
        <f>'1.1. Фін результат_табл. 1'!H13*18/100+'1.1. Фін результат_табл. 1'!H29*18/100</f>
        <v>22.5</v>
      </c>
      <c r="I31" s="110">
        <f>'1.1. Фін результат_табл. 1'!I13*18/100+'1.1. Фін результат_табл. 1'!I29*18/100</f>
        <v>22.5</v>
      </c>
      <c r="J31" s="110">
        <f>'1.1. Фін результат_табл. 1'!J13*18/100+'1.1. Фін результат_табл. 1'!J29*18/100</f>
        <v>22.264200000000002</v>
      </c>
      <c r="K31" s="203"/>
    </row>
    <row r="32" spans="1:11" s="37" customFormat="1" ht="20.100000000000001" customHeight="1">
      <c r="A32" s="36" t="s">
        <v>157</v>
      </c>
      <c r="B32" s="43">
        <v>2145</v>
      </c>
      <c r="C32" s="72"/>
      <c r="D32" s="133"/>
      <c r="E32" s="133"/>
      <c r="F32" s="133"/>
      <c r="G32" s="133"/>
      <c r="H32" s="133"/>
      <c r="I32" s="133"/>
      <c r="J32" s="133"/>
      <c r="K32" s="203"/>
    </row>
    <row r="33" spans="1:12" ht="42.75" customHeight="1">
      <c r="A33" s="36" t="s">
        <v>218</v>
      </c>
      <c r="B33" s="43" t="s">
        <v>196</v>
      </c>
      <c r="C33" s="72"/>
      <c r="D33" s="133"/>
      <c r="E33" s="133"/>
      <c r="F33" s="133"/>
      <c r="G33" s="134"/>
      <c r="H33" s="134"/>
      <c r="I33" s="134"/>
      <c r="J33" s="134"/>
      <c r="K33" s="203"/>
    </row>
    <row r="34" spans="1:12" ht="20.100000000000001" customHeight="1">
      <c r="A34" s="36" t="s">
        <v>26</v>
      </c>
      <c r="B34" s="43" t="s">
        <v>197</v>
      </c>
      <c r="C34" s="72"/>
      <c r="D34" s="133"/>
      <c r="E34" s="133"/>
      <c r="F34" s="133"/>
      <c r="G34" s="134"/>
      <c r="H34" s="134"/>
      <c r="I34" s="134"/>
      <c r="J34" s="134"/>
      <c r="K34" s="203"/>
    </row>
    <row r="35" spans="1:12" s="37" customFormat="1" ht="20.100000000000001" customHeight="1">
      <c r="A35" s="36" t="s">
        <v>108</v>
      </c>
      <c r="B35" s="43">
        <v>2146</v>
      </c>
      <c r="C35" s="72"/>
      <c r="D35" s="133">
        <v>42.1</v>
      </c>
      <c r="E35" s="133"/>
      <c r="F35" s="133"/>
      <c r="G35" s="133"/>
      <c r="H35" s="133"/>
      <c r="I35" s="133"/>
      <c r="J35" s="133"/>
      <c r="K35" s="203"/>
    </row>
    <row r="36" spans="1:12" ht="20.100000000000001" customHeight="1">
      <c r="A36" s="36" t="s">
        <v>297</v>
      </c>
      <c r="B36" s="43">
        <v>2147</v>
      </c>
      <c r="C36" s="124">
        <v>1.3</v>
      </c>
      <c r="D36" s="133">
        <v>1.33</v>
      </c>
      <c r="E36" s="133">
        <v>1.3149999999999999</v>
      </c>
      <c r="F36" s="133">
        <f>'1.1. Фін результат_табл. 1'!F13*1.5/100+'1.1. Фін результат_табл. 1'!F29*1.5/100</f>
        <v>7.4803499999999996</v>
      </c>
      <c r="G36" s="133">
        <f>'1.1. Фін результат_табл. 1'!G13*1.5/100+'1.1. Фін результат_табл. 1'!G29*1.5/100</f>
        <v>1.875</v>
      </c>
      <c r="H36" s="133">
        <f>'1.1. Фін результат_табл. 1'!H13*1.5/100+'1.1. Фін результат_табл. 1'!H29*1.5/100</f>
        <v>1.875</v>
      </c>
      <c r="I36" s="133">
        <f>'1.1. Фін результат_табл. 1'!I13*1.5/100+'1.1. Фін результат_табл. 1'!I29*1.5/100</f>
        <v>1.875</v>
      </c>
      <c r="J36" s="133">
        <f>'1.1. Фін результат_табл. 1'!J13*1.5/100+'1.1. Фін результат_табл. 1'!J29*1.5/100</f>
        <v>1.8553500000000001</v>
      </c>
      <c r="K36" s="203"/>
    </row>
    <row r="37" spans="1:12" s="37" customFormat="1" ht="20.100000000000001" customHeight="1">
      <c r="A37" s="36" t="s">
        <v>77</v>
      </c>
      <c r="B37" s="43">
        <v>2150</v>
      </c>
      <c r="C37" s="124">
        <v>18.899999999999999</v>
      </c>
      <c r="D37" s="133">
        <v>1.54</v>
      </c>
      <c r="E37" s="133">
        <v>19.28</v>
      </c>
      <c r="F37" s="133">
        <f>'1.1. Фін результат_табл. 1'!F14+'1.1. Фін результат_табл. 1'!F30</f>
        <v>109.71179999999998</v>
      </c>
      <c r="G37" s="133">
        <f>'1.1. Фін результат_табл. 1'!G14+'1.1. Фін результат_табл. 1'!G30</f>
        <v>27.5</v>
      </c>
      <c r="H37" s="133">
        <f>'1.1. Фін результат_табл. 1'!H14+'1.1. Фін результат_табл. 1'!H30</f>
        <v>27.5</v>
      </c>
      <c r="I37" s="133">
        <f>'1.1. Фін результат_табл. 1'!I14+'1.1. Фін результат_табл. 1'!I30</f>
        <v>27.5</v>
      </c>
      <c r="J37" s="133">
        <f>'1.1. Фін результат_табл. 1'!J14+'1.1. Фін результат_табл. 1'!J30</f>
        <v>27.2118</v>
      </c>
      <c r="K37" s="203"/>
    </row>
    <row r="38" spans="1:12" s="37" customFormat="1" ht="20.100000000000001" customHeight="1">
      <c r="A38" s="49" t="s">
        <v>223</v>
      </c>
      <c r="B38" s="71">
        <v>2200</v>
      </c>
      <c r="C38" s="125">
        <f t="shared" ref="C38:D38" si="5">C27+C21+C24</f>
        <v>35.700000000000003</v>
      </c>
      <c r="D38" s="135">
        <f t="shared" si="5"/>
        <v>17.27</v>
      </c>
      <c r="E38" s="135">
        <f>E27+E21+E24</f>
        <v>36.415000000000006</v>
      </c>
      <c r="F38" s="135">
        <f>F27+F21+F24</f>
        <v>168.93607599999999</v>
      </c>
      <c r="G38" s="135">
        <f t="shared" ref="G38:J38" si="6">G27+G21+G24</f>
        <v>84.225999999999999</v>
      </c>
      <c r="H38" s="135">
        <f>H27+H21+H24</f>
        <v>48.244</v>
      </c>
      <c r="I38" s="135">
        <f t="shared" si="6"/>
        <v>24.312399999999993</v>
      </c>
      <c r="J38" s="135">
        <f t="shared" si="6"/>
        <v>12.153675999999995</v>
      </c>
      <c r="K38" s="203"/>
    </row>
    <row r="39" spans="1:12" s="37" customFormat="1" ht="20.100000000000001" customHeight="1">
      <c r="A39" s="62"/>
      <c r="B39" s="38"/>
      <c r="C39" s="60"/>
      <c r="D39" s="61"/>
      <c r="E39" s="61"/>
      <c r="F39" s="60"/>
      <c r="G39" s="61"/>
      <c r="H39" s="61"/>
      <c r="I39" s="61"/>
      <c r="J39" s="61"/>
      <c r="K39" s="203"/>
    </row>
    <row r="40" spans="1:12" s="37" customFormat="1" ht="20.100000000000001" customHeight="1">
      <c r="A40" s="62"/>
      <c r="B40" s="38"/>
      <c r="C40" s="60"/>
      <c r="D40" s="61"/>
      <c r="E40" s="61"/>
      <c r="F40" s="60"/>
      <c r="G40" s="61"/>
      <c r="H40" s="61"/>
      <c r="I40" s="61"/>
      <c r="J40" s="61"/>
      <c r="K40" s="203"/>
    </row>
    <row r="41" spans="1:12" s="3" customFormat="1" ht="20.100000000000001" customHeight="1">
      <c r="A41" s="47" t="s">
        <v>311</v>
      </c>
      <c r="B41" s="1"/>
      <c r="C41" s="194" t="s">
        <v>96</v>
      </c>
      <c r="D41" s="205"/>
      <c r="E41" s="205"/>
      <c r="F41" s="205"/>
      <c r="G41" s="15"/>
      <c r="H41" s="195" t="s">
        <v>318</v>
      </c>
      <c r="I41" s="195"/>
      <c r="J41" s="195"/>
      <c r="K41" s="203"/>
    </row>
    <row r="42" spans="1:12" s="2" customFormat="1" ht="20.100000000000001" customHeight="1">
      <c r="A42" s="63" t="s">
        <v>244</v>
      </c>
      <c r="B42" s="3"/>
      <c r="C42" s="173" t="s">
        <v>243</v>
      </c>
      <c r="D42" s="173"/>
      <c r="E42" s="173"/>
      <c r="F42" s="173"/>
      <c r="G42" s="22"/>
      <c r="H42" s="198" t="s">
        <v>94</v>
      </c>
      <c r="I42" s="198"/>
      <c r="J42" s="198"/>
      <c r="K42" s="203"/>
    </row>
    <row r="43" spans="1:12" s="38" customFormat="1">
      <c r="A43" s="52"/>
      <c r="F43" s="35"/>
      <c r="G43" s="35"/>
      <c r="H43" s="35"/>
      <c r="I43" s="35"/>
      <c r="J43" s="35"/>
      <c r="K43" s="203"/>
      <c r="L43" s="35"/>
    </row>
    <row r="44" spans="1:12" s="38" customFormat="1">
      <c r="A44" s="52"/>
      <c r="F44" s="35"/>
      <c r="G44" s="35"/>
      <c r="H44" s="35"/>
      <c r="I44" s="35"/>
      <c r="J44" s="35"/>
      <c r="K44" s="203"/>
      <c r="L44" s="35"/>
    </row>
    <row r="45" spans="1:12" s="38" customFormat="1">
      <c r="A45" s="52"/>
      <c r="F45" s="35"/>
      <c r="G45" s="35"/>
      <c r="H45" s="35"/>
      <c r="I45" s="35"/>
      <c r="J45" s="35"/>
      <c r="K45" s="203"/>
      <c r="L45" s="35"/>
    </row>
    <row r="46" spans="1:12" s="38" customFormat="1">
      <c r="A46" s="52"/>
      <c r="F46" s="35"/>
      <c r="G46" s="35"/>
      <c r="H46" s="35"/>
      <c r="I46" s="35"/>
      <c r="J46" s="35"/>
      <c r="K46" s="203"/>
      <c r="L46" s="35"/>
    </row>
    <row r="47" spans="1:12" s="38" customFormat="1">
      <c r="A47" s="52"/>
      <c r="F47" s="35"/>
      <c r="G47" s="35"/>
      <c r="H47" s="35"/>
      <c r="I47" s="35"/>
      <c r="J47" s="35"/>
      <c r="K47" s="203"/>
      <c r="L47" s="35"/>
    </row>
    <row r="48" spans="1:12" s="38" customFormat="1">
      <c r="A48" s="52"/>
      <c r="F48" s="35"/>
      <c r="G48" s="35"/>
      <c r="H48" s="35"/>
      <c r="I48" s="35"/>
      <c r="J48" s="35"/>
      <c r="K48" s="203"/>
      <c r="L48" s="35"/>
    </row>
    <row r="49" spans="1:12" s="38" customFormat="1">
      <c r="A49" s="52"/>
      <c r="F49" s="35"/>
      <c r="G49" s="35"/>
      <c r="H49" s="35"/>
      <c r="I49" s="35"/>
      <c r="J49" s="35"/>
      <c r="K49" s="203"/>
      <c r="L49" s="35"/>
    </row>
    <row r="50" spans="1:12" s="38" customFormat="1">
      <c r="A50" s="52"/>
      <c r="F50" s="35"/>
      <c r="G50" s="35"/>
      <c r="H50" s="35"/>
      <c r="I50" s="35"/>
      <c r="J50" s="35"/>
      <c r="K50" s="203"/>
      <c r="L50" s="35"/>
    </row>
    <row r="51" spans="1:12" s="38" customFormat="1">
      <c r="A51" s="52"/>
      <c r="F51" s="35"/>
      <c r="G51" s="35"/>
      <c r="H51" s="35"/>
      <c r="I51" s="35"/>
      <c r="J51" s="35"/>
      <c r="K51" s="203"/>
      <c r="L51" s="35"/>
    </row>
    <row r="52" spans="1:12" s="38" customFormat="1">
      <c r="A52" s="52"/>
      <c r="F52" s="35"/>
      <c r="G52" s="35"/>
      <c r="H52" s="35"/>
      <c r="I52" s="35"/>
      <c r="J52" s="35"/>
      <c r="K52" s="203"/>
      <c r="L52" s="35"/>
    </row>
    <row r="53" spans="1:12" s="38" customFormat="1">
      <c r="A53" s="52"/>
      <c r="F53" s="35"/>
      <c r="G53" s="35"/>
      <c r="H53" s="35"/>
      <c r="I53" s="35"/>
      <c r="J53" s="35"/>
      <c r="K53" s="203"/>
      <c r="L53" s="35"/>
    </row>
    <row r="54" spans="1:12" s="38" customFormat="1">
      <c r="A54" s="52"/>
      <c r="F54" s="35"/>
      <c r="G54" s="35"/>
      <c r="H54" s="35"/>
      <c r="I54" s="35"/>
      <c r="J54" s="35"/>
      <c r="K54" s="35"/>
      <c r="L54" s="35"/>
    </row>
    <row r="55" spans="1:12" s="38" customFormat="1">
      <c r="A55" s="52"/>
      <c r="F55" s="35"/>
      <c r="G55" s="35"/>
      <c r="H55" s="35"/>
      <c r="I55" s="35"/>
      <c r="J55" s="35"/>
      <c r="K55" s="35"/>
      <c r="L55" s="35"/>
    </row>
    <row r="56" spans="1:12" s="38" customFormat="1">
      <c r="A56" s="52"/>
      <c r="F56" s="35"/>
      <c r="G56" s="35"/>
      <c r="H56" s="35"/>
      <c r="I56" s="35"/>
      <c r="J56" s="35"/>
      <c r="K56" s="35"/>
      <c r="L56" s="35"/>
    </row>
    <row r="57" spans="1:12" s="38" customFormat="1">
      <c r="A57" s="52"/>
      <c r="F57" s="35"/>
      <c r="G57" s="35"/>
      <c r="H57" s="35"/>
      <c r="I57" s="35"/>
      <c r="J57" s="35"/>
      <c r="K57" s="35"/>
      <c r="L57" s="35"/>
    </row>
    <row r="58" spans="1:12" s="38" customFormat="1">
      <c r="A58" s="52"/>
      <c r="F58" s="35"/>
      <c r="G58" s="35"/>
      <c r="H58" s="35"/>
      <c r="I58" s="35"/>
      <c r="J58" s="35"/>
      <c r="K58" s="35"/>
      <c r="L58" s="35"/>
    </row>
    <row r="59" spans="1:12" s="38" customFormat="1">
      <c r="A59" s="52"/>
      <c r="F59" s="35"/>
      <c r="G59" s="35"/>
      <c r="H59" s="35"/>
      <c r="I59" s="35"/>
      <c r="J59" s="35"/>
      <c r="K59" s="35"/>
      <c r="L59" s="35"/>
    </row>
    <row r="60" spans="1:12" s="38" customFormat="1">
      <c r="A60" s="52"/>
      <c r="F60" s="35"/>
      <c r="G60" s="35"/>
      <c r="H60" s="35"/>
      <c r="I60" s="35"/>
      <c r="J60" s="35"/>
      <c r="K60" s="35"/>
      <c r="L60" s="35"/>
    </row>
    <row r="61" spans="1:12" s="38" customFormat="1">
      <c r="A61" s="52"/>
      <c r="F61" s="35"/>
      <c r="G61" s="35"/>
      <c r="H61" s="35"/>
      <c r="I61" s="35"/>
      <c r="J61" s="35"/>
      <c r="K61" s="35"/>
      <c r="L61" s="35"/>
    </row>
    <row r="62" spans="1:12" s="38" customFormat="1">
      <c r="A62" s="52"/>
      <c r="F62" s="35"/>
      <c r="G62" s="35"/>
      <c r="H62" s="35"/>
      <c r="I62" s="35"/>
      <c r="J62" s="35"/>
      <c r="K62" s="35"/>
      <c r="L62" s="35"/>
    </row>
    <row r="63" spans="1:12" s="38" customFormat="1">
      <c r="A63" s="52"/>
      <c r="F63" s="35"/>
      <c r="G63" s="35"/>
      <c r="H63" s="35"/>
      <c r="I63" s="35"/>
      <c r="J63" s="35"/>
      <c r="K63" s="35"/>
      <c r="L63" s="35"/>
    </row>
    <row r="64" spans="1:12" s="38" customFormat="1">
      <c r="A64" s="52"/>
      <c r="F64" s="35"/>
      <c r="G64" s="35"/>
      <c r="H64" s="35"/>
      <c r="I64" s="35"/>
      <c r="J64" s="35"/>
      <c r="K64" s="35"/>
      <c r="L64" s="35"/>
    </row>
    <row r="65" spans="1:12" s="38" customFormat="1">
      <c r="A65" s="52"/>
      <c r="F65" s="35"/>
      <c r="G65" s="35"/>
      <c r="H65" s="35"/>
      <c r="I65" s="35"/>
      <c r="J65" s="35"/>
      <c r="K65" s="35"/>
      <c r="L65" s="35"/>
    </row>
    <row r="66" spans="1:12" s="38" customFormat="1">
      <c r="A66" s="52"/>
      <c r="F66" s="35"/>
      <c r="G66" s="35"/>
      <c r="H66" s="35"/>
      <c r="I66" s="35"/>
      <c r="J66" s="35"/>
      <c r="K66" s="35"/>
      <c r="L66" s="35"/>
    </row>
    <row r="67" spans="1:12" s="38" customFormat="1">
      <c r="A67" s="52"/>
      <c r="F67" s="35"/>
      <c r="G67" s="35"/>
      <c r="H67" s="35"/>
      <c r="I67" s="35"/>
      <c r="J67" s="35"/>
      <c r="K67" s="35"/>
      <c r="L67" s="35"/>
    </row>
    <row r="68" spans="1:12" s="38" customFormat="1">
      <c r="A68" s="52"/>
      <c r="F68" s="35"/>
      <c r="G68" s="35"/>
      <c r="H68" s="35"/>
      <c r="I68" s="35"/>
      <c r="J68" s="35"/>
      <c r="K68" s="35"/>
      <c r="L68" s="35"/>
    </row>
    <row r="69" spans="1:12" s="38" customFormat="1">
      <c r="A69" s="52"/>
      <c r="F69" s="35"/>
      <c r="G69" s="35"/>
      <c r="H69" s="35"/>
      <c r="I69" s="35"/>
      <c r="J69" s="35"/>
      <c r="K69" s="35"/>
      <c r="L69" s="35"/>
    </row>
    <row r="70" spans="1:12" s="38" customFormat="1">
      <c r="A70" s="52"/>
      <c r="F70" s="35"/>
      <c r="G70" s="35"/>
      <c r="H70" s="35"/>
      <c r="I70" s="35"/>
      <c r="J70" s="35"/>
      <c r="K70" s="35"/>
      <c r="L70" s="35"/>
    </row>
    <row r="71" spans="1:12" s="38" customFormat="1">
      <c r="A71" s="52"/>
      <c r="F71" s="35"/>
      <c r="G71" s="35"/>
      <c r="H71" s="35"/>
      <c r="I71" s="35"/>
      <c r="J71" s="35"/>
      <c r="K71" s="35"/>
      <c r="L71" s="35"/>
    </row>
    <row r="72" spans="1:12" s="38" customFormat="1">
      <c r="A72" s="52"/>
      <c r="F72" s="35"/>
      <c r="G72" s="35"/>
      <c r="H72" s="35"/>
      <c r="I72" s="35"/>
      <c r="J72" s="35"/>
      <c r="K72" s="35"/>
      <c r="L72" s="35"/>
    </row>
    <row r="73" spans="1:12" s="38" customFormat="1">
      <c r="A73" s="52"/>
      <c r="F73" s="35"/>
      <c r="G73" s="35"/>
      <c r="H73" s="35"/>
      <c r="I73" s="35"/>
      <c r="J73" s="35"/>
      <c r="K73" s="35"/>
      <c r="L73" s="35"/>
    </row>
    <row r="74" spans="1:12" s="38" customFormat="1">
      <c r="A74" s="52"/>
      <c r="F74" s="35"/>
      <c r="G74" s="35"/>
      <c r="H74" s="35"/>
      <c r="I74" s="35"/>
      <c r="J74" s="35"/>
      <c r="K74" s="35"/>
      <c r="L74" s="35"/>
    </row>
    <row r="75" spans="1:12" s="38" customFormat="1">
      <c r="A75" s="52"/>
      <c r="F75" s="35"/>
      <c r="G75" s="35"/>
      <c r="H75" s="35"/>
      <c r="I75" s="35"/>
      <c r="J75" s="35"/>
      <c r="K75" s="35"/>
      <c r="L75" s="35"/>
    </row>
    <row r="76" spans="1:12" s="38" customFormat="1">
      <c r="A76" s="52"/>
      <c r="F76" s="35"/>
      <c r="G76" s="35"/>
      <c r="H76" s="35"/>
      <c r="I76" s="35"/>
      <c r="J76" s="35"/>
      <c r="K76" s="35"/>
      <c r="L76" s="35"/>
    </row>
    <row r="77" spans="1:12" s="38" customFormat="1">
      <c r="A77" s="52"/>
      <c r="F77" s="35"/>
      <c r="G77" s="35"/>
      <c r="H77" s="35"/>
      <c r="I77" s="35"/>
      <c r="J77" s="35"/>
      <c r="K77" s="35"/>
      <c r="L77" s="35"/>
    </row>
    <row r="78" spans="1:12" s="38" customFormat="1">
      <c r="A78" s="52"/>
      <c r="F78" s="35"/>
      <c r="G78" s="35"/>
      <c r="H78" s="35"/>
      <c r="I78" s="35"/>
      <c r="J78" s="35"/>
      <c r="K78" s="35"/>
      <c r="L78" s="35"/>
    </row>
    <row r="79" spans="1:12" s="38" customFormat="1">
      <c r="A79" s="52"/>
      <c r="F79" s="35"/>
      <c r="G79" s="35"/>
      <c r="H79" s="35"/>
      <c r="I79" s="35"/>
      <c r="J79" s="35"/>
      <c r="K79" s="35"/>
      <c r="L79" s="35"/>
    </row>
    <row r="80" spans="1:12" s="38" customFormat="1">
      <c r="A80" s="52"/>
      <c r="F80" s="35"/>
      <c r="G80" s="35"/>
      <c r="H80" s="35"/>
      <c r="I80" s="35"/>
      <c r="J80" s="35"/>
      <c r="K80" s="35"/>
      <c r="L80" s="35"/>
    </row>
    <row r="81" spans="1:12" s="38" customFormat="1">
      <c r="A81" s="52"/>
      <c r="F81" s="35"/>
      <c r="G81" s="35"/>
      <c r="H81" s="35"/>
      <c r="I81" s="35"/>
      <c r="J81" s="35"/>
      <c r="K81" s="35"/>
      <c r="L81" s="35"/>
    </row>
    <row r="82" spans="1:12" s="38" customFormat="1">
      <c r="A82" s="52"/>
      <c r="F82" s="35"/>
      <c r="G82" s="35"/>
      <c r="H82" s="35"/>
      <c r="I82" s="35"/>
      <c r="J82" s="35"/>
      <c r="K82" s="35"/>
      <c r="L82" s="35"/>
    </row>
    <row r="83" spans="1:12" s="38" customFormat="1">
      <c r="A83" s="52"/>
      <c r="F83" s="35"/>
      <c r="G83" s="35"/>
      <c r="H83" s="35"/>
      <c r="I83" s="35"/>
      <c r="J83" s="35"/>
      <c r="K83" s="35"/>
      <c r="L83" s="35"/>
    </row>
    <row r="84" spans="1:12" s="38" customFormat="1">
      <c r="A84" s="52"/>
      <c r="F84" s="35"/>
      <c r="G84" s="35"/>
      <c r="H84" s="35"/>
      <c r="I84" s="35"/>
      <c r="J84" s="35"/>
      <c r="K84" s="35"/>
      <c r="L84" s="35"/>
    </row>
    <row r="85" spans="1:12" s="38" customFormat="1">
      <c r="A85" s="52"/>
      <c r="F85" s="35"/>
      <c r="G85" s="35"/>
      <c r="H85" s="35"/>
      <c r="I85" s="35"/>
      <c r="J85" s="35"/>
      <c r="K85" s="35"/>
      <c r="L85" s="35"/>
    </row>
    <row r="86" spans="1:12" s="38" customFormat="1">
      <c r="A86" s="52"/>
      <c r="F86" s="35"/>
      <c r="G86" s="35"/>
      <c r="H86" s="35"/>
      <c r="I86" s="35"/>
      <c r="J86" s="35"/>
      <c r="K86" s="35"/>
      <c r="L86" s="35"/>
    </row>
    <row r="87" spans="1:12" s="38" customFormat="1">
      <c r="A87" s="52"/>
      <c r="F87" s="35"/>
      <c r="G87" s="35"/>
      <c r="H87" s="35"/>
      <c r="I87" s="35"/>
      <c r="J87" s="35"/>
      <c r="K87" s="35"/>
      <c r="L87" s="35"/>
    </row>
    <row r="88" spans="1:12" s="38" customFormat="1">
      <c r="A88" s="52"/>
      <c r="F88" s="35"/>
      <c r="G88" s="35"/>
      <c r="H88" s="35"/>
      <c r="I88" s="35"/>
      <c r="J88" s="35"/>
      <c r="K88" s="35"/>
      <c r="L88" s="35"/>
    </row>
    <row r="89" spans="1:12" s="38" customFormat="1">
      <c r="A89" s="52"/>
      <c r="F89" s="35"/>
      <c r="G89" s="35"/>
      <c r="H89" s="35"/>
      <c r="I89" s="35"/>
      <c r="J89" s="35"/>
      <c r="K89" s="35"/>
      <c r="L89" s="35"/>
    </row>
    <row r="90" spans="1:12" s="38" customFormat="1">
      <c r="A90" s="52"/>
      <c r="F90" s="35"/>
      <c r="G90" s="35"/>
      <c r="H90" s="35"/>
      <c r="I90" s="35"/>
      <c r="J90" s="35"/>
      <c r="K90" s="35"/>
      <c r="L90" s="35"/>
    </row>
    <row r="91" spans="1:12" s="38" customFormat="1">
      <c r="A91" s="52"/>
      <c r="F91" s="35"/>
      <c r="G91" s="35"/>
      <c r="H91" s="35"/>
      <c r="I91" s="35"/>
      <c r="J91" s="35"/>
      <c r="K91" s="35"/>
      <c r="L91" s="35"/>
    </row>
    <row r="92" spans="1:12" s="38" customFormat="1">
      <c r="A92" s="52"/>
      <c r="F92" s="35"/>
      <c r="G92" s="35"/>
      <c r="H92" s="35"/>
      <c r="I92" s="35"/>
      <c r="J92" s="35"/>
      <c r="K92" s="35"/>
      <c r="L92" s="35"/>
    </row>
    <row r="93" spans="1:12" s="38" customFormat="1">
      <c r="A93" s="52"/>
      <c r="F93" s="35"/>
      <c r="G93" s="35"/>
      <c r="H93" s="35"/>
      <c r="I93" s="35"/>
      <c r="J93" s="35"/>
      <c r="K93" s="35"/>
      <c r="L93" s="35"/>
    </row>
    <row r="94" spans="1:12" s="38" customFormat="1">
      <c r="A94" s="52"/>
      <c r="F94" s="35"/>
      <c r="G94" s="35"/>
      <c r="H94" s="35"/>
      <c r="I94" s="35"/>
      <c r="J94" s="35"/>
      <c r="K94" s="35"/>
      <c r="L94" s="35"/>
    </row>
    <row r="95" spans="1:12" s="38" customFormat="1">
      <c r="A95" s="52"/>
      <c r="F95" s="35"/>
      <c r="G95" s="35"/>
      <c r="H95" s="35"/>
      <c r="I95" s="35"/>
      <c r="J95" s="35"/>
      <c r="K95" s="35"/>
      <c r="L95" s="35"/>
    </row>
    <row r="96" spans="1:12" s="38" customFormat="1">
      <c r="A96" s="52"/>
      <c r="F96" s="35"/>
      <c r="G96" s="35"/>
      <c r="H96" s="35"/>
      <c r="I96" s="35"/>
      <c r="J96" s="35"/>
      <c r="K96" s="35"/>
      <c r="L96" s="35"/>
    </row>
    <row r="97" spans="1:12" s="38" customFormat="1">
      <c r="A97" s="52"/>
      <c r="F97" s="35"/>
      <c r="G97" s="35"/>
      <c r="H97" s="35"/>
      <c r="I97" s="35"/>
      <c r="J97" s="35"/>
      <c r="K97" s="35"/>
      <c r="L97" s="35"/>
    </row>
    <row r="98" spans="1:12" s="38" customFormat="1">
      <c r="A98" s="52"/>
      <c r="F98" s="35"/>
      <c r="G98" s="35"/>
      <c r="H98" s="35"/>
      <c r="I98" s="35"/>
      <c r="J98" s="35"/>
      <c r="K98" s="35"/>
      <c r="L98" s="35"/>
    </row>
    <row r="99" spans="1:12" s="38" customFormat="1">
      <c r="A99" s="52"/>
      <c r="F99" s="35"/>
      <c r="G99" s="35"/>
      <c r="H99" s="35"/>
      <c r="I99" s="35"/>
      <c r="J99" s="35"/>
      <c r="K99" s="35"/>
      <c r="L99" s="35"/>
    </row>
    <row r="100" spans="1:12" s="38" customFormat="1">
      <c r="A100" s="52"/>
      <c r="F100" s="35"/>
      <c r="G100" s="35"/>
      <c r="H100" s="35"/>
      <c r="I100" s="35"/>
      <c r="J100" s="35"/>
      <c r="K100" s="35"/>
      <c r="L100" s="35"/>
    </row>
    <row r="101" spans="1:12" s="38" customFormat="1">
      <c r="A101" s="52"/>
      <c r="F101" s="35"/>
      <c r="G101" s="35"/>
      <c r="H101" s="35"/>
      <c r="I101" s="35"/>
      <c r="J101" s="35"/>
      <c r="K101" s="35"/>
      <c r="L101" s="35"/>
    </row>
    <row r="102" spans="1:12" s="38" customFormat="1">
      <c r="A102" s="52"/>
      <c r="F102" s="35"/>
      <c r="G102" s="35"/>
      <c r="H102" s="35"/>
      <c r="I102" s="35"/>
      <c r="J102" s="35"/>
      <c r="K102" s="35"/>
      <c r="L102" s="35"/>
    </row>
    <row r="103" spans="1:12" s="38" customFormat="1">
      <c r="A103" s="52"/>
      <c r="F103" s="35"/>
      <c r="G103" s="35"/>
      <c r="H103" s="35"/>
      <c r="I103" s="35"/>
      <c r="J103" s="35"/>
      <c r="K103" s="35"/>
      <c r="L103" s="35"/>
    </row>
    <row r="104" spans="1:12" s="38" customFormat="1">
      <c r="A104" s="52"/>
      <c r="F104" s="35"/>
      <c r="G104" s="35"/>
      <c r="H104" s="35"/>
      <c r="I104" s="35"/>
      <c r="J104" s="35"/>
      <c r="K104" s="35"/>
      <c r="L104" s="35"/>
    </row>
    <row r="105" spans="1:12" s="38" customFormat="1">
      <c r="A105" s="52"/>
      <c r="F105" s="35"/>
      <c r="G105" s="35"/>
      <c r="H105" s="35"/>
      <c r="I105" s="35"/>
      <c r="J105" s="35"/>
      <c r="K105" s="35"/>
      <c r="L105" s="35"/>
    </row>
    <row r="106" spans="1:12" s="38" customFormat="1">
      <c r="A106" s="52"/>
      <c r="F106" s="35"/>
      <c r="G106" s="35"/>
      <c r="H106" s="35"/>
      <c r="I106" s="35"/>
      <c r="J106" s="35"/>
      <c r="K106" s="35"/>
      <c r="L106" s="35"/>
    </row>
    <row r="107" spans="1:12" s="38" customFormat="1">
      <c r="A107" s="52"/>
      <c r="F107" s="35"/>
      <c r="G107" s="35"/>
      <c r="H107" s="35"/>
      <c r="I107" s="35"/>
      <c r="J107" s="35"/>
      <c r="K107" s="35"/>
      <c r="L107" s="35"/>
    </row>
    <row r="108" spans="1:12" s="38" customFormat="1">
      <c r="A108" s="52"/>
      <c r="F108" s="35"/>
      <c r="G108" s="35"/>
      <c r="H108" s="35"/>
      <c r="I108" s="35"/>
      <c r="J108" s="35"/>
      <c r="K108" s="35"/>
      <c r="L108" s="35"/>
    </row>
    <row r="109" spans="1:12" s="38" customFormat="1">
      <c r="A109" s="52"/>
      <c r="F109" s="35"/>
      <c r="G109" s="35"/>
      <c r="H109" s="35"/>
      <c r="I109" s="35"/>
      <c r="J109" s="35"/>
      <c r="K109" s="35"/>
      <c r="L109" s="35"/>
    </row>
    <row r="110" spans="1:12" s="38" customFormat="1">
      <c r="A110" s="52"/>
      <c r="F110" s="35"/>
      <c r="G110" s="35"/>
      <c r="H110" s="35"/>
      <c r="I110" s="35"/>
      <c r="J110" s="35"/>
      <c r="K110" s="35"/>
      <c r="L110" s="35"/>
    </row>
    <row r="111" spans="1:12" s="38" customFormat="1">
      <c r="A111" s="52"/>
      <c r="F111" s="35"/>
      <c r="G111" s="35"/>
      <c r="H111" s="35"/>
      <c r="I111" s="35"/>
      <c r="J111" s="35"/>
      <c r="K111" s="35"/>
      <c r="L111" s="35"/>
    </row>
    <row r="112" spans="1:12" s="38" customFormat="1">
      <c r="A112" s="52"/>
      <c r="F112" s="35"/>
      <c r="G112" s="35"/>
      <c r="H112" s="35"/>
      <c r="I112" s="35"/>
      <c r="J112" s="35"/>
      <c r="K112" s="35"/>
      <c r="L112" s="35"/>
    </row>
    <row r="113" spans="1:12" s="38" customFormat="1">
      <c r="A113" s="52"/>
      <c r="F113" s="35"/>
      <c r="G113" s="35"/>
      <c r="H113" s="35"/>
      <c r="I113" s="35"/>
      <c r="J113" s="35"/>
      <c r="K113" s="35"/>
      <c r="L113" s="35"/>
    </row>
    <row r="114" spans="1:12" s="38" customFormat="1">
      <c r="A114" s="52"/>
      <c r="F114" s="35"/>
      <c r="G114" s="35"/>
      <c r="H114" s="35"/>
      <c r="I114" s="35"/>
      <c r="J114" s="35"/>
      <c r="K114" s="35"/>
      <c r="L114" s="35"/>
    </row>
    <row r="115" spans="1:12" s="38" customFormat="1">
      <c r="A115" s="52"/>
      <c r="F115" s="35"/>
      <c r="G115" s="35"/>
      <c r="H115" s="35"/>
      <c r="I115" s="35"/>
      <c r="J115" s="35"/>
      <c r="K115" s="35"/>
      <c r="L115" s="35"/>
    </row>
    <row r="116" spans="1:12" s="38" customFormat="1">
      <c r="A116" s="52"/>
      <c r="F116" s="35"/>
      <c r="G116" s="35"/>
      <c r="H116" s="35"/>
      <c r="I116" s="35"/>
      <c r="J116" s="35"/>
      <c r="K116" s="35"/>
      <c r="L116" s="35"/>
    </row>
    <row r="117" spans="1:12" s="38" customFormat="1">
      <c r="A117" s="52"/>
      <c r="F117" s="35"/>
      <c r="G117" s="35"/>
      <c r="H117" s="35"/>
      <c r="I117" s="35"/>
      <c r="J117" s="35"/>
      <c r="K117" s="35"/>
      <c r="L117" s="35"/>
    </row>
    <row r="118" spans="1:12" s="38" customFormat="1">
      <c r="A118" s="52"/>
      <c r="F118" s="35"/>
      <c r="G118" s="35"/>
      <c r="H118" s="35"/>
      <c r="I118" s="35"/>
      <c r="J118" s="35"/>
      <c r="K118" s="35"/>
      <c r="L118" s="35"/>
    </row>
    <row r="119" spans="1:12" s="38" customFormat="1">
      <c r="A119" s="52"/>
      <c r="F119" s="35"/>
      <c r="G119" s="35"/>
      <c r="H119" s="35"/>
      <c r="I119" s="35"/>
      <c r="J119" s="35"/>
      <c r="K119" s="35"/>
      <c r="L119" s="35"/>
    </row>
    <row r="120" spans="1:12" s="38" customFormat="1">
      <c r="A120" s="52"/>
      <c r="F120" s="35"/>
      <c r="G120" s="35"/>
      <c r="H120" s="35"/>
      <c r="I120" s="35"/>
      <c r="J120" s="35"/>
      <c r="K120" s="35"/>
      <c r="L120" s="35"/>
    </row>
    <row r="121" spans="1:12" s="38" customFormat="1">
      <c r="A121" s="52"/>
      <c r="F121" s="35"/>
      <c r="G121" s="35"/>
      <c r="H121" s="35"/>
      <c r="I121" s="35"/>
      <c r="J121" s="35"/>
      <c r="K121" s="35"/>
      <c r="L121" s="35"/>
    </row>
    <row r="122" spans="1:12" s="38" customFormat="1">
      <c r="A122" s="52"/>
      <c r="F122" s="35"/>
      <c r="G122" s="35"/>
      <c r="H122" s="35"/>
      <c r="I122" s="35"/>
      <c r="J122" s="35"/>
      <c r="K122" s="35"/>
      <c r="L122" s="35"/>
    </row>
    <row r="123" spans="1:12" s="38" customFormat="1">
      <c r="A123" s="52"/>
      <c r="F123" s="35"/>
      <c r="G123" s="35"/>
      <c r="H123" s="35"/>
      <c r="I123" s="35"/>
      <c r="J123" s="35"/>
      <c r="K123" s="35"/>
      <c r="L123" s="35"/>
    </row>
    <row r="124" spans="1:12" s="38" customFormat="1">
      <c r="A124" s="52"/>
      <c r="F124" s="35"/>
      <c r="G124" s="35"/>
      <c r="H124" s="35"/>
      <c r="I124" s="35"/>
      <c r="J124" s="35"/>
      <c r="K124" s="35"/>
      <c r="L124" s="35"/>
    </row>
    <row r="125" spans="1:12" s="38" customFormat="1">
      <c r="A125" s="52"/>
      <c r="F125" s="35"/>
      <c r="G125" s="35"/>
      <c r="H125" s="35"/>
      <c r="I125" s="35"/>
      <c r="J125" s="35"/>
      <c r="K125" s="35"/>
      <c r="L125" s="35"/>
    </row>
    <row r="126" spans="1:12" s="38" customFormat="1">
      <c r="A126" s="52"/>
      <c r="F126" s="35"/>
      <c r="G126" s="35"/>
      <c r="H126" s="35"/>
      <c r="I126" s="35"/>
      <c r="J126" s="35"/>
      <c r="K126" s="35"/>
      <c r="L126" s="35"/>
    </row>
    <row r="127" spans="1:12" s="38" customFormat="1">
      <c r="A127" s="52"/>
      <c r="F127" s="35"/>
      <c r="G127" s="35"/>
      <c r="H127" s="35"/>
      <c r="I127" s="35"/>
      <c r="J127" s="35"/>
      <c r="K127" s="35"/>
      <c r="L127" s="35"/>
    </row>
    <row r="128" spans="1:12" s="38" customFormat="1">
      <c r="A128" s="52"/>
      <c r="F128" s="35"/>
      <c r="G128" s="35"/>
      <c r="H128" s="35"/>
      <c r="I128" s="35"/>
      <c r="J128" s="35"/>
      <c r="K128" s="35"/>
      <c r="L128" s="35"/>
    </row>
    <row r="129" spans="1:12" s="38" customFormat="1">
      <c r="A129" s="52"/>
      <c r="F129" s="35"/>
      <c r="G129" s="35"/>
      <c r="H129" s="35"/>
      <c r="I129" s="35"/>
      <c r="J129" s="35"/>
      <c r="K129" s="35"/>
      <c r="L129" s="35"/>
    </row>
    <row r="130" spans="1:12" s="38" customFormat="1">
      <c r="A130" s="52"/>
      <c r="F130" s="35"/>
      <c r="G130" s="35"/>
      <c r="H130" s="35"/>
      <c r="I130" s="35"/>
      <c r="J130" s="35"/>
      <c r="K130" s="35"/>
      <c r="L130" s="35"/>
    </row>
    <row r="131" spans="1:12" s="38" customFormat="1">
      <c r="A131" s="52"/>
      <c r="F131" s="35"/>
      <c r="G131" s="35"/>
      <c r="H131" s="35"/>
      <c r="I131" s="35"/>
      <c r="J131" s="35"/>
      <c r="K131" s="35"/>
      <c r="L131" s="35"/>
    </row>
    <row r="132" spans="1:12" s="38" customFormat="1">
      <c r="A132" s="52"/>
      <c r="F132" s="35"/>
      <c r="G132" s="35"/>
      <c r="H132" s="35"/>
      <c r="I132" s="35"/>
      <c r="J132" s="35"/>
      <c r="K132" s="35"/>
      <c r="L132" s="35"/>
    </row>
    <row r="133" spans="1:12" s="38" customFormat="1">
      <c r="A133" s="52"/>
      <c r="F133" s="35"/>
      <c r="G133" s="35"/>
      <c r="H133" s="35"/>
      <c r="I133" s="35"/>
      <c r="J133" s="35"/>
      <c r="K133" s="35"/>
      <c r="L133" s="35"/>
    </row>
    <row r="134" spans="1:12" s="38" customFormat="1">
      <c r="A134" s="52"/>
      <c r="F134" s="35"/>
      <c r="G134" s="35"/>
      <c r="H134" s="35"/>
      <c r="I134" s="35"/>
      <c r="J134" s="35"/>
      <c r="K134" s="35"/>
      <c r="L134" s="35"/>
    </row>
    <row r="135" spans="1:12" s="38" customFormat="1">
      <c r="A135" s="52"/>
      <c r="F135" s="35"/>
      <c r="G135" s="35"/>
      <c r="H135" s="35"/>
      <c r="I135" s="35"/>
      <c r="J135" s="35"/>
      <c r="K135" s="35"/>
      <c r="L135" s="35"/>
    </row>
    <row r="136" spans="1:12" s="38" customFormat="1">
      <c r="A136" s="52"/>
      <c r="F136" s="35"/>
      <c r="G136" s="35"/>
      <c r="H136" s="35"/>
      <c r="I136" s="35"/>
      <c r="J136" s="35"/>
      <c r="K136" s="35"/>
      <c r="L136" s="35"/>
    </row>
    <row r="137" spans="1:12" s="38" customFormat="1">
      <c r="A137" s="52"/>
      <c r="F137" s="35"/>
      <c r="G137" s="35"/>
      <c r="H137" s="35"/>
      <c r="I137" s="35"/>
      <c r="J137" s="35"/>
      <c r="K137" s="35"/>
      <c r="L137" s="35"/>
    </row>
    <row r="138" spans="1:12" s="38" customFormat="1">
      <c r="A138" s="52"/>
      <c r="F138" s="35"/>
      <c r="G138" s="35"/>
      <c r="H138" s="35"/>
      <c r="I138" s="35"/>
      <c r="J138" s="35"/>
      <c r="K138" s="35"/>
      <c r="L138" s="35"/>
    </row>
    <row r="139" spans="1:12" s="38" customFormat="1">
      <c r="A139" s="52"/>
      <c r="F139" s="35"/>
      <c r="G139" s="35"/>
      <c r="H139" s="35"/>
      <c r="I139" s="35"/>
      <c r="J139" s="35"/>
      <c r="K139" s="35"/>
      <c r="L139" s="35"/>
    </row>
    <row r="140" spans="1:12" s="38" customFormat="1">
      <c r="A140" s="52"/>
      <c r="F140" s="35"/>
      <c r="G140" s="35"/>
      <c r="H140" s="35"/>
      <c r="I140" s="35"/>
      <c r="J140" s="35"/>
      <c r="K140" s="35"/>
      <c r="L140" s="35"/>
    </row>
    <row r="141" spans="1:12" s="38" customFormat="1">
      <c r="A141" s="52"/>
      <c r="F141" s="35"/>
      <c r="G141" s="35"/>
      <c r="H141" s="35"/>
      <c r="I141" s="35"/>
      <c r="J141" s="35"/>
      <c r="K141" s="35"/>
      <c r="L141" s="35"/>
    </row>
    <row r="142" spans="1:12" s="38" customFormat="1">
      <c r="A142" s="52"/>
      <c r="F142" s="35"/>
      <c r="G142" s="35"/>
      <c r="H142" s="35"/>
      <c r="I142" s="35"/>
      <c r="J142" s="35"/>
      <c r="K142" s="35"/>
      <c r="L142" s="35"/>
    </row>
    <row r="143" spans="1:12" s="38" customFormat="1">
      <c r="A143" s="52"/>
      <c r="F143" s="35"/>
      <c r="G143" s="35"/>
      <c r="H143" s="35"/>
      <c r="I143" s="35"/>
      <c r="J143" s="35"/>
      <c r="K143" s="35"/>
      <c r="L143" s="35"/>
    </row>
    <row r="144" spans="1:12" s="38" customFormat="1">
      <c r="A144" s="52"/>
      <c r="F144" s="35"/>
      <c r="G144" s="35"/>
      <c r="H144" s="35"/>
      <c r="I144" s="35"/>
      <c r="J144" s="35"/>
      <c r="K144" s="35"/>
      <c r="L144" s="35"/>
    </row>
    <row r="145" spans="1:12" s="38" customFormat="1">
      <c r="A145" s="52"/>
      <c r="F145" s="35"/>
      <c r="G145" s="35"/>
      <c r="H145" s="35"/>
      <c r="I145" s="35"/>
      <c r="J145" s="35"/>
      <c r="K145" s="35"/>
      <c r="L145" s="35"/>
    </row>
    <row r="146" spans="1:12" s="38" customFormat="1">
      <c r="A146" s="52"/>
      <c r="F146" s="35"/>
      <c r="G146" s="35"/>
      <c r="H146" s="35"/>
      <c r="I146" s="35"/>
      <c r="J146" s="35"/>
      <c r="K146" s="35"/>
      <c r="L146" s="35"/>
    </row>
    <row r="147" spans="1:12" s="38" customFormat="1">
      <c r="A147" s="52"/>
      <c r="F147" s="35"/>
      <c r="G147" s="35"/>
      <c r="H147" s="35"/>
      <c r="I147" s="35"/>
      <c r="J147" s="35"/>
      <c r="K147" s="35"/>
      <c r="L147" s="35"/>
    </row>
    <row r="148" spans="1:12" s="38" customFormat="1">
      <c r="A148" s="52"/>
      <c r="F148" s="35"/>
      <c r="G148" s="35"/>
      <c r="H148" s="35"/>
      <c r="I148" s="35"/>
      <c r="J148" s="35"/>
      <c r="K148" s="35"/>
      <c r="L148" s="35"/>
    </row>
    <row r="149" spans="1:12" s="38" customFormat="1">
      <c r="A149" s="52"/>
      <c r="F149" s="35"/>
      <c r="G149" s="35"/>
      <c r="H149" s="35"/>
      <c r="I149" s="35"/>
      <c r="J149" s="35"/>
      <c r="K149" s="35"/>
      <c r="L149" s="35"/>
    </row>
    <row r="150" spans="1:12" s="38" customFormat="1">
      <c r="A150" s="52"/>
      <c r="F150" s="35"/>
      <c r="G150" s="35"/>
      <c r="H150" s="35"/>
      <c r="I150" s="35"/>
      <c r="J150" s="35"/>
      <c r="K150" s="35"/>
      <c r="L150" s="35"/>
    </row>
    <row r="151" spans="1:12" s="38" customFormat="1">
      <c r="A151" s="52"/>
      <c r="F151" s="35"/>
      <c r="G151" s="35"/>
      <c r="H151" s="35"/>
      <c r="I151" s="35"/>
      <c r="J151" s="35"/>
      <c r="K151" s="35"/>
      <c r="L151" s="35"/>
    </row>
    <row r="152" spans="1:12" s="38" customFormat="1">
      <c r="A152" s="52"/>
      <c r="F152" s="35"/>
      <c r="G152" s="35"/>
      <c r="H152" s="35"/>
      <c r="I152" s="35"/>
      <c r="J152" s="35"/>
      <c r="K152" s="35"/>
      <c r="L152" s="35"/>
    </row>
    <row r="153" spans="1:12" s="38" customFormat="1">
      <c r="A153" s="52"/>
      <c r="F153" s="35"/>
      <c r="G153" s="35"/>
      <c r="H153" s="35"/>
      <c r="I153" s="35"/>
      <c r="J153" s="35"/>
      <c r="K153" s="35"/>
      <c r="L153" s="35"/>
    </row>
    <row r="154" spans="1:12" s="38" customFormat="1">
      <c r="A154" s="52"/>
      <c r="F154" s="35"/>
      <c r="G154" s="35"/>
      <c r="H154" s="35"/>
      <c r="I154" s="35"/>
      <c r="J154" s="35"/>
      <c r="K154" s="35"/>
      <c r="L154" s="35"/>
    </row>
    <row r="155" spans="1:12" s="38" customFormat="1">
      <c r="A155" s="52"/>
      <c r="F155" s="35"/>
      <c r="G155" s="35"/>
      <c r="H155" s="35"/>
      <c r="I155" s="35"/>
      <c r="J155" s="35"/>
      <c r="K155" s="35"/>
      <c r="L155" s="35"/>
    </row>
    <row r="156" spans="1:12" s="38" customFormat="1">
      <c r="A156" s="52"/>
      <c r="F156" s="35"/>
      <c r="G156" s="35"/>
      <c r="H156" s="35"/>
      <c r="I156" s="35"/>
      <c r="J156" s="35"/>
      <c r="K156" s="35"/>
      <c r="L156" s="35"/>
    </row>
    <row r="157" spans="1:12" s="38" customFormat="1">
      <c r="A157" s="52"/>
      <c r="F157" s="35"/>
      <c r="G157" s="35"/>
      <c r="H157" s="35"/>
      <c r="I157" s="35"/>
      <c r="J157" s="35"/>
      <c r="K157" s="35"/>
      <c r="L157" s="35"/>
    </row>
    <row r="158" spans="1:12" s="38" customFormat="1">
      <c r="A158" s="52"/>
      <c r="F158" s="35"/>
      <c r="G158" s="35"/>
      <c r="H158" s="35"/>
      <c r="I158" s="35"/>
      <c r="J158" s="35"/>
      <c r="K158" s="35"/>
      <c r="L158" s="35"/>
    </row>
    <row r="159" spans="1:12" s="38" customFormat="1">
      <c r="A159" s="52"/>
      <c r="F159" s="35"/>
      <c r="G159" s="35"/>
      <c r="H159" s="35"/>
      <c r="I159" s="35"/>
      <c r="J159" s="35"/>
      <c r="K159" s="35"/>
      <c r="L159" s="35"/>
    </row>
    <row r="160" spans="1:12" s="38" customFormat="1">
      <c r="A160" s="52"/>
      <c r="F160" s="35"/>
      <c r="G160" s="35"/>
      <c r="H160" s="35"/>
      <c r="I160" s="35"/>
      <c r="J160" s="35"/>
      <c r="K160" s="35"/>
      <c r="L160" s="35"/>
    </row>
    <row r="161" spans="1:12" s="38" customFormat="1">
      <c r="A161" s="52"/>
      <c r="F161" s="35"/>
      <c r="G161" s="35"/>
      <c r="H161" s="35"/>
      <c r="I161" s="35"/>
      <c r="J161" s="35"/>
      <c r="K161" s="35"/>
      <c r="L161" s="35"/>
    </row>
    <row r="162" spans="1:12" s="38" customFormat="1">
      <c r="A162" s="52"/>
      <c r="F162" s="35"/>
      <c r="G162" s="35"/>
      <c r="H162" s="35"/>
      <c r="I162" s="35"/>
      <c r="J162" s="35"/>
      <c r="K162" s="35"/>
      <c r="L162" s="35"/>
    </row>
    <row r="163" spans="1:12" s="38" customFormat="1">
      <c r="A163" s="52"/>
      <c r="F163" s="35"/>
      <c r="G163" s="35"/>
      <c r="H163" s="35"/>
      <c r="I163" s="35"/>
      <c r="J163" s="35"/>
      <c r="K163" s="35"/>
      <c r="L163" s="35"/>
    </row>
    <row r="164" spans="1:12" s="38" customFormat="1">
      <c r="A164" s="52"/>
      <c r="F164" s="35"/>
      <c r="G164" s="35"/>
      <c r="H164" s="35"/>
      <c r="I164" s="35"/>
      <c r="J164" s="35"/>
      <c r="K164" s="35"/>
      <c r="L164" s="35"/>
    </row>
    <row r="165" spans="1:12" s="38" customFormat="1">
      <c r="A165" s="52"/>
      <c r="F165" s="35"/>
      <c r="G165" s="35"/>
      <c r="H165" s="35"/>
      <c r="I165" s="35"/>
      <c r="J165" s="35"/>
      <c r="K165" s="35"/>
      <c r="L165" s="35"/>
    </row>
    <row r="166" spans="1:12" s="38" customFormat="1">
      <c r="A166" s="52"/>
      <c r="F166" s="35"/>
      <c r="G166" s="35"/>
      <c r="H166" s="35"/>
      <c r="I166" s="35"/>
      <c r="J166" s="35"/>
      <c r="K166" s="35"/>
      <c r="L166" s="35"/>
    </row>
    <row r="167" spans="1:12" s="38" customFormat="1">
      <c r="A167" s="52"/>
      <c r="F167" s="35"/>
      <c r="G167" s="35"/>
      <c r="H167" s="35"/>
      <c r="I167" s="35"/>
      <c r="J167" s="35"/>
      <c r="K167" s="35"/>
      <c r="L167" s="35"/>
    </row>
    <row r="168" spans="1:12" s="38" customFormat="1">
      <c r="A168" s="52"/>
      <c r="F168" s="35"/>
      <c r="G168" s="35"/>
      <c r="H168" s="35"/>
      <c r="I168" s="35"/>
      <c r="J168" s="35"/>
      <c r="K168" s="35"/>
      <c r="L168" s="35"/>
    </row>
    <row r="169" spans="1:12" s="38" customFormat="1">
      <c r="A169" s="52"/>
      <c r="F169" s="35"/>
      <c r="G169" s="35"/>
      <c r="H169" s="35"/>
      <c r="I169" s="35"/>
      <c r="J169" s="35"/>
      <c r="K169" s="35"/>
      <c r="L169" s="35"/>
    </row>
    <row r="170" spans="1:12" s="38" customFormat="1">
      <c r="A170" s="52"/>
      <c r="F170" s="35"/>
      <c r="G170" s="35"/>
      <c r="H170" s="35"/>
      <c r="I170" s="35"/>
      <c r="J170" s="35"/>
      <c r="K170" s="35"/>
      <c r="L170" s="35"/>
    </row>
    <row r="171" spans="1:12" s="38" customFormat="1">
      <c r="A171" s="52"/>
      <c r="F171" s="35"/>
      <c r="G171" s="35"/>
      <c r="H171" s="35"/>
      <c r="I171" s="35"/>
      <c r="J171" s="35"/>
      <c r="K171" s="35"/>
      <c r="L171" s="35"/>
    </row>
    <row r="172" spans="1:12" s="38" customFormat="1">
      <c r="A172" s="52"/>
      <c r="F172" s="35"/>
      <c r="G172" s="35"/>
      <c r="H172" s="35"/>
      <c r="I172" s="35"/>
      <c r="J172" s="35"/>
      <c r="K172" s="35"/>
      <c r="L172" s="35"/>
    </row>
    <row r="173" spans="1:12" s="38" customFormat="1">
      <c r="A173" s="52"/>
      <c r="F173" s="35"/>
      <c r="G173" s="35"/>
      <c r="H173" s="35"/>
      <c r="I173" s="35"/>
      <c r="J173" s="35"/>
      <c r="K173" s="35"/>
      <c r="L173" s="35"/>
    </row>
    <row r="174" spans="1:12" s="38" customFormat="1">
      <c r="A174" s="52"/>
      <c r="F174" s="35"/>
      <c r="G174" s="35"/>
      <c r="H174" s="35"/>
      <c r="I174" s="35"/>
      <c r="J174" s="35"/>
      <c r="K174" s="35"/>
      <c r="L174" s="35"/>
    </row>
    <row r="175" spans="1:12" s="38" customFormat="1">
      <c r="A175" s="52"/>
      <c r="F175" s="35"/>
      <c r="G175" s="35"/>
      <c r="H175" s="35"/>
      <c r="I175" s="35"/>
      <c r="J175" s="35"/>
      <c r="K175" s="35"/>
      <c r="L175" s="35"/>
    </row>
    <row r="176" spans="1:12" s="38" customFormat="1">
      <c r="A176" s="52"/>
      <c r="F176" s="35"/>
      <c r="G176" s="35"/>
      <c r="H176" s="35"/>
      <c r="I176" s="35"/>
      <c r="J176" s="35"/>
      <c r="K176" s="35"/>
      <c r="L176" s="35"/>
    </row>
    <row r="177" spans="1:12" s="38" customFormat="1">
      <c r="A177" s="52"/>
      <c r="F177" s="35"/>
      <c r="G177" s="35"/>
      <c r="H177" s="35"/>
      <c r="I177" s="35"/>
      <c r="J177" s="35"/>
      <c r="K177" s="35"/>
      <c r="L177" s="35"/>
    </row>
    <row r="178" spans="1:12" s="38" customFormat="1">
      <c r="A178" s="52"/>
      <c r="F178" s="35"/>
      <c r="G178" s="35"/>
      <c r="H178" s="35"/>
      <c r="I178" s="35"/>
      <c r="J178" s="35"/>
      <c r="K178" s="35"/>
      <c r="L178" s="35"/>
    </row>
    <row r="179" spans="1:12" s="38" customFormat="1">
      <c r="A179" s="52"/>
      <c r="F179" s="35"/>
      <c r="G179" s="35"/>
      <c r="H179" s="35"/>
      <c r="I179" s="35"/>
      <c r="J179" s="35"/>
      <c r="K179" s="35"/>
      <c r="L179" s="35"/>
    </row>
    <row r="180" spans="1:12" s="38" customFormat="1">
      <c r="A180" s="52"/>
      <c r="F180" s="35"/>
      <c r="G180" s="35"/>
      <c r="H180" s="35"/>
      <c r="I180" s="35"/>
      <c r="J180" s="35"/>
      <c r="K180" s="35"/>
      <c r="L180" s="35"/>
    </row>
    <row r="181" spans="1:12" s="38" customFormat="1">
      <c r="A181" s="52"/>
      <c r="F181" s="35"/>
      <c r="G181" s="35"/>
      <c r="H181" s="35"/>
      <c r="I181" s="35"/>
      <c r="J181" s="35"/>
      <c r="K181" s="35"/>
      <c r="L181" s="35"/>
    </row>
    <row r="182" spans="1:12" s="38" customFormat="1">
      <c r="A182" s="52"/>
      <c r="F182" s="35"/>
      <c r="G182" s="35"/>
      <c r="H182" s="35"/>
      <c r="I182" s="35"/>
      <c r="J182" s="35"/>
      <c r="K182" s="35"/>
      <c r="L182" s="35"/>
    </row>
    <row r="183" spans="1:12" s="38" customFormat="1">
      <c r="A183" s="52"/>
      <c r="F183" s="35"/>
      <c r="G183" s="35"/>
      <c r="H183" s="35"/>
      <c r="I183" s="35"/>
      <c r="J183" s="35"/>
      <c r="K183" s="35"/>
      <c r="L183" s="35"/>
    </row>
    <row r="184" spans="1:12" s="38" customFormat="1">
      <c r="A184" s="52"/>
      <c r="F184" s="35"/>
      <c r="G184" s="35"/>
      <c r="H184" s="35"/>
      <c r="I184" s="35"/>
      <c r="J184" s="35"/>
      <c r="K184" s="35"/>
      <c r="L184" s="35"/>
    </row>
    <row r="185" spans="1:12" s="38" customFormat="1">
      <c r="A185" s="52"/>
      <c r="F185" s="35"/>
      <c r="G185" s="35"/>
      <c r="H185" s="35"/>
      <c r="I185" s="35"/>
      <c r="J185" s="35"/>
      <c r="K185" s="35"/>
      <c r="L185" s="35"/>
    </row>
    <row r="186" spans="1:12" s="38" customFormat="1">
      <c r="A186" s="52"/>
      <c r="F186" s="35"/>
      <c r="G186" s="35"/>
      <c r="H186" s="35"/>
      <c r="I186" s="35"/>
      <c r="J186" s="35"/>
      <c r="K186" s="35"/>
      <c r="L186" s="35"/>
    </row>
    <row r="187" spans="1:12" s="38" customFormat="1">
      <c r="A187" s="52"/>
      <c r="F187" s="35"/>
      <c r="G187" s="35"/>
      <c r="H187" s="35"/>
      <c r="I187" s="35"/>
      <c r="J187" s="35"/>
      <c r="K187" s="35"/>
      <c r="L187" s="35"/>
    </row>
    <row r="188" spans="1:12" s="38" customFormat="1">
      <c r="A188" s="52"/>
      <c r="F188" s="35"/>
      <c r="G188" s="35"/>
      <c r="H188" s="35"/>
      <c r="I188" s="35"/>
      <c r="J188" s="35"/>
      <c r="K188" s="35"/>
      <c r="L188" s="35"/>
    </row>
    <row r="189" spans="1:12" s="38" customFormat="1">
      <c r="A189" s="52"/>
      <c r="F189" s="35"/>
      <c r="G189" s="35"/>
      <c r="H189" s="35"/>
      <c r="I189" s="35"/>
      <c r="J189" s="35"/>
      <c r="K189" s="35"/>
      <c r="L189" s="35"/>
    </row>
    <row r="190" spans="1:12" s="38" customFormat="1">
      <c r="A190" s="52"/>
      <c r="F190" s="35"/>
      <c r="G190" s="35"/>
      <c r="H190" s="35"/>
      <c r="I190" s="35"/>
      <c r="J190" s="35"/>
      <c r="K190" s="35"/>
      <c r="L190" s="35"/>
    </row>
    <row r="191" spans="1:12" s="38" customFormat="1">
      <c r="A191" s="52"/>
      <c r="F191" s="35"/>
      <c r="G191" s="35"/>
      <c r="H191" s="35"/>
      <c r="I191" s="35"/>
      <c r="J191" s="35"/>
      <c r="K191" s="35"/>
      <c r="L191" s="35"/>
    </row>
    <row r="192" spans="1:12" s="38" customFormat="1">
      <c r="A192" s="52"/>
      <c r="F192" s="35"/>
      <c r="G192" s="35"/>
      <c r="H192" s="35"/>
      <c r="I192" s="35"/>
      <c r="J192" s="35"/>
      <c r="K192" s="35"/>
      <c r="L192" s="35"/>
    </row>
  </sheetData>
  <mergeCells count="16">
    <mergeCell ref="K1:K26"/>
    <mergeCell ref="K27:K53"/>
    <mergeCell ref="C42:F42"/>
    <mergeCell ref="H42:J42"/>
    <mergeCell ref="A7:J7"/>
    <mergeCell ref="A20:J20"/>
    <mergeCell ref="C41:F41"/>
    <mergeCell ref="H41:J41"/>
    <mergeCell ref="A2:J2"/>
    <mergeCell ref="A4:A5"/>
    <mergeCell ref="B4:B5"/>
    <mergeCell ref="C4:C5"/>
    <mergeCell ref="D4:D5"/>
    <mergeCell ref="E4:E5"/>
    <mergeCell ref="F4:F5"/>
    <mergeCell ref="G4:J4"/>
  </mergeCells>
  <phoneticPr fontId="4" type="noConversion"/>
  <pageMargins left="1.1811023622047245" right="0.39370078740157483" top="0.78740157480314965" bottom="0.78740157480314965" header="0.19685039370078741" footer="0.11811023622047245"/>
  <pageSetup paperSize="9" scale="55" fitToHeight="2" orientation="landscape" verticalDpi="300" r:id="rId1"/>
  <headerFooter alignWithMargins="0"/>
  <rowBreaks count="1" manualBreakCount="1">
    <brk id="2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15"/>
  <sheetViews>
    <sheetView showZeros="0" view="pageBreakPreview" topLeftCell="A57" zoomScale="78" zoomScaleNormal="75" zoomScaleSheetLayoutView="78" workbookViewId="0">
      <selection activeCell="J73" sqref="J73"/>
    </sheetView>
  </sheetViews>
  <sheetFormatPr defaultColWidth="9.140625" defaultRowHeight="18.75" outlineLevelRow="1"/>
  <cols>
    <col min="1" max="1" width="93.28515625" style="2" customWidth="1"/>
    <col min="2" max="2" width="15" style="2" customWidth="1"/>
    <col min="3" max="3" width="13.42578125" style="2" customWidth="1"/>
    <col min="4" max="10" width="16" style="2" customWidth="1"/>
    <col min="11" max="11" width="9.28515625" style="2" bestFit="1" customWidth="1"/>
    <col min="12" max="16384" width="9.140625" style="2"/>
  </cols>
  <sheetData>
    <row r="1" spans="1:11">
      <c r="I1" s="2" t="s">
        <v>287</v>
      </c>
      <c r="K1" s="208">
        <v>13</v>
      </c>
    </row>
    <row r="2" spans="1:11">
      <c r="A2" s="189" t="s">
        <v>136</v>
      </c>
      <c r="B2" s="189"/>
      <c r="C2" s="189"/>
      <c r="D2" s="189"/>
      <c r="E2" s="189"/>
      <c r="F2" s="189"/>
      <c r="G2" s="189"/>
      <c r="H2" s="189"/>
      <c r="I2" s="189"/>
      <c r="J2" s="189"/>
      <c r="K2" s="208"/>
    </row>
    <row r="3" spans="1:11" outlineLevel="1">
      <c r="A3" s="20"/>
      <c r="B3" s="20"/>
      <c r="C3" s="20"/>
      <c r="D3" s="20"/>
      <c r="E3" s="20"/>
      <c r="F3" s="20"/>
      <c r="G3" s="20"/>
      <c r="H3" s="20"/>
      <c r="I3" s="20"/>
      <c r="J3" s="20"/>
      <c r="K3" s="208"/>
    </row>
    <row r="4" spans="1:11" ht="48" customHeight="1">
      <c r="A4" s="210" t="s">
        <v>221</v>
      </c>
      <c r="B4" s="196" t="s">
        <v>0</v>
      </c>
      <c r="C4" s="196" t="s">
        <v>30</v>
      </c>
      <c r="D4" s="196" t="s">
        <v>64</v>
      </c>
      <c r="E4" s="196" t="s">
        <v>150</v>
      </c>
      <c r="F4" s="175" t="s">
        <v>19</v>
      </c>
      <c r="G4" s="175" t="s">
        <v>176</v>
      </c>
      <c r="H4" s="175"/>
      <c r="I4" s="175"/>
      <c r="J4" s="175"/>
      <c r="K4" s="208"/>
    </row>
    <row r="5" spans="1:11" ht="38.25" customHeight="1">
      <c r="A5" s="211"/>
      <c r="B5" s="196"/>
      <c r="C5" s="196"/>
      <c r="D5" s="196"/>
      <c r="E5" s="196"/>
      <c r="F5" s="175"/>
      <c r="G5" s="16" t="s">
        <v>177</v>
      </c>
      <c r="H5" s="16" t="s">
        <v>178</v>
      </c>
      <c r="I5" s="16" t="s">
        <v>179</v>
      </c>
      <c r="J5" s="16" t="s">
        <v>69</v>
      </c>
      <c r="K5" s="208"/>
    </row>
    <row r="6" spans="1:11" ht="18" customHeight="1">
      <c r="A6" s="7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208"/>
    </row>
    <row r="7" spans="1:11" s="50" customFormat="1" ht="20.100000000000001" customHeight="1">
      <c r="A7" s="204" t="s">
        <v>140</v>
      </c>
      <c r="B7" s="204"/>
      <c r="C7" s="204"/>
      <c r="D7" s="204"/>
      <c r="E7" s="204"/>
      <c r="F7" s="204"/>
      <c r="G7" s="204"/>
      <c r="H7" s="204"/>
      <c r="I7" s="204"/>
      <c r="J7" s="204"/>
      <c r="K7" s="208"/>
    </row>
    <row r="8" spans="1:11" ht="20.100000000000001" customHeight="1">
      <c r="A8" s="36" t="s">
        <v>161</v>
      </c>
      <c r="B8" s="9">
        <v>1170</v>
      </c>
      <c r="C8" s="79">
        <v>0</v>
      </c>
      <c r="D8" s="79">
        <v>0</v>
      </c>
      <c r="E8" s="79">
        <v>0.3</v>
      </c>
      <c r="F8" s="107">
        <f>'1.1. Фін результат_табл. 1'!F66</f>
        <v>2.97819999999993</v>
      </c>
      <c r="G8" s="107">
        <f>'1.1. Фін результат_табл. 1'!G66</f>
        <v>0.70000000000000284</v>
      </c>
      <c r="H8" s="107">
        <v>0.2</v>
      </c>
      <c r="I8" s="107">
        <f>'1.1. Фін результат_табл. 1'!I66</f>
        <v>1.17999999999995</v>
      </c>
      <c r="J8" s="107">
        <f>'1.1. Фін результат_табл. 1'!J66</f>
        <v>0.29819999999998004</v>
      </c>
      <c r="K8" s="208"/>
    </row>
    <row r="9" spans="1:11" ht="20.100000000000001" customHeight="1">
      <c r="A9" s="36" t="s">
        <v>162</v>
      </c>
      <c r="B9" s="17"/>
      <c r="C9" s="79"/>
      <c r="D9" s="79"/>
      <c r="E9" s="79"/>
      <c r="F9" s="107"/>
      <c r="G9" s="107"/>
      <c r="H9" s="107"/>
      <c r="I9" s="107"/>
      <c r="J9" s="107"/>
      <c r="K9" s="208"/>
    </row>
    <row r="10" spans="1:11" ht="20.100000000000001" customHeight="1">
      <c r="A10" s="36" t="s">
        <v>165</v>
      </c>
      <c r="B10" s="6">
        <v>3000</v>
      </c>
      <c r="C10" s="79">
        <v>0</v>
      </c>
      <c r="D10" s="79">
        <v>0</v>
      </c>
      <c r="E10" s="79">
        <v>3.1</v>
      </c>
      <c r="F10" s="107">
        <f>'1.1. Фін результат_табл. 1'!F31</f>
        <v>15.4</v>
      </c>
      <c r="G10" s="107">
        <f>'1.1. Фін результат_табл. 1'!G31</f>
        <v>3.6</v>
      </c>
      <c r="H10" s="107">
        <f>'1.1. Фін результат_табл. 1'!H31</f>
        <v>3.8</v>
      </c>
      <c r="I10" s="107">
        <f>'1.1. Фін результат_табл. 1'!I31</f>
        <v>4</v>
      </c>
      <c r="J10" s="107">
        <f>'1.1. Фін результат_табл. 1'!J31</f>
        <v>4</v>
      </c>
      <c r="K10" s="208"/>
    </row>
    <row r="11" spans="1:11" ht="20.100000000000001" customHeight="1">
      <c r="A11" s="36" t="s">
        <v>166</v>
      </c>
      <c r="B11" s="6">
        <v>3010</v>
      </c>
      <c r="C11" s="79">
        <v>0</v>
      </c>
      <c r="D11" s="79">
        <v>0</v>
      </c>
      <c r="E11" s="79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208"/>
    </row>
    <row r="12" spans="1:11" ht="20.100000000000001" customHeight="1">
      <c r="A12" s="36" t="s">
        <v>167</v>
      </c>
      <c r="B12" s="6">
        <v>3020</v>
      </c>
      <c r="C12" s="79">
        <v>0</v>
      </c>
      <c r="D12" s="79">
        <v>0</v>
      </c>
      <c r="E12" s="79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208"/>
    </row>
    <row r="13" spans="1:11" ht="42.75" customHeight="1">
      <c r="A13" s="36" t="s">
        <v>168</v>
      </c>
      <c r="B13" s="6">
        <v>3030</v>
      </c>
      <c r="C13" s="79">
        <v>0</v>
      </c>
      <c r="D13" s="79">
        <v>0</v>
      </c>
      <c r="E13" s="79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208"/>
    </row>
    <row r="14" spans="1:11" ht="42.75" customHeight="1">
      <c r="A14" s="49" t="s">
        <v>210</v>
      </c>
      <c r="B14" s="6">
        <v>3040</v>
      </c>
      <c r="C14" s="79">
        <v>0</v>
      </c>
      <c r="D14" s="79">
        <v>0</v>
      </c>
      <c r="E14" s="79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208"/>
    </row>
    <row r="15" spans="1:11" ht="20.100000000000001" customHeight="1">
      <c r="A15" s="136" t="s">
        <v>169</v>
      </c>
      <c r="B15" s="152">
        <v>3050</v>
      </c>
      <c r="C15" s="128">
        <v>0</v>
      </c>
      <c r="D15" s="128">
        <v>3.4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208"/>
    </row>
    <row r="16" spans="1:11" ht="20.100000000000001" customHeight="1">
      <c r="A16" s="136" t="s">
        <v>341</v>
      </c>
      <c r="B16" s="152"/>
      <c r="C16" s="128"/>
      <c r="D16" s="128"/>
      <c r="E16" s="128"/>
      <c r="F16" s="128"/>
      <c r="G16" s="128"/>
      <c r="H16" s="128"/>
      <c r="I16" s="128"/>
      <c r="J16" s="128"/>
      <c r="K16" s="208"/>
    </row>
    <row r="17" spans="1:11" ht="20.100000000000001" customHeight="1">
      <c r="A17" s="136" t="s">
        <v>170</v>
      </c>
      <c r="B17" s="152">
        <v>3060</v>
      </c>
      <c r="C17" s="128">
        <v>0</v>
      </c>
      <c r="D17" s="128">
        <v>59.5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208"/>
    </row>
    <row r="18" spans="1:11" ht="20.100000000000001" customHeight="1">
      <c r="A18" s="138" t="s">
        <v>163</v>
      </c>
      <c r="B18" s="152">
        <v>3070</v>
      </c>
      <c r="C18" s="128">
        <v>0</v>
      </c>
      <c r="D18" s="128">
        <v>65.8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208"/>
    </row>
    <row r="19" spans="1:11" ht="20.100000000000001" customHeight="1">
      <c r="A19" s="136" t="s">
        <v>164</v>
      </c>
      <c r="B19" s="152">
        <v>3080</v>
      </c>
      <c r="C19" s="128">
        <v>0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208"/>
    </row>
    <row r="20" spans="1:11" ht="20.100000000000001" customHeight="1">
      <c r="A20" s="129" t="s">
        <v>139</v>
      </c>
      <c r="B20" s="152">
        <v>3090</v>
      </c>
      <c r="C20" s="128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208"/>
    </row>
    <row r="21" spans="1:11" ht="20.100000000000001" customHeight="1">
      <c r="A21" s="209" t="s">
        <v>141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8"/>
    </row>
    <row r="22" spans="1:11" ht="20.100000000000001" customHeight="1">
      <c r="A22" s="138" t="s">
        <v>239</v>
      </c>
      <c r="B22" s="127"/>
      <c r="C22" s="128"/>
      <c r="D22" s="128"/>
      <c r="E22" s="128"/>
      <c r="F22" s="128"/>
      <c r="G22" s="128"/>
      <c r="H22" s="128"/>
      <c r="I22" s="128"/>
      <c r="J22" s="128"/>
      <c r="K22" s="208"/>
    </row>
    <row r="23" spans="1:11" ht="20.100000000000001" customHeight="1">
      <c r="A23" s="126" t="s">
        <v>31</v>
      </c>
      <c r="B23" s="150">
        <v>3200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208"/>
    </row>
    <row r="24" spans="1:11" ht="20.100000000000001" customHeight="1">
      <c r="A24" s="126" t="s">
        <v>32</v>
      </c>
      <c r="B24" s="150">
        <v>3210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208"/>
    </row>
    <row r="25" spans="1:11" ht="20.100000000000001" customHeight="1">
      <c r="A25" s="126" t="s">
        <v>52</v>
      </c>
      <c r="B25" s="150">
        <v>3220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208"/>
    </row>
    <row r="26" spans="1:11" ht="20.100000000000001" customHeight="1">
      <c r="A26" s="136" t="s">
        <v>145</v>
      </c>
      <c r="B26" s="127"/>
      <c r="C26" s="128"/>
      <c r="D26" s="128"/>
      <c r="E26" s="128"/>
      <c r="F26" s="128"/>
      <c r="G26" s="128"/>
      <c r="H26" s="128"/>
      <c r="I26" s="128"/>
      <c r="J26" s="128"/>
      <c r="K26" s="208"/>
    </row>
    <row r="27" spans="1:11" ht="20.100000000000001" customHeight="1">
      <c r="A27" s="126" t="s">
        <v>146</v>
      </c>
      <c r="B27" s="150">
        <v>3230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208"/>
    </row>
    <row r="28" spans="1:11" ht="20.100000000000001" customHeight="1">
      <c r="A28" s="126" t="s">
        <v>147</v>
      </c>
      <c r="B28" s="150">
        <v>3240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208"/>
    </row>
    <row r="29" spans="1:11" ht="20.100000000000001" customHeight="1">
      <c r="A29" s="136" t="s">
        <v>148</v>
      </c>
      <c r="B29" s="150">
        <v>3250</v>
      </c>
      <c r="C29" s="128">
        <v>0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208"/>
    </row>
    <row r="30" spans="1:11" ht="20.100000000000001" customHeight="1">
      <c r="A30" s="126" t="s">
        <v>110</v>
      </c>
      <c r="B30" s="150">
        <v>3260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208"/>
    </row>
    <row r="31" spans="1:11" ht="20.100000000000001" customHeight="1">
      <c r="A31" s="126" t="s">
        <v>322</v>
      </c>
      <c r="B31" s="152" t="s">
        <v>326</v>
      </c>
      <c r="C31" s="128">
        <v>24.9</v>
      </c>
      <c r="D31" s="128">
        <v>18.2</v>
      </c>
      <c r="E31" s="128">
        <v>6.8</v>
      </c>
      <c r="F31" s="128">
        <f>'1.1. Фін результат_табл. 1'!F62</f>
        <v>540</v>
      </c>
      <c r="G31" s="128">
        <f>'1.1. Фін результат_табл. 1'!G62</f>
        <v>540</v>
      </c>
      <c r="H31" s="128">
        <f>'1.1. Фін результат_табл. 1'!H62</f>
        <v>0</v>
      </c>
      <c r="I31" s="128">
        <f>'1.1. Фін результат_табл. 1'!I62</f>
        <v>0</v>
      </c>
      <c r="J31" s="128">
        <f>'1.1. Фін результат_табл. 1'!J62</f>
        <v>0</v>
      </c>
      <c r="K31" s="208"/>
    </row>
    <row r="32" spans="1:11" ht="20.100000000000001" customHeight="1">
      <c r="A32" s="138" t="s">
        <v>241</v>
      </c>
      <c r="B32" s="127"/>
      <c r="C32" s="128"/>
      <c r="D32" s="128"/>
      <c r="E32" s="128"/>
      <c r="F32" s="128">
        <f>'1.1. Фін результат_табл. 1'!F63</f>
        <v>0</v>
      </c>
      <c r="G32" s="128"/>
      <c r="H32" s="128"/>
      <c r="I32" s="128"/>
      <c r="J32" s="128"/>
      <c r="K32" s="208"/>
    </row>
    <row r="33" spans="1:11" ht="20.100000000000001" customHeight="1">
      <c r="A33" s="126" t="s">
        <v>111</v>
      </c>
      <c r="B33" s="150">
        <v>3270</v>
      </c>
      <c r="C33" s="128">
        <v>24.9</v>
      </c>
      <c r="D33" s="128">
        <v>18.2</v>
      </c>
      <c r="E33" s="128">
        <v>6.8</v>
      </c>
      <c r="F33" s="128">
        <f>F31</f>
        <v>540</v>
      </c>
      <c r="G33" s="128">
        <f t="shared" ref="G33:J33" si="0">G31</f>
        <v>540</v>
      </c>
      <c r="H33" s="128">
        <f t="shared" si="0"/>
        <v>0</v>
      </c>
      <c r="I33" s="128">
        <f t="shared" si="0"/>
        <v>0</v>
      </c>
      <c r="J33" s="128">
        <f t="shared" si="0"/>
        <v>0</v>
      </c>
      <c r="K33" s="208"/>
    </row>
    <row r="34" spans="1:11" ht="20.100000000000001" customHeight="1">
      <c r="A34" s="126" t="s">
        <v>112</v>
      </c>
      <c r="B34" s="150">
        <v>3280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208"/>
    </row>
    <row r="35" spans="1:11" ht="20.100000000000001" customHeight="1">
      <c r="A35" s="126" t="s">
        <v>113</v>
      </c>
      <c r="B35" s="150">
        <v>3290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208"/>
    </row>
    <row r="36" spans="1:11" ht="20.100000000000001" customHeight="1">
      <c r="A36" s="126" t="s">
        <v>53</v>
      </c>
      <c r="B36" s="150">
        <v>3300</v>
      </c>
      <c r="C36" s="139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208"/>
    </row>
    <row r="37" spans="1:11" ht="20.100000000000001" customHeight="1">
      <c r="A37" s="126" t="s">
        <v>104</v>
      </c>
      <c r="B37" s="150">
        <v>3310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208"/>
    </row>
    <row r="38" spans="1:11" ht="20.100000000000001" customHeight="1">
      <c r="A38" s="138" t="s">
        <v>142</v>
      </c>
      <c r="B38" s="150">
        <v>3320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208"/>
    </row>
    <row r="39" spans="1:11" ht="20.100000000000001" customHeight="1">
      <c r="A39" s="209" t="s">
        <v>143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8">
        <v>14</v>
      </c>
    </row>
    <row r="40" spans="1:11" ht="20.100000000000001" customHeight="1">
      <c r="A40" s="138" t="s">
        <v>240</v>
      </c>
      <c r="B40" s="127"/>
      <c r="C40" s="128"/>
      <c r="D40" s="128"/>
      <c r="E40" s="128"/>
      <c r="F40" s="128"/>
      <c r="G40" s="128"/>
      <c r="H40" s="128"/>
      <c r="I40" s="128"/>
      <c r="J40" s="128"/>
      <c r="K40" s="208"/>
    </row>
    <row r="41" spans="1:11" ht="20.100000000000001" customHeight="1">
      <c r="A41" s="136" t="s">
        <v>149</v>
      </c>
      <c r="B41" s="150">
        <v>3400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208"/>
    </row>
    <row r="42" spans="1:11" ht="20.100000000000001" customHeight="1">
      <c r="A42" s="126" t="s">
        <v>80</v>
      </c>
      <c r="B42" s="140"/>
      <c r="C42" s="128"/>
      <c r="D42" s="128"/>
      <c r="E42" s="128"/>
      <c r="F42" s="128"/>
      <c r="G42" s="128"/>
      <c r="H42" s="128"/>
      <c r="I42" s="128"/>
      <c r="J42" s="128"/>
      <c r="K42" s="208"/>
    </row>
    <row r="43" spans="1:11" ht="20.100000000000001" customHeight="1">
      <c r="A43" s="126" t="s">
        <v>79</v>
      </c>
      <c r="B43" s="150">
        <v>3410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208"/>
    </row>
    <row r="44" spans="1:11" ht="20.100000000000001" customHeight="1">
      <c r="A44" s="126" t="s">
        <v>84</v>
      </c>
      <c r="B44" s="152">
        <v>3420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208"/>
    </row>
    <row r="45" spans="1:11" ht="20.100000000000001" customHeight="1">
      <c r="A45" s="126" t="s">
        <v>114</v>
      </c>
      <c r="B45" s="150">
        <v>3430</v>
      </c>
      <c r="C45" s="128">
        <v>0</v>
      </c>
      <c r="D45" s="128">
        <v>0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208"/>
    </row>
    <row r="46" spans="1:11" ht="20.100000000000001" customHeight="1">
      <c r="A46" s="126" t="s">
        <v>82</v>
      </c>
      <c r="B46" s="127"/>
      <c r="C46" s="128"/>
      <c r="D46" s="128"/>
      <c r="E46" s="128"/>
      <c r="F46" s="128"/>
      <c r="G46" s="128"/>
      <c r="H46" s="128"/>
      <c r="I46" s="128"/>
      <c r="J46" s="128"/>
      <c r="K46" s="208"/>
    </row>
    <row r="47" spans="1:11" ht="20.100000000000001" customHeight="1">
      <c r="A47" s="126" t="s">
        <v>79</v>
      </c>
      <c r="B47" s="152">
        <v>3440</v>
      </c>
      <c r="C47" s="128">
        <v>0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208"/>
    </row>
    <row r="48" spans="1:11" ht="20.100000000000001" customHeight="1">
      <c r="A48" s="126" t="s">
        <v>84</v>
      </c>
      <c r="B48" s="152">
        <v>3450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208"/>
    </row>
    <row r="49" spans="1:11" ht="20.100000000000001" customHeight="1">
      <c r="A49" s="126" t="s">
        <v>114</v>
      </c>
      <c r="B49" s="152">
        <v>3460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208"/>
    </row>
    <row r="50" spans="1:11" ht="20.100000000000001" customHeight="1">
      <c r="A50" s="126" t="s">
        <v>109</v>
      </c>
      <c r="B50" s="152">
        <v>3470</v>
      </c>
      <c r="C50" s="128">
        <f>C51+C53</f>
        <v>138.5</v>
      </c>
      <c r="D50" s="128">
        <f>+D51+D53</f>
        <v>214.4</v>
      </c>
      <c r="E50" s="128">
        <f>+E51+E53</f>
        <v>325</v>
      </c>
      <c r="F50" s="128">
        <f>'1.1. Фін результат_табл. 1'!F8</f>
        <v>1200</v>
      </c>
      <c r="G50" s="128">
        <f>'1.1. Фін результат_табл. 1'!G8+'1.1. Фін результат_табл. 1'!G19</f>
        <v>371</v>
      </c>
      <c r="H50" s="128">
        <f>'1.1. Фін результат_табл. 1'!H8+'1.1. Фін результат_табл. 1'!H19</f>
        <v>440</v>
      </c>
      <c r="I50" s="128">
        <f>'1.1. Фін результат_табл. 1'!I8+'1.1. Фін результат_табл. 1'!I19</f>
        <v>415</v>
      </c>
      <c r="J50" s="128">
        <f>'1.1. Фін результат_табл. 1'!J8+'1.1. Фін результат_табл. 1'!J19</f>
        <v>324</v>
      </c>
      <c r="K50" s="208"/>
    </row>
    <row r="51" spans="1:11" ht="20.100000000000001" customHeight="1">
      <c r="A51" s="126" t="s">
        <v>321</v>
      </c>
      <c r="B51" s="152" t="s">
        <v>319</v>
      </c>
      <c r="C51" s="128">
        <v>109.8</v>
      </c>
      <c r="D51" s="128">
        <v>123</v>
      </c>
      <c r="E51" s="128">
        <v>20</v>
      </c>
      <c r="F51" s="128">
        <f>'1.1. Фін результат_табл. 1'!F19</f>
        <v>350</v>
      </c>
      <c r="G51" s="128">
        <f>'1.1. Фін результат_табл. 1'!G19</f>
        <v>89</v>
      </c>
      <c r="H51" s="128">
        <f>'1.1. Фін результат_табл. 1'!H19</f>
        <v>88</v>
      </c>
      <c r="I51" s="128">
        <f>'1.1. Фін результат_табл. 1'!I19</f>
        <v>88</v>
      </c>
      <c r="J51" s="128">
        <f>'1.1. Фін результат_табл. 1'!J19</f>
        <v>85</v>
      </c>
      <c r="K51" s="208"/>
    </row>
    <row r="52" spans="1:11" ht="20.100000000000001" customHeight="1">
      <c r="A52" s="126" t="s">
        <v>340</v>
      </c>
      <c r="B52" s="152"/>
      <c r="C52" s="128"/>
      <c r="D52" s="128"/>
      <c r="E52" s="128"/>
      <c r="F52" s="128"/>
      <c r="G52" s="128"/>
      <c r="H52" s="128"/>
      <c r="I52" s="128"/>
      <c r="J52" s="128"/>
      <c r="K52" s="208"/>
    </row>
    <row r="53" spans="1:11" ht="20.100000000000001" customHeight="1">
      <c r="A53" s="126" t="s">
        <v>329</v>
      </c>
      <c r="B53" s="152" t="s">
        <v>320</v>
      </c>
      <c r="C53" s="128">
        <v>28.7</v>
      </c>
      <c r="D53" s="128">
        <f>SUM(D54:D57)</f>
        <v>91.4</v>
      </c>
      <c r="E53" s="128">
        <f>SUM(E54:E57)</f>
        <v>305</v>
      </c>
      <c r="F53" s="128">
        <f>'1.1. Фін результат_табл. 1'!F8</f>
        <v>1200</v>
      </c>
      <c r="G53" s="128">
        <f>'1.1. Фін результат_табл. 1'!G8</f>
        <v>282</v>
      </c>
      <c r="H53" s="128">
        <f>'1.1. Фін результат_табл. 1'!H8</f>
        <v>352</v>
      </c>
      <c r="I53" s="128">
        <f>'1.1. Фін результат_табл. 1'!I8</f>
        <v>327</v>
      </c>
      <c r="J53" s="128">
        <f>'1.1. Фін результат_табл. 1'!J8</f>
        <v>239</v>
      </c>
      <c r="K53" s="208"/>
    </row>
    <row r="54" spans="1:11" ht="20.100000000000001" customHeight="1">
      <c r="A54" s="141" t="s">
        <v>330</v>
      </c>
      <c r="B54" s="137"/>
      <c r="C54" s="128">
        <v>28.7</v>
      </c>
      <c r="D54" s="128">
        <v>25</v>
      </c>
      <c r="E54" s="128">
        <v>164</v>
      </c>
      <c r="F54" s="128">
        <v>824.7</v>
      </c>
      <c r="G54" s="128">
        <v>110</v>
      </c>
      <c r="H54" s="128">
        <v>272.7</v>
      </c>
      <c r="I54" s="128">
        <v>260</v>
      </c>
      <c r="J54" s="128">
        <v>182</v>
      </c>
      <c r="K54" s="208"/>
    </row>
    <row r="55" spans="1:11" ht="20.100000000000001" customHeight="1">
      <c r="A55" s="141" t="s">
        <v>331</v>
      </c>
      <c r="B55" s="137"/>
      <c r="C55" s="128">
        <v>0</v>
      </c>
      <c r="D55" s="128">
        <v>50.4</v>
      </c>
      <c r="E55" s="128">
        <v>137.1</v>
      </c>
      <c r="F55" s="128">
        <v>233.4</v>
      </c>
      <c r="G55" s="128">
        <v>42.4</v>
      </c>
      <c r="H55" s="128">
        <v>67</v>
      </c>
      <c r="I55" s="128">
        <v>67</v>
      </c>
      <c r="J55" s="128">
        <v>57</v>
      </c>
      <c r="K55" s="208"/>
    </row>
    <row r="56" spans="1:11" ht="20.100000000000001" customHeight="1">
      <c r="A56" s="141" t="s">
        <v>332</v>
      </c>
      <c r="B56" s="137"/>
      <c r="C56" s="128">
        <v>0</v>
      </c>
      <c r="D56" s="128">
        <v>16</v>
      </c>
      <c r="E56" s="128">
        <v>3.9</v>
      </c>
      <c r="F56" s="128">
        <v>141.9</v>
      </c>
      <c r="G56" s="128">
        <v>129.6</v>
      </c>
      <c r="H56" s="128">
        <v>12.3</v>
      </c>
      <c r="I56" s="128">
        <v>0</v>
      </c>
      <c r="J56" s="128">
        <v>0</v>
      </c>
      <c r="K56" s="208"/>
    </row>
    <row r="57" spans="1:11" ht="20.100000000000001" customHeight="1">
      <c r="A57" s="126" t="s">
        <v>110</v>
      </c>
      <c r="B57" s="152">
        <v>3480</v>
      </c>
      <c r="C57" s="128">
        <v>0</v>
      </c>
      <c r="D57" s="128">
        <v>0</v>
      </c>
      <c r="E57" s="128">
        <v>0</v>
      </c>
      <c r="F57" s="128">
        <v>0</v>
      </c>
      <c r="G57" s="128"/>
      <c r="H57" s="128"/>
      <c r="I57" s="128"/>
      <c r="J57" s="128"/>
      <c r="K57" s="208"/>
    </row>
    <row r="58" spans="1:11" ht="20.100000000000001" customHeight="1">
      <c r="A58" s="138" t="s">
        <v>241</v>
      </c>
      <c r="B58" s="127"/>
      <c r="C58" s="128"/>
      <c r="D58" s="128"/>
      <c r="E58" s="128"/>
      <c r="F58" s="128"/>
      <c r="G58" s="128"/>
      <c r="H58" s="128"/>
      <c r="I58" s="128"/>
      <c r="J58" s="128"/>
      <c r="K58" s="208"/>
    </row>
    <row r="59" spans="1:11" ht="20.100000000000001" customHeight="1">
      <c r="A59" s="126" t="s">
        <v>252</v>
      </c>
      <c r="B59" s="150">
        <v>3490</v>
      </c>
      <c r="C59" s="128"/>
      <c r="D59" s="128"/>
      <c r="E59" s="128"/>
      <c r="F59" s="128"/>
      <c r="G59" s="128"/>
      <c r="H59" s="128"/>
      <c r="I59" s="128"/>
      <c r="J59" s="128"/>
      <c r="K59" s="208"/>
    </row>
    <row r="60" spans="1:11" ht="20.100000000000001" customHeight="1">
      <c r="A60" s="126" t="s">
        <v>253</v>
      </c>
      <c r="B60" s="150">
        <v>3500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208"/>
    </row>
    <row r="61" spans="1:11" ht="20.100000000000001" customHeight="1">
      <c r="A61" s="126" t="s">
        <v>83</v>
      </c>
      <c r="B61" s="127"/>
      <c r="C61" s="128"/>
      <c r="D61" s="128"/>
      <c r="E61" s="128"/>
      <c r="F61" s="128"/>
      <c r="G61" s="128"/>
      <c r="H61" s="128"/>
      <c r="I61" s="128"/>
      <c r="J61" s="128"/>
      <c r="K61" s="208"/>
    </row>
    <row r="62" spans="1:11" ht="20.100000000000001" customHeight="1">
      <c r="A62" s="126" t="s">
        <v>79</v>
      </c>
      <c r="B62" s="152">
        <v>3510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128">
        <v>0</v>
      </c>
      <c r="J62" s="128">
        <v>0</v>
      </c>
      <c r="K62" s="208"/>
    </row>
    <row r="63" spans="1:11" ht="20.100000000000001" customHeight="1">
      <c r="A63" s="126" t="s">
        <v>84</v>
      </c>
      <c r="B63" s="152">
        <v>3520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128">
        <v>0</v>
      </c>
      <c r="J63" s="128">
        <v>0</v>
      </c>
      <c r="K63" s="208"/>
    </row>
    <row r="64" spans="1:11" ht="20.100000000000001" customHeight="1">
      <c r="A64" s="126" t="s">
        <v>114</v>
      </c>
      <c r="B64" s="152">
        <v>3530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208"/>
    </row>
    <row r="65" spans="1:11" ht="20.100000000000001" customHeight="1">
      <c r="A65" s="126" t="s">
        <v>81</v>
      </c>
      <c r="B65" s="127"/>
      <c r="C65" s="128"/>
      <c r="D65" s="128"/>
      <c r="E65" s="128"/>
      <c r="F65" s="128"/>
      <c r="G65" s="128"/>
      <c r="H65" s="128"/>
      <c r="I65" s="128"/>
      <c r="J65" s="128"/>
      <c r="K65" s="208"/>
    </row>
    <row r="66" spans="1:11" ht="20.100000000000001" customHeight="1">
      <c r="A66" s="126" t="s">
        <v>79</v>
      </c>
      <c r="B66" s="152">
        <v>3540</v>
      </c>
      <c r="C66" s="128">
        <v>0</v>
      </c>
      <c r="D66" s="128">
        <v>0</v>
      </c>
      <c r="E66" s="128">
        <v>0</v>
      </c>
      <c r="F66" s="128">
        <v>0</v>
      </c>
      <c r="G66" s="128">
        <v>0</v>
      </c>
      <c r="H66" s="128">
        <v>0</v>
      </c>
      <c r="I66" s="128">
        <v>0</v>
      </c>
      <c r="J66" s="128">
        <v>0</v>
      </c>
      <c r="K66" s="208"/>
    </row>
    <row r="67" spans="1:11" ht="20.100000000000001" customHeight="1">
      <c r="A67" s="126" t="s">
        <v>84</v>
      </c>
      <c r="B67" s="152">
        <v>3550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128">
        <v>0</v>
      </c>
      <c r="K67" s="208"/>
    </row>
    <row r="68" spans="1:11" ht="20.100000000000001" customHeight="1">
      <c r="A68" s="126" t="s">
        <v>114</v>
      </c>
      <c r="B68" s="152">
        <v>3560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128">
        <v>0</v>
      </c>
      <c r="J68" s="128">
        <v>0</v>
      </c>
      <c r="K68" s="208"/>
    </row>
    <row r="69" spans="1:11" ht="20.100000000000001" customHeight="1">
      <c r="A69" s="126" t="s">
        <v>104</v>
      </c>
      <c r="B69" s="152">
        <v>3570</v>
      </c>
      <c r="C69" s="128">
        <f>C70+C71+C72+C73+C74+C75</f>
        <v>138.5</v>
      </c>
      <c r="D69" s="128">
        <f t="shared" ref="D69:J69" si="1">D70+D71+D72+D73+D74+D75</f>
        <v>214.4</v>
      </c>
      <c r="E69" s="128">
        <f t="shared" si="1"/>
        <v>325</v>
      </c>
      <c r="F69" s="128">
        <f>F71+F72+F73+F74+F75</f>
        <v>1200.0000000000002</v>
      </c>
      <c r="G69" s="128">
        <f t="shared" si="1"/>
        <v>371</v>
      </c>
      <c r="H69" s="128">
        <f t="shared" si="1"/>
        <v>440</v>
      </c>
      <c r="I69" s="128">
        <f t="shared" si="1"/>
        <v>415</v>
      </c>
      <c r="J69" s="128">
        <f t="shared" si="1"/>
        <v>324</v>
      </c>
      <c r="K69" s="208"/>
    </row>
    <row r="70" spans="1:11" ht="20.100000000000001" customHeight="1">
      <c r="A70" s="126" t="s">
        <v>327</v>
      </c>
      <c r="B70" s="152" t="s">
        <v>323</v>
      </c>
      <c r="C70" s="128">
        <v>109.8</v>
      </c>
      <c r="D70" s="128">
        <f>D51</f>
        <v>123</v>
      </c>
      <c r="E70" s="128">
        <f>E51</f>
        <v>20</v>
      </c>
      <c r="F70" s="128">
        <f>F51</f>
        <v>350</v>
      </c>
      <c r="G70" s="128">
        <f t="shared" ref="G70:J70" si="2">G51</f>
        <v>89</v>
      </c>
      <c r="H70" s="128">
        <f t="shared" si="2"/>
        <v>88</v>
      </c>
      <c r="I70" s="128">
        <f t="shared" si="2"/>
        <v>88</v>
      </c>
      <c r="J70" s="128">
        <f t="shared" si="2"/>
        <v>85</v>
      </c>
      <c r="K70" s="208"/>
    </row>
    <row r="71" spans="1:11" ht="20.100000000000001" customHeight="1">
      <c r="A71" s="126" t="s">
        <v>328</v>
      </c>
      <c r="B71" s="152" t="s">
        <v>324</v>
      </c>
      <c r="C71" s="128">
        <v>28.7</v>
      </c>
      <c r="D71" s="128">
        <v>0</v>
      </c>
      <c r="E71" s="128"/>
      <c r="F71" s="128">
        <v>0</v>
      </c>
      <c r="G71" s="128">
        <v>0</v>
      </c>
      <c r="H71" s="128">
        <v>0</v>
      </c>
      <c r="I71" s="128">
        <v>0</v>
      </c>
      <c r="J71" s="128">
        <v>0</v>
      </c>
      <c r="K71" s="208"/>
    </row>
    <row r="72" spans="1:11" ht="20.100000000000001" customHeight="1">
      <c r="A72" s="126" t="s">
        <v>333</v>
      </c>
      <c r="B72" s="152" t="s">
        <v>325</v>
      </c>
      <c r="C72" s="128">
        <v>0</v>
      </c>
      <c r="D72" s="128">
        <v>25</v>
      </c>
      <c r="E72" s="128">
        <v>164</v>
      </c>
      <c r="F72" s="128">
        <f>F54</f>
        <v>824.7</v>
      </c>
      <c r="G72" s="128">
        <f t="shared" ref="G72:J72" si="3">G54</f>
        <v>110</v>
      </c>
      <c r="H72" s="128">
        <f t="shared" si="3"/>
        <v>272.7</v>
      </c>
      <c r="I72" s="128">
        <f t="shared" si="3"/>
        <v>260</v>
      </c>
      <c r="J72" s="128">
        <f t="shared" si="3"/>
        <v>182</v>
      </c>
      <c r="K72" s="208"/>
    </row>
    <row r="73" spans="1:11" ht="20.100000000000001" customHeight="1">
      <c r="A73" s="126" t="s">
        <v>334</v>
      </c>
      <c r="B73" s="152" t="s">
        <v>336</v>
      </c>
      <c r="C73" s="128">
        <v>0</v>
      </c>
      <c r="D73" s="128">
        <v>50.4</v>
      </c>
      <c r="E73" s="128">
        <v>137.1</v>
      </c>
      <c r="F73" s="128">
        <f t="shared" ref="F73:J74" si="4">F55</f>
        <v>233.4</v>
      </c>
      <c r="G73" s="128">
        <f t="shared" si="4"/>
        <v>42.4</v>
      </c>
      <c r="H73" s="128">
        <f t="shared" si="4"/>
        <v>67</v>
      </c>
      <c r="I73" s="128">
        <f t="shared" si="4"/>
        <v>67</v>
      </c>
      <c r="J73" s="128">
        <f t="shared" si="4"/>
        <v>57</v>
      </c>
      <c r="K73" s="208"/>
    </row>
    <row r="74" spans="1:11" ht="20.100000000000001" customHeight="1">
      <c r="A74" s="126" t="s">
        <v>335</v>
      </c>
      <c r="B74" s="152" t="s">
        <v>337</v>
      </c>
      <c r="C74" s="128">
        <v>0</v>
      </c>
      <c r="D74" s="128">
        <v>16</v>
      </c>
      <c r="E74" s="128">
        <v>3.9</v>
      </c>
      <c r="F74" s="128">
        <f t="shared" si="4"/>
        <v>141.9</v>
      </c>
      <c r="G74" s="128">
        <f t="shared" si="4"/>
        <v>129.6</v>
      </c>
      <c r="H74" s="128">
        <f t="shared" si="4"/>
        <v>12.3</v>
      </c>
      <c r="I74" s="128">
        <f t="shared" si="4"/>
        <v>0</v>
      </c>
      <c r="J74" s="128">
        <f t="shared" si="4"/>
        <v>0</v>
      </c>
      <c r="K74" s="208"/>
    </row>
    <row r="75" spans="1:11" ht="20.100000000000001" customHeight="1">
      <c r="A75" s="138" t="s">
        <v>144</v>
      </c>
      <c r="B75" s="152">
        <v>3580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128">
        <v>0</v>
      </c>
      <c r="K75" s="208"/>
    </row>
    <row r="76" spans="1:11" s="18" customFormat="1" ht="20.100000000000001" customHeight="1">
      <c r="A76" s="126" t="s">
        <v>33</v>
      </c>
      <c r="B76" s="137"/>
      <c r="C76" s="128"/>
      <c r="D76" s="128"/>
      <c r="E76" s="128"/>
      <c r="F76" s="128"/>
      <c r="G76" s="128"/>
      <c r="H76" s="128"/>
      <c r="I76" s="128"/>
      <c r="J76" s="128"/>
      <c r="K76" s="208"/>
    </row>
    <row r="77" spans="1:11" s="18" customFormat="1" ht="20.100000000000001" customHeight="1">
      <c r="A77" s="129" t="s">
        <v>34</v>
      </c>
      <c r="B77" s="152">
        <v>3600</v>
      </c>
      <c r="C77" s="131">
        <v>0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  <c r="K77" s="208"/>
    </row>
    <row r="78" spans="1:11" s="18" customFormat="1" ht="20.100000000000001" customHeight="1">
      <c r="A78" s="142" t="s">
        <v>153</v>
      </c>
      <c r="B78" s="152">
        <v>3610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208"/>
    </row>
    <row r="79" spans="1:11" s="18" customFormat="1" ht="20.100000000000001" customHeight="1">
      <c r="A79" s="129" t="s">
        <v>54</v>
      </c>
      <c r="B79" s="152">
        <v>3620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208"/>
    </row>
    <row r="80" spans="1:11" s="18" customFormat="1" ht="20.100000000000001" customHeight="1">
      <c r="A80" s="129" t="s">
        <v>35</v>
      </c>
      <c r="B80" s="152">
        <v>3630</v>
      </c>
      <c r="C80" s="131"/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208"/>
    </row>
    <row r="81" spans="1:11" s="18" customFormat="1" ht="20.100000000000001" customHeight="1">
      <c r="A81" s="2"/>
      <c r="B81" s="27"/>
      <c r="C81" s="29"/>
      <c r="D81" s="28"/>
      <c r="E81" s="28"/>
      <c r="F81" s="19"/>
      <c r="G81" s="28"/>
      <c r="H81" s="28"/>
      <c r="I81" s="28"/>
      <c r="J81" s="28"/>
      <c r="K81" s="208"/>
    </row>
    <row r="82" spans="1:11" s="18" customFormat="1" ht="20.100000000000001" customHeight="1">
      <c r="A82" s="2"/>
      <c r="B82" s="27"/>
      <c r="C82" s="29"/>
      <c r="D82" s="28"/>
      <c r="E82" s="28"/>
      <c r="F82" s="19"/>
      <c r="G82" s="28"/>
      <c r="H82" s="28"/>
      <c r="I82" s="28"/>
      <c r="J82" s="28"/>
      <c r="K82" s="208"/>
    </row>
    <row r="83" spans="1:11" s="3" customFormat="1" ht="20.100000000000001" customHeight="1">
      <c r="A83" s="47" t="s">
        <v>308</v>
      </c>
      <c r="B83" s="1"/>
      <c r="C83" s="181" t="s">
        <v>96</v>
      </c>
      <c r="D83" s="182"/>
      <c r="E83" s="182"/>
      <c r="F83" s="182"/>
      <c r="G83" s="15"/>
      <c r="H83" s="195" t="s">
        <v>318</v>
      </c>
      <c r="I83" s="195"/>
      <c r="J83" s="195"/>
      <c r="K83" s="208"/>
    </row>
    <row r="84" spans="1:11" ht="20.100000000000001" customHeight="1">
      <c r="A84" s="63" t="s">
        <v>245</v>
      </c>
      <c r="B84" s="3"/>
      <c r="C84" s="172" t="s">
        <v>72</v>
      </c>
      <c r="D84" s="172"/>
      <c r="E84" s="172"/>
      <c r="F84" s="172"/>
      <c r="G84" s="22"/>
      <c r="H84" s="198" t="s">
        <v>94</v>
      </c>
      <c r="I84" s="198"/>
      <c r="J84" s="198"/>
      <c r="K84" s="208"/>
    </row>
    <row r="85" spans="1:11">
      <c r="C85" s="4"/>
    </row>
    <row r="86" spans="1:11">
      <c r="C86" s="4"/>
    </row>
    <row r="87" spans="1:11">
      <c r="C87" s="4"/>
    </row>
    <row r="88" spans="1:11">
      <c r="C88" s="4"/>
    </row>
    <row r="89" spans="1:11">
      <c r="C89" s="4"/>
    </row>
    <row r="90" spans="1:11">
      <c r="C90" s="4"/>
    </row>
    <row r="91" spans="1:11">
      <c r="C91" s="4"/>
    </row>
    <row r="92" spans="1:11">
      <c r="C92" s="4"/>
    </row>
    <row r="93" spans="1:11">
      <c r="C93" s="4"/>
    </row>
    <row r="94" spans="1:11">
      <c r="C94" s="4"/>
    </row>
    <row r="95" spans="1:11">
      <c r="C95" s="4"/>
    </row>
    <row r="96" spans="1:11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  <row r="110" spans="3:3">
      <c r="C110" s="4"/>
    </row>
    <row r="111" spans="3:3">
      <c r="C111" s="4"/>
    </row>
    <row r="112" spans="3:3">
      <c r="C112" s="4"/>
    </row>
    <row r="113" spans="3:3">
      <c r="C113" s="4"/>
    </row>
    <row r="114" spans="3:3">
      <c r="C114" s="4"/>
    </row>
    <row r="115" spans="3:3">
      <c r="C115" s="4"/>
    </row>
  </sheetData>
  <mergeCells count="17">
    <mergeCell ref="C4:C5"/>
    <mergeCell ref="D4:D5"/>
    <mergeCell ref="E4:E5"/>
    <mergeCell ref="F4:F5"/>
    <mergeCell ref="K1:K38"/>
    <mergeCell ref="A2:J2"/>
    <mergeCell ref="G4:J4"/>
    <mergeCell ref="A4:A5"/>
    <mergeCell ref="B4:B5"/>
    <mergeCell ref="K39:K84"/>
    <mergeCell ref="C84:F84"/>
    <mergeCell ref="H84:J84"/>
    <mergeCell ref="A21:J21"/>
    <mergeCell ref="A7:J7"/>
    <mergeCell ref="A39:J39"/>
    <mergeCell ref="C83:F83"/>
    <mergeCell ref="H83:J83"/>
  </mergeCells>
  <phoneticPr fontId="4" type="noConversion"/>
  <pageMargins left="1.1811023622047245" right="0.39370078740157483" top="0.78740157480314965" bottom="0.78740157480314965" header="0.19685039370078741" footer="0.23622047244094491"/>
  <pageSetup paperSize="9" scale="52" orientation="landscape" r:id="rId1"/>
  <headerFooter alignWithMargins="0"/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83"/>
  <sheetViews>
    <sheetView view="pageBreakPreview" zoomScale="50" zoomScaleNormal="75" zoomScaleSheetLayoutView="50" workbookViewId="0">
      <selection activeCell="G7" sqref="G7"/>
    </sheetView>
  </sheetViews>
  <sheetFormatPr defaultColWidth="9.140625" defaultRowHeight="18.75"/>
  <cols>
    <col min="1" max="1" width="80.140625" style="3" customWidth="1"/>
    <col min="2" max="2" width="9.85546875" style="21" customWidth="1"/>
    <col min="3" max="5" width="19.42578125" style="21" customWidth="1"/>
    <col min="6" max="10" width="19.42578125" style="3" customWidth="1"/>
    <col min="11" max="11" width="9.5703125" style="3" customWidth="1"/>
    <col min="12" max="12" width="9.85546875" style="3" customWidth="1"/>
    <col min="13" max="16384" width="9.140625" style="3"/>
  </cols>
  <sheetData>
    <row r="1" spans="1:17" ht="18.75" customHeight="1">
      <c r="I1" s="3" t="s">
        <v>288</v>
      </c>
      <c r="K1" s="212">
        <v>15</v>
      </c>
    </row>
    <row r="2" spans="1:17">
      <c r="A2" s="189" t="s">
        <v>188</v>
      </c>
      <c r="B2" s="189"/>
      <c r="C2" s="189"/>
      <c r="D2" s="189"/>
      <c r="E2" s="189"/>
      <c r="F2" s="189"/>
      <c r="G2" s="189"/>
      <c r="H2" s="189"/>
      <c r="I2" s="189"/>
      <c r="J2" s="189"/>
      <c r="K2" s="212"/>
    </row>
    <row r="3" spans="1:17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2"/>
    </row>
    <row r="4" spans="1:17" ht="43.5" customHeight="1">
      <c r="A4" s="174" t="s">
        <v>221</v>
      </c>
      <c r="B4" s="175" t="s">
        <v>15</v>
      </c>
      <c r="C4" s="175" t="s">
        <v>30</v>
      </c>
      <c r="D4" s="175" t="s">
        <v>36</v>
      </c>
      <c r="E4" s="196" t="s">
        <v>150</v>
      </c>
      <c r="F4" s="175" t="s">
        <v>19</v>
      </c>
      <c r="G4" s="175" t="s">
        <v>176</v>
      </c>
      <c r="H4" s="175"/>
      <c r="I4" s="175"/>
      <c r="J4" s="175"/>
      <c r="K4" s="212"/>
    </row>
    <row r="5" spans="1:17" ht="56.25" customHeight="1">
      <c r="A5" s="174"/>
      <c r="B5" s="175"/>
      <c r="C5" s="175"/>
      <c r="D5" s="175"/>
      <c r="E5" s="196"/>
      <c r="F5" s="175"/>
      <c r="G5" s="16" t="s">
        <v>177</v>
      </c>
      <c r="H5" s="16" t="s">
        <v>178</v>
      </c>
      <c r="I5" s="16" t="s">
        <v>179</v>
      </c>
      <c r="J5" s="16" t="s">
        <v>69</v>
      </c>
      <c r="K5" s="212"/>
    </row>
    <row r="6" spans="1:17" ht="18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212"/>
    </row>
    <row r="7" spans="1:17" s="5" customFormat="1" ht="42.75" customHeight="1">
      <c r="A7" s="8" t="s">
        <v>75</v>
      </c>
      <c r="B7" s="73">
        <v>4000</v>
      </c>
      <c r="C7" s="122">
        <f>SUM(C8:C12)</f>
        <v>24.9</v>
      </c>
      <c r="D7" s="122">
        <f t="shared" ref="D7:E7" si="0">SUM(D8:D12)</f>
        <v>18.2</v>
      </c>
      <c r="E7" s="122">
        <f t="shared" si="0"/>
        <v>6.8</v>
      </c>
      <c r="F7" s="122">
        <f>SUM(F8:F12)</f>
        <v>555.4</v>
      </c>
      <c r="G7" s="122">
        <f t="shared" ref="G7:J7" si="1">SUM(G8:G12)</f>
        <v>555.4</v>
      </c>
      <c r="H7" s="122">
        <f t="shared" si="1"/>
        <v>0</v>
      </c>
      <c r="I7" s="122">
        <f t="shared" si="1"/>
        <v>0</v>
      </c>
      <c r="J7" s="122">
        <f t="shared" si="1"/>
        <v>0</v>
      </c>
      <c r="K7" s="212"/>
    </row>
    <row r="8" spans="1:17" ht="20.100000000000001" customHeight="1">
      <c r="A8" s="8" t="s">
        <v>1</v>
      </c>
      <c r="B8" s="74" t="s">
        <v>198</v>
      </c>
      <c r="C8" s="81">
        <v>0</v>
      </c>
      <c r="D8" s="132">
        <v>0</v>
      </c>
      <c r="E8" s="132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212"/>
    </row>
    <row r="9" spans="1:17" ht="20.100000000000001" customHeight="1">
      <c r="A9" s="8" t="s">
        <v>2</v>
      </c>
      <c r="B9" s="73">
        <v>4020</v>
      </c>
      <c r="C9" s="122">
        <v>24.9</v>
      </c>
      <c r="D9" s="132">
        <v>18.2</v>
      </c>
      <c r="E9" s="132">
        <v>6.8</v>
      </c>
      <c r="F9" s="13">
        <f>SUM(G9:J9)</f>
        <v>555.4</v>
      </c>
      <c r="G9" s="13">
        <v>555.4</v>
      </c>
      <c r="H9" s="79"/>
      <c r="I9" s="79"/>
      <c r="J9" s="79">
        <v>0</v>
      </c>
      <c r="K9" s="212"/>
      <c r="Q9" s="20"/>
    </row>
    <row r="10" spans="1:17" ht="20.100000000000001" customHeight="1">
      <c r="A10" s="8" t="s">
        <v>29</v>
      </c>
      <c r="B10" s="74">
        <v>4030</v>
      </c>
      <c r="C10" s="81">
        <v>0</v>
      </c>
      <c r="D10" s="132">
        <v>0</v>
      </c>
      <c r="E10" s="132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212"/>
      <c r="P10" s="20"/>
    </row>
    <row r="11" spans="1:17" ht="20.100000000000001" customHeight="1">
      <c r="A11" s="8" t="s">
        <v>3</v>
      </c>
      <c r="B11" s="73">
        <v>4040</v>
      </c>
      <c r="C11" s="81">
        <v>0</v>
      </c>
      <c r="D11" s="132">
        <v>0</v>
      </c>
      <c r="E11" s="132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212"/>
    </row>
    <row r="12" spans="1:17" ht="42.75" customHeight="1">
      <c r="A12" s="8" t="s">
        <v>65</v>
      </c>
      <c r="B12" s="74">
        <v>4050</v>
      </c>
      <c r="C12" s="81">
        <v>0</v>
      </c>
      <c r="D12" s="132">
        <v>0</v>
      </c>
      <c r="E12" s="132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212"/>
    </row>
    <row r="13" spans="1:17" ht="20.100000000000001" customHeight="1">
      <c r="B13" s="3"/>
      <c r="C13" s="3"/>
      <c r="D13" s="3"/>
      <c r="E13" s="3"/>
      <c r="F13" s="65"/>
      <c r="G13" s="65"/>
      <c r="H13" s="65"/>
      <c r="I13" s="65"/>
      <c r="J13" s="65"/>
      <c r="K13" s="212"/>
    </row>
    <row r="14" spans="1:17" ht="20.100000000000001" customHeight="1">
      <c r="B14" s="3"/>
      <c r="C14" s="3"/>
      <c r="D14" s="3"/>
      <c r="E14" s="3"/>
      <c r="F14" s="65"/>
      <c r="G14" s="65"/>
      <c r="H14" s="65"/>
      <c r="I14" s="65"/>
      <c r="J14" s="65"/>
      <c r="K14" s="212"/>
    </row>
    <row r="15" spans="1:17" s="2" customFormat="1" ht="20.100000000000001" customHeight="1">
      <c r="A15" s="4"/>
      <c r="C15" s="3"/>
      <c r="D15" s="3"/>
      <c r="E15" s="3"/>
      <c r="F15" s="3"/>
      <c r="G15" s="3"/>
      <c r="H15" s="3"/>
      <c r="I15" s="3"/>
      <c r="J15" s="3"/>
      <c r="K15" s="212"/>
    </row>
    <row r="16" spans="1:17" ht="20.100000000000001" customHeight="1">
      <c r="A16" s="47" t="s">
        <v>312</v>
      </c>
      <c r="B16" s="1"/>
      <c r="C16" s="181" t="s">
        <v>96</v>
      </c>
      <c r="D16" s="182"/>
      <c r="E16" s="182"/>
      <c r="F16" s="182"/>
      <c r="G16" s="15"/>
      <c r="H16" s="195" t="s">
        <v>318</v>
      </c>
      <c r="I16" s="195"/>
      <c r="J16" s="195"/>
      <c r="K16" s="212"/>
    </row>
    <row r="17" spans="1:11" s="2" customFormat="1" ht="20.100000000000001" customHeight="1">
      <c r="A17" s="21" t="s">
        <v>71</v>
      </c>
      <c r="B17" s="3"/>
      <c r="C17" s="172" t="s">
        <v>72</v>
      </c>
      <c r="D17" s="172"/>
      <c r="E17" s="172"/>
      <c r="F17" s="172"/>
      <c r="G17" s="22"/>
      <c r="H17" s="198" t="s">
        <v>94</v>
      </c>
      <c r="I17" s="198"/>
      <c r="J17" s="198"/>
      <c r="K17" s="212"/>
    </row>
    <row r="18" spans="1:11">
      <c r="A18" s="41"/>
      <c r="K18" s="212"/>
    </row>
    <row r="19" spans="1:11">
      <c r="A19" s="41"/>
      <c r="K19" s="212"/>
    </row>
    <row r="20" spans="1:11">
      <c r="A20" s="41"/>
      <c r="K20" s="212"/>
    </row>
    <row r="21" spans="1:11">
      <c r="A21" s="41"/>
      <c r="K21" s="212"/>
    </row>
    <row r="22" spans="1:11">
      <c r="A22" s="41"/>
      <c r="K22" s="212"/>
    </row>
    <row r="23" spans="1:11">
      <c r="A23" s="41"/>
      <c r="K23" s="212"/>
    </row>
    <row r="24" spans="1:11">
      <c r="A24" s="41"/>
      <c r="K24" s="212"/>
    </row>
    <row r="25" spans="1:11">
      <c r="A25" s="41"/>
      <c r="K25" s="212"/>
    </row>
    <row r="26" spans="1:11">
      <c r="A26" s="41"/>
      <c r="K26" s="212"/>
    </row>
    <row r="27" spans="1:11">
      <c r="A27" s="41"/>
      <c r="K27" s="212"/>
    </row>
    <row r="28" spans="1:11">
      <c r="A28" s="41"/>
      <c r="K28" s="212"/>
    </row>
    <row r="29" spans="1:11">
      <c r="A29" s="41"/>
      <c r="K29" s="212"/>
    </row>
    <row r="30" spans="1:11">
      <c r="A30" s="41"/>
      <c r="K30" s="212"/>
    </row>
    <row r="31" spans="1:11">
      <c r="A31" s="41"/>
      <c r="K31" s="212"/>
    </row>
    <row r="32" spans="1:11">
      <c r="A32" s="41"/>
      <c r="K32" s="212"/>
    </row>
    <row r="33" spans="1:11">
      <c r="A33" s="41"/>
      <c r="K33" s="212"/>
    </row>
    <row r="34" spans="1:11">
      <c r="A34" s="41"/>
      <c r="K34" s="212"/>
    </row>
    <row r="35" spans="1:11">
      <c r="A35" s="41"/>
      <c r="K35" s="212"/>
    </row>
    <row r="36" spans="1:11">
      <c r="A36" s="41"/>
      <c r="K36" s="212"/>
    </row>
    <row r="37" spans="1:11">
      <c r="A37" s="41"/>
      <c r="K37" s="212"/>
    </row>
    <row r="38" spans="1:11">
      <c r="A38" s="41"/>
      <c r="K38" s="212"/>
    </row>
    <row r="39" spans="1:11">
      <c r="A39" s="41"/>
      <c r="K39" s="212"/>
    </row>
    <row r="40" spans="1:11">
      <c r="A40" s="41"/>
      <c r="K40" s="212"/>
    </row>
    <row r="41" spans="1:11">
      <c r="A41" s="41"/>
      <c r="K41" s="212"/>
    </row>
    <row r="42" spans="1:11">
      <c r="A42" s="41"/>
      <c r="K42" s="212"/>
    </row>
    <row r="43" spans="1:11">
      <c r="A43" s="41"/>
      <c r="K43" s="212"/>
    </row>
    <row r="44" spans="1:11">
      <c r="A44" s="41"/>
      <c r="K44" s="212"/>
    </row>
    <row r="45" spans="1:11">
      <c r="A45" s="41"/>
      <c r="K45" s="212"/>
    </row>
    <row r="46" spans="1:11">
      <c r="A46" s="41"/>
    </row>
    <row r="47" spans="1:11">
      <c r="A47" s="41"/>
    </row>
    <row r="48" spans="1:11">
      <c r="A48" s="41"/>
    </row>
    <row r="49" spans="1:1">
      <c r="A49" s="41"/>
    </row>
    <row r="50" spans="1:1">
      <c r="A50" s="41"/>
    </row>
    <row r="51" spans="1:1">
      <c r="A51" s="41"/>
    </row>
    <row r="52" spans="1:1">
      <c r="A52" s="41"/>
    </row>
    <row r="53" spans="1:1">
      <c r="A53" s="41"/>
    </row>
    <row r="54" spans="1:1">
      <c r="A54" s="41"/>
    </row>
    <row r="55" spans="1:1">
      <c r="A55" s="41"/>
    </row>
    <row r="56" spans="1:1">
      <c r="A56" s="41"/>
    </row>
    <row r="57" spans="1:1">
      <c r="A57" s="41"/>
    </row>
    <row r="58" spans="1:1">
      <c r="A58" s="41"/>
    </row>
    <row r="59" spans="1:1">
      <c r="A59" s="41"/>
    </row>
    <row r="60" spans="1:1">
      <c r="A60" s="41"/>
    </row>
    <row r="61" spans="1:1">
      <c r="A61" s="41"/>
    </row>
    <row r="62" spans="1:1">
      <c r="A62" s="41"/>
    </row>
    <row r="63" spans="1:1">
      <c r="A63" s="41"/>
    </row>
    <row r="64" spans="1:1">
      <c r="A64" s="41"/>
    </row>
    <row r="65" spans="1:1">
      <c r="A65" s="41"/>
    </row>
    <row r="66" spans="1:1">
      <c r="A66" s="41"/>
    </row>
    <row r="67" spans="1:1">
      <c r="A67" s="41"/>
    </row>
    <row r="68" spans="1:1">
      <c r="A68" s="41"/>
    </row>
    <row r="69" spans="1:1">
      <c r="A69" s="41"/>
    </row>
    <row r="70" spans="1:1">
      <c r="A70" s="41"/>
    </row>
    <row r="71" spans="1:1">
      <c r="A71" s="41"/>
    </row>
    <row r="72" spans="1:1">
      <c r="A72" s="41"/>
    </row>
    <row r="73" spans="1:1">
      <c r="A73" s="41"/>
    </row>
    <row r="74" spans="1:1">
      <c r="A74" s="41"/>
    </row>
    <row r="75" spans="1:1">
      <c r="A75" s="41"/>
    </row>
    <row r="76" spans="1:1">
      <c r="A76" s="41"/>
    </row>
    <row r="77" spans="1:1">
      <c r="A77" s="41"/>
    </row>
    <row r="78" spans="1:1">
      <c r="A78" s="41"/>
    </row>
    <row r="79" spans="1:1">
      <c r="A79" s="41"/>
    </row>
    <row r="80" spans="1:1">
      <c r="A80" s="41"/>
    </row>
    <row r="81" spans="1:1">
      <c r="A81" s="41"/>
    </row>
    <row r="82" spans="1:1">
      <c r="A82" s="41"/>
    </row>
    <row r="83" spans="1:1">
      <c r="A83" s="41"/>
    </row>
    <row r="84" spans="1:1">
      <c r="A84" s="41"/>
    </row>
    <row r="85" spans="1:1">
      <c r="A85" s="41"/>
    </row>
    <row r="86" spans="1:1">
      <c r="A86" s="41"/>
    </row>
    <row r="87" spans="1:1">
      <c r="A87" s="41"/>
    </row>
    <row r="88" spans="1:1">
      <c r="A88" s="41"/>
    </row>
    <row r="89" spans="1:1">
      <c r="A89" s="41"/>
    </row>
    <row r="90" spans="1:1">
      <c r="A90" s="41"/>
    </row>
    <row r="91" spans="1:1">
      <c r="A91" s="41"/>
    </row>
    <row r="92" spans="1:1">
      <c r="A92" s="41"/>
    </row>
    <row r="93" spans="1:1">
      <c r="A93" s="41"/>
    </row>
    <row r="94" spans="1:1">
      <c r="A94" s="41"/>
    </row>
    <row r="95" spans="1:1">
      <c r="A95" s="41"/>
    </row>
    <row r="96" spans="1:1">
      <c r="A96" s="41"/>
    </row>
    <row r="97" spans="1:1">
      <c r="A97" s="41"/>
    </row>
    <row r="98" spans="1:1">
      <c r="A98" s="41"/>
    </row>
    <row r="99" spans="1:1">
      <c r="A99" s="41"/>
    </row>
    <row r="100" spans="1:1">
      <c r="A100" s="41"/>
    </row>
    <row r="101" spans="1:1">
      <c r="A101" s="41"/>
    </row>
    <row r="102" spans="1:1">
      <c r="A102" s="41"/>
    </row>
    <row r="103" spans="1:1">
      <c r="A103" s="41"/>
    </row>
    <row r="104" spans="1:1">
      <c r="A104" s="41"/>
    </row>
    <row r="105" spans="1:1">
      <c r="A105" s="41"/>
    </row>
    <row r="106" spans="1:1">
      <c r="A106" s="41"/>
    </row>
    <row r="107" spans="1:1">
      <c r="A107" s="41"/>
    </row>
    <row r="108" spans="1:1">
      <c r="A108" s="41"/>
    </row>
    <row r="109" spans="1:1">
      <c r="A109" s="41"/>
    </row>
    <row r="110" spans="1:1">
      <c r="A110" s="41"/>
    </row>
    <row r="111" spans="1:1">
      <c r="A111" s="41"/>
    </row>
    <row r="112" spans="1:1">
      <c r="A112" s="41"/>
    </row>
    <row r="113" spans="1:1">
      <c r="A113" s="41"/>
    </row>
    <row r="114" spans="1:1">
      <c r="A114" s="41"/>
    </row>
    <row r="115" spans="1:1">
      <c r="A115" s="41"/>
    </row>
    <row r="116" spans="1:1">
      <c r="A116" s="41"/>
    </row>
    <row r="117" spans="1:1">
      <c r="A117" s="41"/>
    </row>
    <row r="118" spans="1:1">
      <c r="A118" s="41"/>
    </row>
    <row r="119" spans="1:1">
      <c r="A119" s="41"/>
    </row>
    <row r="120" spans="1:1">
      <c r="A120" s="41"/>
    </row>
    <row r="121" spans="1:1">
      <c r="A121" s="41"/>
    </row>
    <row r="122" spans="1:1">
      <c r="A122" s="41"/>
    </row>
    <row r="123" spans="1:1">
      <c r="A123" s="41"/>
    </row>
    <row r="124" spans="1:1">
      <c r="A124" s="41"/>
    </row>
    <row r="125" spans="1:1">
      <c r="A125" s="41"/>
    </row>
    <row r="126" spans="1:1">
      <c r="A126" s="41"/>
    </row>
    <row r="127" spans="1:1">
      <c r="A127" s="41"/>
    </row>
    <row r="128" spans="1:1">
      <c r="A128" s="41"/>
    </row>
    <row r="129" spans="1:1">
      <c r="A129" s="41"/>
    </row>
    <row r="130" spans="1:1">
      <c r="A130" s="41"/>
    </row>
    <row r="131" spans="1:1">
      <c r="A131" s="41"/>
    </row>
    <row r="132" spans="1:1">
      <c r="A132" s="41"/>
    </row>
    <row r="133" spans="1:1">
      <c r="A133" s="41"/>
    </row>
    <row r="134" spans="1:1">
      <c r="A134" s="41"/>
    </row>
    <row r="135" spans="1:1">
      <c r="A135" s="41"/>
    </row>
    <row r="136" spans="1:1">
      <c r="A136" s="41"/>
    </row>
    <row r="137" spans="1:1">
      <c r="A137" s="41"/>
    </row>
    <row r="138" spans="1:1">
      <c r="A138" s="41"/>
    </row>
    <row r="139" spans="1:1">
      <c r="A139" s="41"/>
    </row>
    <row r="140" spans="1:1">
      <c r="A140" s="41"/>
    </row>
    <row r="141" spans="1:1">
      <c r="A141" s="41"/>
    </row>
    <row r="142" spans="1:1">
      <c r="A142" s="41"/>
    </row>
    <row r="143" spans="1:1">
      <c r="A143" s="41"/>
    </row>
    <row r="144" spans="1:1">
      <c r="A144" s="41"/>
    </row>
    <row r="145" spans="1:1">
      <c r="A145" s="41"/>
    </row>
    <row r="146" spans="1:1">
      <c r="A146" s="41"/>
    </row>
    <row r="147" spans="1:1">
      <c r="A147" s="41"/>
    </row>
    <row r="148" spans="1:1">
      <c r="A148" s="41"/>
    </row>
    <row r="149" spans="1:1">
      <c r="A149" s="41"/>
    </row>
    <row r="150" spans="1:1">
      <c r="A150" s="41"/>
    </row>
    <row r="151" spans="1:1">
      <c r="A151" s="41"/>
    </row>
    <row r="152" spans="1:1">
      <c r="A152" s="41"/>
    </row>
    <row r="153" spans="1:1">
      <c r="A153" s="41"/>
    </row>
    <row r="154" spans="1:1">
      <c r="A154" s="41"/>
    </row>
    <row r="155" spans="1:1">
      <c r="A155" s="41"/>
    </row>
    <row r="156" spans="1:1">
      <c r="A156" s="41"/>
    </row>
    <row r="157" spans="1:1">
      <c r="A157" s="41"/>
    </row>
    <row r="158" spans="1:1">
      <c r="A158" s="41"/>
    </row>
    <row r="159" spans="1:1">
      <c r="A159" s="41"/>
    </row>
    <row r="160" spans="1:1">
      <c r="A160" s="41"/>
    </row>
    <row r="161" spans="1:1">
      <c r="A161" s="41"/>
    </row>
    <row r="162" spans="1:1">
      <c r="A162" s="41"/>
    </row>
    <row r="163" spans="1:1">
      <c r="A163" s="41"/>
    </row>
    <row r="164" spans="1:1">
      <c r="A164" s="41"/>
    </row>
    <row r="165" spans="1:1">
      <c r="A165" s="41"/>
    </row>
    <row r="166" spans="1:1">
      <c r="A166" s="41"/>
    </row>
    <row r="167" spans="1:1">
      <c r="A167" s="41"/>
    </row>
    <row r="168" spans="1:1">
      <c r="A168" s="41"/>
    </row>
    <row r="169" spans="1:1">
      <c r="A169" s="41"/>
    </row>
    <row r="170" spans="1:1">
      <c r="A170" s="41"/>
    </row>
    <row r="171" spans="1:1">
      <c r="A171" s="41"/>
    </row>
    <row r="172" spans="1:1">
      <c r="A172" s="41"/>
    </row>
    <row r="173" spans="1:1">
      <c r="A173" s="41"/>
    </row>
    <row r="174" spans="1:1">
      <c r="A174" s="41"/>
    </row>
    <row r="175" spans="1:1">
      <c r="A175" s="41"/>
    </row>
    <row r="176" spans="1:1">
      <c r="A176" s="41"/>
    </row>
    <row r="177" spans="1:1">
      <c r="A177" s="41"/>
    </row>
    <row r="178" spans="1:1">
      <c r="A178" s="41"/>
    </row>
    <row r="179" spans="1:1">
      <c r="A179" s="41"/>
    </row>
    <row r="180" spans="1:1">
      <c r="A180" s="41"/>
    </row>
    <row r="181" spans="1:1">
      <c r="A181" s="41"/>
    </row>
    <row r="182" spans="1:1">
      <c r="A182" s="41"/>
    </row>
    <row r="183" spans="1:1">
      <c r="A183" s="41"/>
    </row>
  </sheetData>
  <mergeCells count="14">
    <mergeCell ref="K1:K45"/>
    <mergeCell ref="A4:A5"/>
    <mergeCell ref="A2:J2"/>
    <mergeCell ref="B4:B5"/>
    <mergeCell ref="C4:C5"/>
    <mergeCell ref="D4:D5"/>
    <mergeCell ref="A3:J3"/>
    <mergeCell ref="F4:F5"/>
    <mergeCell ref="G4:J4"/>
    <mergeCell ref="E4:E5"/>
    <mergeCell ref="C16:F16"/>
    <mergeCell ref="H16:J16"/>
    <mergeCell ref="C17:F17"/>
    <mergeCell ref="H17:J17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1" firstPageNumber="9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7"/>
  <sheetViews>
    <sheetView view="pageBreakPreview" zoomScale="75" zoomScaleNormal="75" zoomScaleSheetLayoutView="75" workbookViewId="0">
      <selection activeCell="F20" sqref="F20"/>
    </sheetView>
  </sheetViews>
  <sheetFormatPr defaultColWidth="9.140625" defaultRowHeight="12.75"/>
  <cols>
    <col min="1" max="1" width="86.85546875" style="25" customWidth="1"/>
    <col min="2" max="2" width="19.42578125" style="25" customWidth="1"/>
    <col min="3" max="3" width="25" style="25" customWidth="1"/>
    <col min="4" max="4" width="20.7109375" style="25" customWidth="1"/>
    <col min="5" max="5" width="22.140625" style="25" customWidth="1"/>
    <col min="6" max="6" width="21" style="25" customWidth="1"/>
    <col min="7" max="7" width="24.42578125" style="25" customWidth="1"/>
    <col min="8" max="8" width="91.85546875" style="25" customWidth="1"/>
    <col min="9" max="9" width="9.5703125" style="25" customWidth="1"/>
    <col min="10" max="16384" width="9.140625" style="25"/>
  </cols>
  <sheetData>
    <row r="1" spans="1:9" ht="24.75" customHeight="1">
      <c r="H1" s="101" t="s">
        <v>289</v>
      </c>
      <c r="I1" s="208">
        <v>16</v>
      </c>
    </row>
    <row r="2" spans="1:9" ht="25.5" customHeight="1">
      <c r="A2" s="216" t="s">
        <v>190</v>
      </c>
      <c r="B2" s="216"/>
      <c r="C2" s="216"/>
      <c r="D2" s="216"/>
      <c r="E2" s="216"/>
      <c r="F2" s="216"/>
      <c r="G2" s="216"/>
      <c r="H2" s="216"/>
      <c r="I2" s="208"/>
    </row>
    <row r="3" spans="1:9" ht="16.5" customHeight="1">
      <c r="I3" s="208"/>
    </row>
    <row r="4" spans="1:9" ht="45" customHeight="1">
      <c r="A4" s="214" t="s">
        <v>221</v>
      </c>
      <c r="B4" s="214" t="s">
        <v>0</v>
      </c>
      <c r="C4" s="214" t="s">
        <v>89</v>
      </c>
      <c r="D4" s="214" t="s">
        <v>30</v>
      </c>
      <c r="E4" s="214" t="s">
        <v>90</v>
      </c>
      <c r="F4" s="183" t="s">
        <v>150</v>
      </c>
      <c r="G4" s="214" t="s">
        <v>91</v>
      </c>
      <c r="H4" s="214" t="s">
        <v>92</v>
      </c>
      <c r="I4" s="208"/>
    </row>
    <row r="5" spans="1:9" ht="52.5" customHeight="1">
      <c r="A5" s="215"/>
      <c r="B5" s="215"/>
      <c r="C5" s="215"/>
      <c r="D5" s="215"/>
      <c r="E5" s="215"/>
      <c r="F5" s="184"/>
      <c r="G5" s="215"/>
      <c r="H5" s="215"/>
      <c r="I5" s="208"/>
    </row>
    <row r="6" spans="1:9" s="54" customFormat="1" ht="18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208"/>
    </row>
    <row r="7" spans="1:9" s="54" customFormat="1" ht="20.100000000000001" customHeight="1">
      <c r="A7" s="75" t="s">
        <v>173</v>
      </c>
      <c r="B7" s="53"/>
      <c r="C7" s="30"/>
      <c r="D7" s="30"/>
      <c r="E7" s="30"/>
      <c r="F7" s="30"/>
      <c r="G7" s="30"/>
      <c r="H7" s="30"/>
      <c r="I7" s="208"/>
    </row>
    <row r="8" spans="1:9" ht="63.95" customHeight="1">
      <c r="A8" s="8" t="s">
        <v>271</v>
      </c>
      <c r="B8" s="7">
        <v>5000</v>
      </c>
      <c r="C8" s="77" t="s">
        <v>265</v>
      </c>
      <c r="D8" s="144">
        <f>'1.1. Фін результат_табл. 1'!C18/'1.1. Фін результат_табл. 1'!C8*100</f>
        <v>-106.27177700348433</v>
      </c>
      <c r="E8" s="144">
        <f>'1.1. Фін результат_табл. 1'!D18/'1.1. Фін результат_табл. 1'!D8*100</f>
        <v>3.0425531914893655</v>
      </c>
      <c r="F8" s="144">
        <f>'1.1. Фін результат_табл. 1'!E18/'1.1. Фін результат_табл. 1'!E8*100</f>
        <v>3.2318814277072123</v>
      </c>
      <c r="G8" s="144">
        <f>'1.1. Фін результат_табл. 1'!F18/'1.1. Фін результат_табл. 1'!F8*100</f>
        <v>0.1985666666666551</v>
      </c>
      <c r="H8" s="88"/>
      <c r="I8" s="208"/>
    </row>
    <row r="9" spans="1:9" ht="63.95" customHeight="1">
      <c r="A9" s="8" t="s">
        <v>272</v>
      </c>
      <c r="B9" s="7">
        <v>5010</v>
      </c>
      <c r="C9" s="77" t="s">
        <v>265</v>
      </c>
      <c r="D9" s="144">
        <f>'1.1. Фін результат_табл. 1'!C85/'1.1. Фін результат_табл. 1'!C8*100</f>
        <v>0</v>
      </c>
      <c r="E9" s="144">
        <f>'1.1. Фін результат_табл. 1'!D85/'1.1. Фін результат_табл. 1'!D8*100</f>
        <v>107.29787234042556</v>
      </c>
      <c r="F9" s="144">
        <f>'1.1. Фін результат_табл. 1'!E85/'1.1. Фін результат_табл. 1'!E8*100</f>
        <v>1.02843315184513</v>
      </c>
      <c r="G9" s="144">
        <f>'1.1. Фін результат_табл. 1'!F85/'1.1. Фін результат_табл. 1'!F8*100</f>
        <v>1.5315166666666582</v>
      </c>
      <c r="H9" s="88"/>
      <c r="I9" s="208"/>
    </row>
    <row r="10" spans="1:9" ht="42.75" customHeight="1">
      <c r="A10" s="90" t="s">
        <v>254</v>
      </c>
      <c r="B10" s="7">
        <v>5020</v>
      </c>
      <c r="C10" s="77" t="s">
        <v>265</v>
      </c>
      <c r="D10" s="144">
        <v>0</v>
      </c>
      <c r="E10" s="144">
        <v>0</v>
      </c>
      <c r="F10" s="144">
        <v>0</v>
      </c>
      <c r="G10" s="144">
        <v>0</v>
      </c>
      <c r="I10" s="208"/>
    </row>
    <row r="11" spans="1:9" ht="42.75" customHeight="1">
      <c r="A11" s="90" t="s">
        <v>255</v>
      </c>
      <c r="B11" s="7">
        <v>5030</v>
      </c>
      <c r="C11" s="77" t="s">
        <v>265</v>
      </c>
      <c r="D11" s="144">
        <v>0</v>
      </c>
      <c r="E11" s="144">
        <v>0</v>
      </c>
      <c r="F11" s="144">
        <v>0</v>
      </c>
      <c r="G11" s="144">
        <v>0</v>
      </c>
      <c r="H11" s="88"/>
      <c r="I11" s="208"/>
    </row>
    <row r="12" spans="1:9" ht="63.95" customHeight="1">
      <c r="A12" s="90" t="s">
        <v>256</v>
      </c>
      <c r="B12" s="7">
        <v>5040</v>
      </c>
      <c r="C12" s="77" t="s">
        <v>93</v>
      </c>
      <c r="D12" s="144">
        <f>'1.1. Фін результат_табл. 1'!C68/'1.1. Фін результат_табл. 1'!C8</f>
        <v>0</v>
      </c>
      <c r="E12" s="144">
        <f>'1.1. Фін результат_табл. 1'!D68/'1.1. Фін результат_табл. 1'!D8</f>
        <v>0</v>
      </c>
      <c r="F12" s="144">
        <f>'1.1. Фін результат_табл. 1'!E68/'1.1. Фін результат_табл. 1'!E8</f>
        <v>0</v>
      </c>
      <c r="G12" s="144">
        <f>'1.1. Фін результат_табл. 1'!F68/'1.1. Фін результат_табл. 1'!F8</f>
        <v>0</v>
      </c>
      <c r="H12" s="88"/>
      <c r="I12" s="208"/>
    </row>
    <row r="13" spans="1:9" ht="20.100000000000001" customHeight="1">
      <c r="A13" s="75" t="s">
        <v>175</v>
      </c>
      <c r="B13" s="7"/>
      <c r="C13" s="78"/>
      <c r="D13" s="157"/>
      <c r="E13" s="157"/>
      <c r="F13" s="157"/>
      <c r="G13" s="157"/>
      <c r="H13" s="88"/>
      <c r="I13" s="208"/>
    </row>
    <row r="14" spans="1:9" ht="63.95" customHeight="1">
      <c r="A14" s="76" t="s">
        <v>257</v>
      </c>
      <c r="B14" s="7">
        <v>5100</v>
      </c>
      <c r="C14" s="77"/>
      <c r="D14" s="157">
        <v>0</v>
      </c>
      <c r="E14" s="157">
        <v>0</v>
      </c>
      <c r="F14" s="157">
        <v>0</v>
      </c>
      <c r="G14" s="157">
        <v>0</v>
      </c>
      <c r="H14" s="88"/>
      <c r="I14" s="208"/>
    </row>
    <row r="15" spans="1:9" s="54" customFormat="1" ht="63.95" customHeight="1">
      <c r="A15" s="76" t="s">
        <v>258</v>
      </c>
      <c r="B15" s="7">
        <v>5110</v>
      </c>
      <c r="C15" s="77" t="s">
        <v>160</v>
      </c>
      <c r="D15" s="157">
        <v>0</v>
      </c>
      <c r="E15" s="157">
        <v>0</v>
      </c>
      <c r="F15" s="157">
        <v>0</v>
      </c>
      <c r="G15" s="157">
        <v>0</v>
      </c>
      <c r="H15" s="88" t="s">
        <v>266</v>
      </c>
      <c r="I15" s="208"/>
    </row>
    <row r="16" spans="1:9" s="54" customFormat="1" ht="63.95" customHeight="1">
      <c r="A16" s="76" t="s">
        <v>259</v>
      </c>
      <c r="B16" s="7">
        <v>5120</v>
      </c>
      <c r="C16" s="77" t="s">
        <v>160</v>
      </c>
      <c r="D16" s="157">
        <v>0</v>
      </c>
      <c r="E16" s="157">
        <v>0</v>
      </c>
      <c r="F16" s="157">
        <v>0</v>
      </c>
      <c r="G16" s="157">
        <v>0</v>
      </c>
      <c r="H16" s="88" t="s">
        <v>268</v>
      </c>
      <c r="I16" s="208"/>
    </row>
    <row r="17" spans="1:10" ht="20.100000000000001" customHeight="1">
      <c r="A17" s="75" t="s">
        <v>174</v>
      </c>
      <c r="B17" s="7"/>
      <c r="C17" s="77"/>
      <c r="D17" s="157"/>
      <c r="E17" s="157"/>
      <c r="F17" s="157"/>
      <c r="G17" s="157"/>
      <c r="H17" s="88"/>
      <c r="I17" s="208"/>
    </row>
    <row r="18" spans="1:10" ht="42.75" customHeight="1">
      <c r="A18" s="76" t="s">
        <v>260</v>
      </c>
      <c r="B18" s="7">
        <v>5200</v>
      </c>
      <c r="C18" s="77">
        <v>0</v>
      </c>
      <c r="D18" s="144">
        <v>0</v>
      </c>
      <c r="E18" s="144">
        <f>'4. Кап. інвестиції'!D7/'1.1. Фін результат_табл. 1'!D92</f>
        <v>10.705882352941176</v>
      </c>
      <c r="F18" s="144">
        <v>0</v>
      </c>
      <c r="G18" s="144">
        <f>'4. Кап. інвестиції'!F7/'1.1. Фін результат_табл. 1'!F92</f>
        <v>36.064935064935064</v>
      </c>
      <c r="H18" s="88"/>
      <c r="I18" s="208"/>
    </row>
    <row r="19" spans="1:10" ht="63.95" customHeight="1">
      <c r="A19" s="76" t="s">
        <v>261</v>
      </c>
      <c r="B19" s="7">
        <v>5210</v>
      </c>
      <c r="C19" s="77">
        <v>0</v>
      </c>
      <c r="D19" s="143">
        <f>'4. Кап. інвестиції'!C7/'1.1. Фін результат_табл. 1'!C8</f>
        <v>0.86759581881533099</v>
      </c>
      <c r="E19" s="143">
        <f>'4. Кап. інвестиції'!D7/'1.1. Фін результат_табл. 1'!D8</f>
        <v>0.27659574468085107</v>
      </c>
      <c r="F19" s="143">
        <f>'4. Кап. інвестиції'!E7/'1.1. Фін результат_табл. 1'!E8</f>
        <v>2.05686630369026E-2</v>
      </c>
      <c r="G19" s="143">
        <f>'4. Кап. інвестиції'!F7/'1.1. Фін результат_табл. 1'!F8</f>
        <v>0.46283333333333332</v>
      </c>
      <c r="H19" s="88"/>
      <c r="I19" s="208"/>
    </row>
    <row r="20" spans="1:10" ht="63.95" customHeight="1">
      <c r="A20" s="76" t="s">
        <v>273</v>
      </c>
      <c r="B20" s="7">
        <v>5220</v>
      </c>
      <c r="C20" s="77" t="s">
        <v>265</v>
      </c>
      <c r="D20" s="89">
        <v>0</v>
      </c>
      <c r="E20" s="144">
        <v>1.7</v>
      </c>
      <c r="F20" s="144">
        <v>6.5000000000000002E-2</v>
      </c>
      <c r="G20" s="144">
        <v>4.8</v>
      </c>
      <c r="H20" s="88" t="s">
        <v>267</v>
      </c>
      <c r="I20" s="208"/>
    </row>
    <row r="21" spans="1:10" ht="20.100000000000001" customHeight="1">
      <c r="A21" s="53" t="s">
        <v>242</v>
      </c>
      <c r="B21" s="7"/>
      <c r="C21" s="77"/>
      <c r="D21" s="89"/>
      <c r="E21" s="121"/>
      <c r="F21" s="121"/>
      <c r="G21" s="121"/>
      <c r="H21" s="88"/>
      <c r="I21" s="208"/>
    </row>
    <row r="22" spans="1:10" ht="81" customHeight="1">
      <c r="A22" s="90" t="s">
        <v>274</v>
      </c>
      <c r="B22" s="7">
        <v>5300</v>
      </c>
      <c r="C22" s="77">
        <v>0</v>
      </c>
      <c r="D22" s="89">
        <v>0</v>
      </c>
      <c r="E22" s="121">
        <v>0</v>
      </c>
      <c r="F22" s="121">
        <v>0</v>
      </c>
      <c r="G22" s="121">
        <v>0</v>
      </c>
      <c r="H22" s="88"/>
      <c r="I22" s="208"/>
    </row>
    <row r="23" spans="1:10" ht="20.100000000000001" customHeight="1">
      <c r="I23" s="208"/>
    </row>
    <row r="24" spans="1:10" ht="20.100000000000001" customHeight="1">
      <c r="I24" s="208"/>
    </row>
    <row r="25" spans="1:10" ht="20.100000000000001" customHeight="1">
      <c r="I25" s="208"/>
    </row>
    <row r="26" spans="1:10" s="3" customFormat="1" ht="20.100000000000001" customHeight="1">
      <c r="A26" s="47" t="s">
        <v>313</v>
      </c>
      <c r="B26" s="47"/>
      <c r="C26" s="1"/>
      <c r="D26" s="181" t="s">
        <v>96</v>
      </c>
      <c r="E26" s="182"/>
      <c r="F26" s="182"/>
      <c r="G26" s="182"/>
      <c r="H26" s="123" t="s">
        <v>318</v>
      </c>
      <c r="I26" s="208"/>
    </row>
    <row r="27" spans="1:10" s="2" customFormat="1" ht="20.100000000000001" customHeight="1">
      <c r="A27" s="63" t="s">
        <v>219</v>
      </c>
      <c r="B27" s="33"/>
      <c r="C27" s="3"/>
      <c r="D27" s="172" t="s">
        <v>72</v>
      </c>
      <c r="E27" s="172"/>
      <c r="F27" s="172"/>
      <c r="G27" s="172"/>
      <c r="H27" s="2" t="s">
        <v>220</v>
      </c>
      <c r="I27" s="208"/>
      <c r="J27" s="51"/>
    </row>
  </sheetData>
  <mergeCells count="12">
    <mergeCell ref="G4:G5"/>
    <mergeCell ref="I1:I27"/>
    <mergeCell ref="A2:H2"/>
    <mergeCell ref="H4:H5"/>
    <mergeCell ref="D26:G26"/>
    <mergeCell ref="D27:G27"/>
    <mergeCell ref="A4:A5"/>
    <mergeCell ref="B4:B5"/>
    <mergeCell ref="C4:C5"/>
    <mergeCell ref="D4:D5"/>
    <mergeCell ref="E4:E5"/>
    <mergeCell ref="F4:F5"/>
  </mergeCells>
  <phoneticPr fontId="4" type="noConversion"/>
  <pageMargins left="1.1811023622047245" right="0.39370078740157483" top="0.78740157480314965" bottom="0.78740157480314965" header="0.27559055118110237" footer="0.31496062992125984"/>
  <pageSetup paperSize="9" scale="41" orientation="landscape" r:id="rId1"/>
  <headerFooter alignWithMargins="0">
    <oddHeader xml:space="preserve">&amp;C&amp;"Times New Roman,обычный"&amp;14
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90"/>
  <sheetViews>
    <sheetView view="pageBreakPreview" topLeftCell="A3" zoomScale="75" zoomScaleNormal="75" zoomScaleSheetLayoutView="75" workbookViewId="0">
      <selection activeCell="H53" sqref="H53"/>
    </sheetView>
  </sheetViews>
  <sheetFormatPr defaultRowHeight="18.75" outlineLevelRow="1"/>
  <cols>
    <col min="1" max="1" width="44.85546875" style="2" customWidth="1"/>
    <col min="2" max="2" width="13.5703125" style="217" customWidth="1"/>
    <col min="3" max="3" width="26.5703125" style="2" customWidth="1"/>
    <col min="4" max="4" width="14.42578125" style="2" customWidth="1"/>
    <col min="5" max="5" width="11.85546875" style="2" customWidth="1"/>
    <col min="6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256" width="9.140625" style="2"/>
    <col min="257" max="257" width="44.85546875" style="2" customWidth="1"/>
    <col min="258" max="258" width="13.5703125" style="2" customWidth="1"/>
    <col min="259" max="259" width="26.5703125" style="2" customWidth="1"/>
    <col min="260" max="260" width="14.42578125" style="2" customWidth="1"/>
    <col min="261" max="261" width="11.85546875" style="2" customWidth="1"/>
    <col min="262" max="263" width="15.28515625" style="2" customWidth="1"/>
    <col min="264" max="264" width="16.5703125" style="2" customWidth="1"/>
    <col min="265" max="265" width="16.140625" style="2" customWidth="1"/>
    <col min="266" max="266" width="16.42578125" style="2" customWidth="1"/>
    <col min="267" max="267" width="16.5703125" style="2" customWidth="1"/>
    <col min="268" max="268" width="16.85546875" style="2" customWidth="1"/>
    <col min="269" max="271" width="16.7109375" style="2" customWidth="1"/>
    <col min="272" max="512" width="9.140625" style="2"/>
    <col min="513" max="513" width="44.85546875" style="2" customWidth="1"/>
    <col min="514" max="514" width="13.5703125" style="2" customWidth="1"/>
    <col min="515" max="515" width="26.5703125" style="2" customWidth="1"/>
    <col min="516" max="516" width="14.42578125" style="2" customWidth="1"/>
    <col min="517" max="517" width="11.85546875" style="2" customWidth="1"/>
    <col min="518" max="519" width="15.28515625" style="2" customWidth="1"/>
    <col min="520" max="520" width="16.5703125" style="2" customWidth="1"/>
    <col min="521" max="521" width="16.140625" style="2" customWidth="1"/>
    <col min="522" max="522" width="16.42578125" style="2" customWidth="1"/>
    <col min="523" max="523" width="16.5703125" style="2" customWidth="1"/>
    <col min="524" max="524" width="16.85546875" style="2" customWidth="1"/>
    <col min="525" max="527" width="16.7109375" style="2" customWidth="1"/>
    <col min="528" max="768" width="9.140625" style="2"/>
    <col min="769" max="769" width="44.85546875" style="2" customWidth="1"/>
    <col min="770" max="770" width="13.5703125" style="2" customWidth="1"/>
    <col min="771" max="771" width="26.5703125" style="2" customWidth="1"/>
    <col min="772" max="772" width="14.42578125" style="2" customWidth="1"/>
    <col min="773" max="773" width="11.85546875" style="2" customWidth="1"/>
    <col min="774" max="775" width="15.28515625" style="2" customWidth="1"/>
    <col min="776" max="776" width="16.5703125" style="2" customWidth="1"/>
    <col min="777" max="777" width="16.140625" style="2" customWidth="1"/>
    <col min="778" max="778" width="16.42578125" style="2" customWidth="1"/>
    <col min="779" max="779" width="16.5703125" style="2" customWidth="1"/>
    <col min="780" max="780" width="16.85546875" style="2" customWidth="1"/>
    <col min="781" max="783" width="16.7109375" style="2" customWidth="1"/>
    <col min="784" max="1024" width="9.140625" style="2"/>
    <col min="1025" max="1025" width="44.85546875" style="2" customWidth="1"/>
    <col min="1026" max="1026" width="13.5703125" style="2" customWidth="1"/>
    <col min="1027" max="1027" width="26.5703125" style="2" customWidth="1"/>
    <col min="1028" max="1028" width="14.42578125" style="2" customWidth="1"/>
    <col min="1029" max="1029" width="11.85546875" style="2" customWidth="1"/>
    <col min="1030" max="1031" width="15.28515625" style="2" customWidth="1"/>
    <col min="1032" max="1032" width="16.5703125" style="2" customWidth="1"/>
    <col min="1033" max="1033" width="16.140625" style="2" customWidth="1"/>
    <col min="1034" max="1034" width="16.42578125" style="2" customWidth="1"/>
    <col min="1035" max="1035" width="16.5703125" style="2" customWidth="1"/>
    <col min="1036" max="1036" width="16.85546875" style="2" customWidth="1"/>
    <col min="1037" max="1039" width="16.7109375" style="2" customWidth="1"/>
    <col min="1040" max="1280" width="9.140625" style="2"/>
    <col min="1281" max="1281" width="44.85546875" style="2" customWidth="1"/>
    <col min="1282" max="1282" width="13.5703125" style="2" customWidth="1"/>
    <col min="1283" max="1283" width="26.5703125" style="2" customWidth="1"/>
    <col min="1284" max="1284" width="14.42578125" style="2" customWidth="1"/>
    <col min="1285" max="1285" width="11.85546875" style="2" customWidth="1"/>
    <col min="1286" max="1287" width="15.28515625" style="2" customWidth="1"/>
    <col min="1288" max="1288" width="16.5703125" style="2" customWidth="1"/>
    <col min="1289" max="1289" width="16.140625" style="2" customWidth="1"/>
    <col min="1290" max="1290" width="16.42578125" style="2" customWidth="1"/>
    <col min="1291" max="1291" width="16.5703125" style="2" customWidth="1"/>
    <col min="1292" max="1292" width="16.85546875" style="2" customWidth="1"/>
    <col min="1293" max="1295" width="16.7109375" style="2" customWidth="1"/>
    <col min="1296" max="1536" width="9.140625" style="2"/>
    <col min="1537" max="1537" width="44.85546875" style="2" customWidth="1"/>
    <col min="1538" max="1538" width="13.5703125" style="2" customWidth="1"/>
    <col min="1539" max="1539" width="26.5703125" style="2" customWidth="1"/>
    <col min="1540" max="1540" width="14.42578125" style="2" customWidth="1"/>
    <col min="1541" max="1541" width="11.85546875" style="2" customWidth="1"/>
    <col min="1542" max="1543" width="15.28515625" style="2" customWidth="1"/>
    <col min="1544" max="1544" width="16.5703125" style="2" customWidth="1"/>
    <col min="1545" max="1545" width="16.140625" style="2" customWidth="1"/>
    <col min="1546" max="1546" width="16.42578125" style="2" customWidth="1"/>
    <col min="1547" max="1547" width="16.5703125" style="2" customWidth="1"/>
    <col min="1548" max="1548" width="16.85546875" style="2" customWidth="1"/>
    <col min="1549" max="1551" width="16.7109375" style="2" customWidth="1"/>
    <col min="1552" max="1792" width="9.140625" style="2"/>
    <col min="1793" max="1793" width="44.85546875" style="2" customWidth="1"/>
    <col min="1794" max="1794" width="13.5703125" style="2" customWidth="1"/>
    <col min="1795" max="1795" width="26.5703125" style="2" customWidth="1"/>
    <col min="1796" max="1796" width="14.42578125" style="2" customWidth="1"/>
    <col min="1797" max="1797" width="11.85546875" style="2" customWidth="1"/>
    <col min="1798" max="1799" width="15.28515625" style="2" customWidth="1"/>
    <col min="1800" max="1800" width="16.5703125" style="2" customWidth="1"/>
    <col min="1801" max="1801" width="16.140625" style="2" customWidth="1"/>
    <col min="1802" max="1802" width="16.42578125" style="2" customWidth="1"/>
    <col min="1803" max="1803" width="16.5703125" style="2" customWidth="1"/>
    <col min="1804" max="1804" width="16.85546875" style="2" customWidth="1"/>
    <col min="1805" max="1807" width="16.7109375" style="2" customWidth="1"/>
    <col min="1808" max="2048" width="9.140625" style="2"/>
    <col min="2049" max="2049" width="44.85546875" style="2" customWidth="1"/>
    <col min="2050" max="2050" width="13.5703125" style="2" customWidth="1"/>
    <col min="2051" max="2051" width="26.5703125" style="2" customWidth="1"/>
    <col min="2052" max="2052" width="14.42578125" style="2" customWidth="1"/>
    <col min="2053" max="2053" width="11.85546875" style="2" customWidth="1"/>
    <col min="2054" max="2055" width="15.28515625" style="2" customWidth="1"/>
    <col min="2056" max="2056" width="16.5703125" style="2" customWidth="1"/>
    <col min="2057" max="2057" width="16.140625" style="2" customWidth="1"/>
    <col min="2058" max="2058" width="16.42578125" style="2" customWidth="1"/>
    <col min="2059" max="2059" width="16.5703125" style="2" customWidth="1"/>
    <col min="2060" max="2060" width="16.85546875" style="2" customWidth="1"/>
    <col min="2061" max="2063" width="16.7109375" style="2" customWidth="1"/>
    <col min="2064" max="2304" width="9.140625" style="2"/>
    <col min="2305" max="2305" width="44.85546875" style="2" customWidth="1"/>
    <col min="2306" max="2306" width="13.5703125" style="2" customWidth="1"/>
    <col min="2307" max="2307" width="26.5703125" style="2" customWidth="1"/>
    <col min="2308" max="2308" width="14.42578125" style="2" customWidth="1"/>
    <col min="2309" max="2309" width="11.85546875" style="2" customWidth="1"/>
    <col min="2310" max="2311" width="15.28515625" style="2" customWidth="1"/>
    <col min="2312" max="2312" width="16.5703125" style="2" customWidth="1"/>
    <col min="2313" max="2313" width="16.140625" style="2" customWidth="1"/>
    <col min="2314" max="2314" width="16.42578125" style="2" customWidth="1"/>
    <col min="2315" max="2315" width="16.5703125" style="2" customWidth="1"/>
    <col min="2316" max="2316" width="16.85546875" style="2" customWidth="1"/>
    <col min="2317" max="2319" width="16.7109375" style="2" customWidth="1"/>
    <col min="2320" max="2560" width="9.140625" style="2"/>
    <col min="2561" max="2561" width="44.85546875" style="2" customWidth="1"/>
    <col min="2562" max="2562" width="13.5703125" style="2" customWidth="1"/>
    <col min="2563" max="2563" width="26.5703125" style="2" customWidth="1"/>
    <col min="2564" max="2564" width="14.42578125" style="2" customWidth="1"/>
    <col min="2565" max="2565" width="11.85546875" style="2" customWidth="1"/>
    <col min="2566" max="2567" width="15.28515625" style="2" customWidth="1"/>
    <col min="2568" max="2568" width="16.5703125" style="2" customWidth="1"/>
    <col min="2569" max="2569" width="16.140625" style="2" customWidth="1"/>
    <col min="2570" max="2570" width="16.42578125" style="2" customWidth="1"/>
    <col min="2571" max="2571" width="16.5703125" style="2" customWidth="1"/>
    <col min="2572" max="2572" width="16.85546875" style="2" customWidth="1"/>
    <col min="2573" max="2575" width="16.7109375" style="2" customWidth="1"/>
    <col min="2576" max="2816" width="9.140625" style="2"/>
    <col min="2817" max="2817" width="44.85546875" style="2" customWidth="1"/>
    <col min="2818" max="2818" width="13.5703125" style="2" customWidth="1"/>
    <col min="2819" max="2819" width="26.5703125" style="2" customWidth="1"/>
    <col min="2820" max="2820" width="14.42578125" style="2" customWidth="1"/>
    <col min="2821" max="2821" width="11.85546875" style="2" customWidth="1"/>
    <col min="2822" max="2823" width="15.28515625" style="2" customWidth="1"/>
    <col min="2824" max="2824" width="16.5703125" style="2" customWidth="1"/>
    <col min="2825" max="2825" width="16.140625" style="2" customWidth="1"/>
    <col min="2826" max="2826" width="16.42578125" style="2" customWidth="1"/>
    <col min="2827" max="2827" width="16.5703125" style="2" customWidth="1"/>
    <col min="2828" max="2828" width="16.85546875" style="2" customWidth="1"/>
    <col min="2829" max="2831" width="16.7109375" style="2" customWidth="1"/>
    <col min="2832" max="3072" width="9.140625" style="2"/>
    <col min="3073" max="3073" width="44.85546875" style="2" customWidth="1"/>
    <col min="3074" max="3074" width="13.5703125" style="2" customWidth="1"/>
    <col min="3075" max="3075" width="26.5703125" style="2" customWidth="1"/>
    <col min="3076" max="3076" width="14.42578125" style="2" customWidth="1"/>
    <col min="3077" max="3077" width="11.85546875" style="2" customWidth="1"/>
    <col min="3078" max="3079" width="15.28515625" style="2" customWidth="1"/>
    <col min="3080" max="3080" width="16.5703125" style="2" customWidth="1"/>
    <col min="3081" max="3081" width="16.140625" style="2" customWidth="1"/>
    <col min="3082" max="3082" width="16.42578125" style="2" customWidth="1"/>
    <col min="3083" max="3083" width="16.5703125" style="2" customWidth="1"/>
    <col min="3084" max="3084" width="16.85546875" style="2" customWidth="1"/>
    <col min="3085" max="3087" width="16.7109375" style="2" customWidth="1"/>
    <col min="3088" max="3328" width="9.140625" style="2"/>
    <col min="3329" max="3329" width="44.85546875" style="2" customWidth="1"/>
    <col min="3330" max="3330" width="13.5703125" style="2" customWidth="1"/>
    <col min="3331" max="3331" width="26.5703125" style="2" customWidth="1"/>
    <col min="3332" max="3332" width="14.42578125" style="2" customWidth="1"/>
    <col min="3333" max="3333" width="11.85546875" style="2" customWidth="1"/>
    <col min="3334" max="3335" width="15.28515625" style="2" customWidth="1"/>
    <col min="3336" max="3336" width="16.5703125" style="2" customWidth="1"/>
    <col min="3337" max="3337" width="16.140625" style="2" customWidth="1"/>
    <col min="3338" max="3338" width="16.42578125" style="2" customWidth="1"/>
    <col min="3339" max="3339" width="16.5703125" style="2" customWidth="1"/>
    <col min="3340" max="3340" width="16.85546875" style="2" customWidth="1"/>
    <col min="3341" max="3343" width="16.7109375" style="2" customWidth="1"/>
    <col min="3344" max="3584" width="9.140625" style="2"/>
    <col min="3585" max="3585" width="44.85546875" style="2" customWidth="1"/>
    <col min="3586" max="3586" width="13.5703125" style="2" customWidth="1"/>
    <col min="3587" max="3587" width="26.5703125" style="2" customWidth="1"/>
    <col min="3588" max="3588" width="14.42578125" style="2" customWidth="1"/>
    <col min="3589" max="3589" width="11.85546875" style="2" customWidth="1"/>
    <col min="3590" max="3591" width="15.28515625" style="2" customWidth="1"/>
    <col min="3592" max="3592" width="16.5703125" style="2" customWidth="1"/>
    <col min="3593" max="3593" width="16.140625" style="2" customWidth="1"/>
    <col min="3594" max="3594" width="16.42578125" style="2" customWidth="1"/>
    <col min="3595" max="3595" width="16.5703125" style="2" customWidth="1"/>
    <col min="3596" max="3596" width="16.85546875" style="2" customWidth="1"/>
    <col min="3597" max="3599" width="16.7109375" style="2" customWidth="1"/>
    <col min="3600" max="3840" width="9.140625" style="2"/>
    <col min="3841" max="3841" width="44.85546875" style="2" customWidth="1"/>
    <col min="3842" max="3842" width="13.5703125" style="2" customWidth="1"/>
    <col min="3843" max="3843" width="26.5703125" style="2" customWidth="1"/>
    <col min="3844" max="3844" width="14.42578125" style="2" customWidth="1"/>
    <col min="3845" max="3845" width="11.85546875" style="2" customWidth="1"/>
    <col min="3846" max="3847" width="15.28515625" style="2" customWidth="1"/>
    <col min="3848" max="3848" width="16.5703125" style="2" customWidth="1"/>
    <col min="3849" max="3849" width="16.140625" style="2" customWidth="1"/>
    <col min="3850" max="3850" width="16.42578125" style="2" customWidth="1"/>
    <col min="3851" max="3851" width="16.5703125" style="2" customWidth="1"/>
    <col min="3852" max="3852" width="16.85546875" style="2" customWidth="1"/>
    <col min="3853" max="3855" width="16.7109375" style="2" customWidth="1"/>
    <col min="3856" max="4096" width="9.140625" style="2"/>
    <col min="4097" max="4097" width="44.85546875" style="2" customWidth="1"/>
    <col min="4098" max="4098" width="13.5703125" style="2" customWidth="1"/>
    <col min="4099" max="4099" width="26.5703125" style="2" customWidth="1"/>
    <col min="4100" max="4100" width="14.42578125" style="2" customWidth="1"/>
    <col min="4101" max="4101" width="11.85546875" style="2" customWidth="1"/>
    <col min="4102" max="4103" width="15.28515625" style="2" customWidth="1"/>
    <col min="4104" max="4104" width="16.5703125" style="2" customWidth="1"/>
    <col min="4105" max="4105" width="16.140625" style="2" customWidth="1"/>
    <col min="4106" max="4106" width="16.42578125" style="2" customWidth="1"/>
    <col min="4107" max="4107" width="16.5703125" style="2" customWidth="1"/>
    <col min="4108" max="4108" width="16.85546875" style="2" customWidth="1"/>
    <col min="4109" max="4111" width="16.7109375" style="2" customWidth="1"/>
    <col min="4112" max="4352" width="9.140625" style="2"/>
    <col min="4353" max="4353" width="44.85546875" style="2" customWidth="1"/>
    <col min="4354" max="4354" width="13.5703125" style="2" customWidth="1"/>
    <col min="4355" max="4355" width="26.5703125" style="2" customWidth="1"/>
    <col min="4356" max="4356" width="14.42578125" style="2" customWidth="1"/>
    <col min="4357" max="4357" width="11.85546875" style="2" customWidth="1"/>
    <col min="4358" max="4359" width="15.28515625" style="2" customWidth="1"/>
    <col min="4360" max="4360" width="16.5703125" style="2" customWidth="1"/>
    <col min="4361" max="4361" width="16.140625" style="2" customWidth="1"/>
    <col min="4362" max="4362" width="16.42578125" style="2" customWidth="1"/>
    <col min="4363" max="4363" width="16.5703125" style="2" customWidth="1"/>
    <col min="4364" max="4364" width="16.85546875" style="2" customWidth="1"/>
    <col min="4365" max="4367" width="16.7109375" style="2" customWidth="1"/>
    <col min="4368" max="4608" width="9.140625" style="2"/>
    <col min="4609" max="4609" width="44.85546875" style="2" customWidth="1"/>
    <col min="4610" max="4610" width="13.5703125" style="2" customWidth="1"/>
    <col min="4611" max="4611" width="26.5703125" style="2" customWidth="1"/>
    <col min="4612" max="4612" width="14.42578125" style="2" customWidth="1"/>
    <col min="4613" max="4613" width="11.85546875" style="2" customWidth="1"/>
    <col min="4614" max="4615" width="15.28515625" style="2" customWidth="1"/>
    <col min="4616" max="4616" width="16.5703125" style="2" customWidth="1"/>
    <col min="4617" max="4617" width="16.140625" style="2" customWidth="1"/>
    <col min="4618" max="4618" width="16.42578125" style="2" customWidth="1"/>
    <col min="4619" max="4619" width="16.5703125" style="2" customWidth="1"/>
    <col min="4620" max="4620" width="16.85546875" style="2" customWidth="1"/>
    <col min="4621" max="4623" width="16.7109375" style="2" customWidth="1"/>
    <col min="4624" max="4864" width="9.140625" style="2"/>
    <col min="4865" max="4865" width="44.85546875" style="2" customWidth="1"/>
    <col min="4866" max="4866" width="13.5703125" style="2" customWidth="1"/>
    <col min="4867" max="4867" width="26.5703125" style="2" customWidth="1"/>
    <col min="4868" max="4868" width="14.42578125" style="2" customWidth="1"/>
    <col min="4869" max="4869" width="11.85546875" style="2" customWidth="1"/>
    <col min="4870" max="4871" width="15.28515625" style="2" customWidth="1"/>
    <col min="4872" max="4872" width="16.5703125" style="2" customWidth="1"/>
    <col min="4873" max="4873" width="16.140625" style="2" customWidth="1"/>
    <col min="4874" max="4874" width="16.42578125" style="2" customWidth="1"/>
    <col min="4875" max="4875" width="16.5703125" style="2" customWidth="1"/>
    <col min="4876" max="4876" width="16.85546875" style="2" customWidth="1"/>
    <col min="4877" max="4879" width="16.7109375" style="2" customWidth="1"/>
    <col min="4880" max="5120" width="9.140625" style="2"/>
    <col min="5121" max="5121" width="44.85546875" style="2" customWidth="1"/>
    <col min="5122" max="5122" width="13.5703125" style="2" customWidth="1"/>
    <col min="5123" max="5123" width="26.5703125" style="2" customWidth="1"/>
    <col min="5124" max="5124" width="14.42578125" style="2" customWidth="1"/>
    <col min="5125" max="5125" width="11.85546875" style="2" customWidth="1"/>
    <col min="5126" max="5127" width="15.28515625" style="2" customWidth="1"/>
    <col min="5128" max="5128" width="16.5703125" style="2" customWidth="1"/>
    <col min="5129" max="5129" width="16.140625" style="2" customWidth="1"/>
    <col min="5130" max="5130" width="16.42578125" style="2" customWidth="1"/>
    <col min="5131" max="5131" width="16.5703125" style="2" customWidth="1"/>
    <col min="5132" max="5132" width="16.85546875" style="2" customWidth="1"/>
    <col min="5133" max="5135" width="16.7109375" style="2" customWidth="1"/>
    <col min="5136" max="5376" width="9.140625" style="2"/>
    <col min="5377" max="5377" width="44.85546875" style="2" customWidth="1"/>
    <col min="5378" max="5378" width="13.5703125" style="2" customWidth="1"/>
    <col min="5379" max="5379" width="26.5703125" style="2" customWidth="1"/>
    <col min="5380" max="5380" width="14.42578125" style="2" customWidth="1"/>
    <col min="5381" max="5381" width="11.85546875" style="2" customWidth="1"/>
    <col min="5382" max="5383" width="15.28515625" style="2" customWidth="1"/>
    <col min="5384" max="5384" width="16.5703125" style="2" customWidth="1"/>
    <col min="5385" max="5385" width="16.140625" style="2" customWidth="1"/>
    <col min="5386" max="5386" width="16.42578125" style="2" customWidth="1"/>
    <col min="5387" max="5387" width="16.5703125" style="2" customWidth="1"/>
    <col min="5388" max="5388" width="16.85546875" style="2" customWidth="1"/>
    <col min="5389" max="5391" width="16.7109375" style="2" customWidth="1"/>
    <col min="5392" max="5632" width="9.140625" style="2"/>
    <col min="5633" max="5633" width="44.85546875" style="2" customWidth="1"/>
    <col min="5634" max="5634" width="13.5703125" style="2" customWidth="1"/>
    <col min="5635" max="5635" width="26.5703125" style="2" customWidth="1"/>
    <col min="5636" max="5636" width="14.42578125" style="2" customWidth="1"/>
    <col min="5637" max="5637" width="11.85546875" style="2" customWidth="1"/>
    <col min="5638" max="5639" width="15.28515625" style="2" customWidth="1"/>
    <col min="5640" max="5640" width="16.5703125" style="2" customWidth="1"/>
    <col min="5641" max="5641" width="16.140625" style="2" customWidth="1"/>
    <col min="5642" max="5642" width="16.42578125" style="2" customWidth="1"/>
    <col min="5643" max="5643" width="16.5703125" style="2" customWidth="1"/>
    <col min="5644" max="5644" width="16.85546875" style="2" customWidth="1"/>
    <col min="5645" max="5647" width="16.7109375" style="2" customWidth="1"/>
    <col min="5648" max="5888" width="9.140625" style="2"/>
    <col min="5889" max="5889" width="44.85546875" style="2" customWidth="1"/>
    <col min="5890" max="5890" width="13.5703125" style="2" customWidth="1"/>
    <col min="5891" max="5891" width="26.5703125" style="2" customWidth="1"/>
    <col min="5892" max="5892" width="14.42578125" style="2" customWidth="1"/>
    <col min="5893" max="5893" width="11.85546875" style="2" customWidth="1"/>
    <col min="5894" max="5895" width="15.28515625" style="2" customWidth="1"/>
    <col min="5896" max="5896" width="16.5703125" style="2" customWidth="1"/>
    <col min="5897" max="5897" width="16.140625" style="2" customWidth="1"/>
    <col min="5898" max="5898" width="16.42578125" style="2" customWidth="1"/>
    <col min="5899" max="5899" width="16.5703125" style="2" customWidth="1"/>
    <col min="5900" max="5900" width="16.85546875" style="2" customWidth="1"/>
    <col min="5901" max="5903" width="16.7109375" style="2" customWidth="1"/>
    <col min="5904" max="6144" width="9.140625" style="2"/>
    <col min="6145" max="6145" width="44.85546875" style="2" customWidth="1"/>
    <col min="6146" max="6146" width="13.5703125" style="2" customWidth="1"/>
    <col min="6147" max="6147" width="26.5703125" style="2" customWidth="1"/>
    <col min="6148" max="6148" width="14.42578125" style="2" customWidth="1"/>
    <col min="6149" max="6149" width="11.85546875" style="2" customWidth="1"/>
    <col min="6150" max="6151" width="15.28515625" style="2" customWidth="1"/>
    <col min="6152" max="6152" width="16.5703125" style="2" customWidth="1"/>
    <col min="6153" max="6153" width="16.140625" style="2" customWidth="1"/>
    <col min="6154" max="6154" width="16.42578125" style="2" customWidth="1"/>
    <col min="6155" max="6155" width="16.5703125" style="2" customWidth="1"/>
    <col min="6156" max="6156" width="16.85546875" style="2" customWidth="1"/>
    <col min="6157" max="6159" width="16.7109375" style="2" customWidth="1"/>
    <col min="6160" max="6400" width="9.140625" style="2"/>
    <col min="6401" max="6401" width="44.85546875" style="2" customWidth="1"/>
    <col min="6402" max="6402" width="13.5703125" style="2" customWidth="1"/>
    <col min="6403" max="6403" width="26.5703125" style="2" customWidth="1"/>
    <col min="6404" max="6404" width="14.42578125" style="2" customWidth="1"/>
    <col min="6405" max="6405" width="11.85546875" style="2" customWidth="1"/>
    <col min="6406" max="6407" width="15.28515625" style="2" customWidth="1"/>
    <col min="6408" max="6408" width="16.5703125" style="2" customWidth="1"/>
    <col min="6409" max="6409" width="16.140625" style="2" customWidth="1"/>
    <col min="6410" max="6410" width="16.42578125" style="2" customWidth="1"/>
    <col min="6411" max="6411" width="16.5703125" style="2" customWidth="1"/>
    <col min="6412" max="6412" width="16.85546875" style="2" customWidth="1"/>
    <col min="6413" max="6415" width="16.7109375" style="2" customWidth="1"/>
    <col min="6416" max="6656" width="9.140625" style="2"/>
    <col min="6657" max="6657" width="44.85546875" style="2" customWidth="1"/>
    <col min="6658" max="6658" width="13.5703125" style="2" customWidth="1"/>
    <col min="6659" max="6659" width="26.5703125" style="2" customWidth="1"/>
    <col min="6660" max="6660" width="14.42578125" style="2" customWidth="1"/>
    <col min="6661" max="6661" width="11.85546875" style="2" customWidth="1"/>
    <col min="6662" max="6663" width="15.28515625" style="2" customWidth="1"/>
    <col min="6664" max="6664" width="16.5703125" style="2" customWidth="1"/>
    <col min="6665" max="6665" width="16.140625" style="2" customWidth="1"/>
    <col min="6666" max="6666" width="16.42578125" style="2" customWidth="1"/>
    <col min="6667" max="6667" width="16.5703125" style="2" customWidth="1"/>
    <col min="6668" max="6668" width="16.85546875" style="2" customWidth="1"/>
    <col min="6669" max="6671" width="16.7109375" style="2" customWidth="1"/>
    <col min="6672" max="6912" width="9.140625" style="2"/>
    <col min="6913" max="6913" width="44.85546875" style="2" customWidth="1"/>
    <col min="6914" max="6914" width="13.5703125" style="2" customWidth="1"/>
    <col min="6915" max="6915" width="26.5703125" style="2" customWidth="1"/>
    <col min="6916" max="6916" width="14.42578125" style="2" customWidth="1"/>
    <col min="6917" max="6917" width="11.85546875" style="2" customWidth="1"/>
    <col min="6918" max="6919" width="15.28515625" style="2" customWidth="1"/>
    <col min="6920" max="6920" width="16.5703125" style="2" customWidth="1"/>
    <col min="6921" max="6921" width="16.140625" style="2" customWidth="1"/>
    <col min="6922" max="6922" width="16.42578125" style="2" customWidth="1"/>
    <col min="6923" max="6923" width="16.5703125" style="2" customWidth="1"/>
    <col min="6924" max="6924" width="16.85546875" style="2" customWidth="1"/>
    <col min="6925" max="6927" width="16.7109375" style="2" customWidth="1"/>
    <col min="6928" max="7168" width="9.140625" style="2"/>
    <col min="7169" max="7169" width="44.85546875" style="2" customWidth="1"/>
    <col min="7170" max="7170" width="13.5703125" style="2" customWidth="1"/>
    <col min="7171" max="7171" width="26.5703125" style="2" customWidth="1"/>
    <col min="7172" max="7172" width="14.42578125" style="2" customWidth="1"/>
    <col min="7173" max="7173" width="11.85546875" style="2" customWidth="1"/>
    <col min="7174" max="7175" width="15.28515625" style="2" customWidth="1"/>
    <col min="7176" max="7176" width="16.5703125" style="2" customWidth="1"/>
    <col min="7177" max="7177" width="16.140625" style="2" customWidth="1"/>
    <col min="7178" max="7178" width="16.42578125" style="2" customWidth="1"/>
    <col min="7179" max="7179" width="16.5703125" style="2" customWidth="1"/>
    <col min="7180" max="7180" width="16.85546875" style="2" customWidth="1"/>
    <col min="7181" max="7183" width="16.7109375" style="2" customWidth="1"/>
    <col min="7184" max="7424" width="9.140625" style="2"/>
    <col min="7425" max="7425" width="44.85546875" style="2" customWidth="1"/>
    <col min="7426" max="7426" width="13.5703125" style="2" customWidth="1"/>
    <col min="7427" max="7427" width="26.5703125" style="2" customWidth="1"/>
    <col min="7428" max="7428" width="14.42578125" style="2" customWidth="1"/>
    <col min="7429" max="7429" width="11.85546875" style="2" customWidth="1"/>
    <col min="7430" max="7431" width="15.28515625" style="2" customWidth="1"/>
    <col min="7432" max="7432" width="16.5703125" style="2" customWidth="1"/>
    <col min="7433" max="7433" width="16.140625" style="2" customWidth="1"/>
    <col min="7434" max="7434" width="16.42578125" style="2" customWidth="1"/>
    <col min="7435" max="7435" width="16.5703125" style="2" customWidth="1"/>
    <col min="7436" max="7436" width="16.85546875" style="2" customWidth="1"/>
    <col min="7437" max="7439" width="16.7109375" style="2" customWidth="1"/>
    <col min="7440" max="7680" width="9.140625" style="2"/>
    <col min="7681" max="7681" width="44.85546875" style="2" customWidth="1"/>
    <col min="7682" max="7682" width="13.5703125" style="2" customWidth="1"/>
    <col min="7683" max="7683" width="26.5703125" style="2" customWidth="1"/>
    <col min="7684" max="7684" width="14.42578125" style="2" customWidth="1"/>
    <col min="7685" max="7685" width="11.85546875" style="2" customWidth="1"/>
    <col min="7686" max="7687" width="15.28515625" style="2" customWidth="1"/>
    <col min="7688" max="7688" width="16.5703125" style="2" customWidth="1"/>
    <col min="7689" max="7689" width="16.140625" style="2" customWidth="1"/>
    <col min="7690" max="7690" width="16.42578125" style="2" customWidth="1"/>
    <col min="7691" max="7691" width="16.5703125" style="2" customWidth="1"/>
    <col min="7692" max="7692" width="16.85546875" style="2" customWidth="1"/>
    <col min="7693" max="7695" width="16.7109375" style="2" customWidth="1"/>
    <col min="7696" max="7936" width="9.140625" style="2"/>
    <col min="7937" max="7937" width="44.85546875" style="2" customWidth="1"/>
    <col min="7938" max="7938" width="13.5703125" style="2" customWidth="1"/>
    <col min="7939" max="7939" width="26.5703125" style="2" customWidth="1"/>
    <col min="7940" max="7940" width="14.42578125" style="2" customWidth="1"/>
    <col min="7941" max="7941" width="11.85546875" style="2" customWidth="1"/>
    <col min="7942" max="7943" width="15.28515625" style="2" customWidth="1"/>
    <col min="7944" max="7944" width="16.5703125" style="2" customWidth="1"/>
    <col min="7945" max="7945" width="16.140625" style="2" customWidth="1"/>
    <col min="7946" max="7946" width="16.42578125" style="2" customWidth="1"/>
    <col min="7947" max="7947" width="16.5703125" style="2" customWidth="1"/>
    <col min="7948" max="7948" width="16.85546875" style="2" customWidth="1"/>
    <col min="7949" max="7951" width="16.7109375" style="2" customWidth="1"/>
    <col min="7952" max="8192" width="9.140625" style="2"/>
    <col min="8193" max="8193" width="44.85546875" style="2" customWidth="1"/>
    <col min="8194" max="8194" width="13.5703125" style="2" customWidth="1"/>
    <col min="8195" max="8195" width="26.5703125" style="2" customWidth="1"/>
    <col min="8196" max="8196" width="14.42578125" style="2" customWidth="1"/>
    <col min="8197" max="8197" width="11.85546875" style="2" customWidth="1"/>
    <col min="8198" max="8199" width="15.28515625" style="2" customWidth="1"/>
    <col min="8200" max="8200" width="16.5703125" style="2" customWidth="1"/>
    <col min="8201" max="8201" width="16.140625" style="2" customWidth="1"/>
    <col min="8202" max="8202" width="16.42578125" style="2" customWidth="1"/>
    <col min="8203" max="8203" width="16.5703125" style="2" customWidth="1"/>
    <col min="8204" max="8204" width="16.85546875" style="2" customWidth="1"/>
    <col min="8205" max="8207" width="16.7109375" style="2" customWidth="1"/>
    <col min="8208" max="8448" width="9.140625" style="2"/>
    <col min="8449" max="8449" width="44.85546875" style="2" customWidth="1"/>
    <col min="8450" max="8450" width="13.5703125" style="2" customWidth="1"/>
    <col min="8451" max="8451" width="26.5703125" style="2" customWidth="1"/>
    <col min="8452" max="8452" width="14.42578125" style="2" customWidth="1"/>
    <col min="8453" max="8453" width="11.85546875" style="2" customWidth="1"/>
    <col min="8454" max="8455" width="15.28515625" style="2" customWidth="1"/>
    <col min="8456" max="8456" width="16.5703125" style="2" customWidth="1"/>
    <col min="8457" max="8457" width="16.140625" style="2" customWidth="1"/>
    <col min="8458" max="8458" width="16.42578125" style="2" customWidth="1"/>
    <col min="8459" max="8459" width="16.5703125" style="2" customWidth="1"/>
    <col min="8460" max="8460" width="16.85546875" style="2" customWidth="1"/>
    <col min="8461" max="8463" width="16.7109375" style="2" customWidth="1"/>
    <col min="8464" max="8704" width="9.140625" style="2"/>
    <col min="8705" max="8705" width="44.85546875" style="2" customWidth="1"/>
    <col min="8706" max="8706" width="13.5703125" style="2" customWidth="1"/>
    <col min="8707" max="8707" width="26.5703125" style="2" customWidth="1"/>
    <col min="8708" max="8708" width="14.42578125" style="2" customWidth="1"/>
    <col min="8709" max="8709" width="11.85546875" style="2" customWidth="1"/>
    <col min="8710" max="8711" width="15.28515625" style="2" customWidth="1"/>
    <col min="8712" max="8712" width="16.5703125" style="2" customWidth="1"/>
    <col min="8713" max="8713" width="16.140625" style="2" customWidth="1"/>
    <col min="8714" max="8714" width="16.42578125" style="2" customWidth="1"/>
    <col min="8715" max="8715" width="16.5703125" style="2" customWidth="1"/>
    <col min="8716" max="8716" width="16.85546875" style="2" customWidth="1"/>
    <col min="8717" max="8719" width="16.7109375" style="2" customWidth="1"/>
    <col min="8720" max="8960" width="9.140625" style="2"/>
    <col min="8961" max="8961" width="44.85546875" style="2" customWidth="1"/>
    <col min="8962" max="8962" width="13.5703125" style="2" customWidth="1"/>
    <col min="8963" max="8963" width="26.5703125" style="2" customWidth="1"/>
    <col min="8964" max="8964" width="14.42578125" style="2" customWidth="1"/>
    <col min="8965" max="8965" width="11.85546875" style="2" customWidth="1"/>
    <col min="8966" max="8967" width="15.28515625" style="2" customWidth="1"/>
    <col min="8968" max="8968" width="16.5703125" style="2" customWidth="1"/>
    <col min="8969" max="8969" width="16.140625" style="2" customWidth="1"/>
    <col min="8970" max="8970" width="16.42578125" style="2" customWidth="1"/>
    <col min="8971" max="8971" width="16.5703125" style="2" customWidth="1"/>
    <col min="8972" max="8972" width="16.85546875" style="2" customWidth="1"/>
    <col min="8973" max="8975" width="16.7109375" style="2" customWidth="1"/>
    <col min="8976" max="9216" width="9.140625" style="2"/>
    <col min="9217" max="9217" width="44.85546875" style="2" customWidth="1"/>
    <col min="9218" max="9218" width="13.5703125" style="2" customWidth="1"/>
    <col min="9219" max="9219" width="26.5703125" style="2" customWidth="1"/>
    <col min="9220" max="9220" width="14.42578125" style="2" customWidth="1"/>
    <col min="9221" max="9221" width="11.85546875" style="2" customWidth="1"/>
    <col min="9222" max="9223" width="15.28515625" style="2" customWidth="1"/>
    <col min="9224" max="9224" width="16.5703125" style="2" customWidth="1"/>
    <col min="9225" max="9225" width="16.140625" style="2" customWidth="1"/>
    <col min="9226" max="9226" width="16.42578125" style="2" customWidth="1"/>
    <col min="9227" max="9227" width="16.5703125" style="2" customWidth="1"/>
    <col min="9228" max="9228" width="16.85546875" style="2" customWidth="1"/>
    <col min="9229" max="9231" width="16.7109375" style="2" customWidth="1"/>
    <col min="9232" max="9472" width="9.140625" style="2"/>
    <col min="9473" max="9473" width="44.85546875" style="2" customWidth="1"/>
    <col min="9474" max="9474" width="13.5703125" style="2" customWidth="1"/>
    <col min="9475" max="9475" width="26.5703125" style="2" customWidth="1"/>
    <col min="9476" max="9476" width="14.42578125" style="2" customWidth="1"/>
    <col min="9477" max="9477" width="11.85546875" style="2" customWidth="1"/>
    <col min="9478" max="9479" width="15.28515625" style="2" customWidth="1"/>
    <col min="9480" max="9480" width="16.5703125" style="2" customWidth="1"/>
    <col min="9481" max="9481" width="16.140625" style="2" customWidth="1"/>
    <col min="9482" max="9482" width="16.42578125" style="2" customWidth="1"/>
    <col min="9483" max="9483" width="16.5703125" style="2" customWidth="1"/>
    <col min="9484" max="9484" width="16.85546875" style="2" customWidth="1"/>
    <col min="9485" max="9487" width="16.7109375" style="2" customWidth="1"/>
    <col min="9488" max="9728" width="9.140625" style="2"/>
    <col min="9729" max="9729" width="44.85546875" style="2" customWidth="1"/>
    <col min="9730" max="9730" width="13.5703125" style="2" customWidth="1"/>
    <col min="9731" max="9731" width="26.5703125" style="2" customWidth="1"/>
    <col min="9732" max="9732" width="14.42578125" style="2" customWidth="1"/>
    <col min="9733" max="9733" width="11.85546875" style="2" customWidth="1"/>
    <col min="9734" max="9735" width="15.28515625" style="2" customWidth="1"/>
    <col min="9736" max="9736" width="16.5703125" style="2" customWidth="1"/>
    <col min="9737" max="9737" width="16.140625" style="2" customWidth="1"/>
    <col min="9738" max="9738" width="16.42578125" style="2" customWidth="1"/>
    <col min="9739" max="9739" width="16.5703125" style="2" customWidth="1"/>
    <col min="9740" max="9740" width="16.85546875" style="2" customWidth="1"/>
    <col min="9741" max="9743" width="16.7109375" style="2" customWidth="1"/>
    <col min="9744" max="9984" width="9.140625" style="2"/>
    <col min="9985" max="9985" width="44.85546875" style="2" customWidth="1"/>
    <col min="9986" max="9986" width="13.5703125" style="2" customWidth="1"/>
    <col min="9987" max="9987" width="26.5703125" style="2" customWidth="1"/>
    <col min="9988" max="9988" width="14.42578125" style="2" customWidth="1"/>
    <col min="9989" max="9989" width="11.85546875" style="2" customWidth="1"/>
    <col min="9990" max="9991" width="15.28515625" style="2" customWidth="1"/>
    <col min="9992" max="9992" width="16.5703125" style="2" customWidth="1"/>
    <col min="9993" max="9993" width="16.140625" style="2" customWidth="1"/>
    <col min="9994" max="9994" width="16.42578125" style="2" customWidth="1"/>
    <col min="9995" max="9995" width="16.5703125" style="2" customWidth="1"/>
    <col min="9996" max="9996" width="16.85546875" style="2" customWidth="1"/>
    <col min="9997" max="9999" width="16.7109375" style="2" customWidth="1"/>
    <col min="10000" max="10240" width="9.140625" style="2"/>
    <col min="10241" max="10241" width="44.85546875" style="2" customWidth="1"/>
    <col min="10242" max="10242" width="13.5703125" style="2" customWidth="1"/>
    <col min="10243" max="10243" width="26.5703125" style="2" customWidth="1"/>
    <col min="10244" max="10244" width="14.42578125" style="2" customWidth="1"/>
    <col min="10245" max="10245" width="11.85546875" style="2" customWidth="1"/>
    <col min="10246" max="10247" width="15.28515625" style="2" customWidth="1"/>
    <col min="10248" max="10248" width="16.5703125" style="2" customWidth="1"/>
    <col min="10249" max="10249" width="16.140625" style="2" customWidth="1"/>
    <col min="10250" max="10250" width="16.42578125" style="2" customWidth="1"/>
    <col min="10251" max="10251" width="16.5703125" style="2" customWidth="1"/>
    <col min="10252" max="10252" width="16.85546875" style="2" customWidth="1"/>
    <col min="10253" max="10255" width="16.7109375" style="2" customWidth="1"/>
    <col min="10256" max="10496" width="9.140625" style="2"/>
    <col min="10497" max="10497" width="44.85546875" style="2" customWidth="1"/>
    <col min="10498" max="10498" width="13.5703125" style="2" customWidth="1"/>
    <col min="10499" max="10499" width="26.5703125" style="2" customWidth="1"/>
    <col min="10500" max="10500" width="14.42578125" style="2" customWidth="1"/>
    <col min="10501" max="10501" width="11.85546875" style="2" customWidth="1"/>
    <col min="10502" max="10503" width="15.28515625" style="2" customWidth="1"/>
    <col min="10504" max="10504" width="16.5703125" style="2" customWidth="1"/>
    <col min="10505" max="10505" width="16.140625" style="2" customWidth="1"/>
    <col min="10506" max="10506" width="16.42578125" style="2" customWidth="1"/>
    <col min="10507" max="10507" width="16.5703125" style="2" customWidth="1"/>
    <col min="10508" max="10508" width="16.85546875" style="2" customWidth="1"/>
    <col min="10509" max="10511" width="16.7109375" style="2" customWidth="1"/>
    <col min="10512" max="10752" width="9.140625" style="2"/>
    <col min="10753" max="10753" width="44.85546875" style="2" customWidth="1"/>
    <col min="10754" max="10754" width="13.5703125" style="2" customWidth="1"/>
    <col min="10755" max="10755" width="26.5703125" style="2" customWidth="1"/>
    <col min="10756" max="10756" width="14.42578125" style="2" customWidth="1"/>
    <col min="10757" max="10757" width="11.85546875" style="2" customWidth="1"/>
    <col min="10758" max="10759" width="15.28515625" style="2" customWidth="1"/>
    <col min="10760" max="10760" width="16.5703125" style="2" customWidth="1"/>
    <col min="10761" max="10761" width="16.140625" style="2" customWidth="1"/>
    <col min="10762" max="10762" width="16.42578125" style="2" customWidth="1"/>
    <col min="10763" max="10763" width="16.5703125" style="2" customWidth="1"/>
    <col min="10764" max="10764" width="16.85546875" style="2" customWidth="1"/>
    <col min="10765" max="10767" width="16.7109375" style="2" customWidth="1"/>
    <col min="10768" max="11008" width="9.140625" style="2"/>
    <col min="11009" max="11009" width="44.85546875" style="2" customWidth="1"/>
    <col min="11010" max="11010" width="13.5703125" style="2" customWidth="1"/>
    <col min="11011" max="11011" width="26.5703125" style="2" customWidth="1"/>
    <col min="11012" max="11012" width="14.42578125" style="2" customWidth="1"/>
    <col min="11013" max="11013" width="11.85546875" style="2" customWidth="1"/>
    <col min="11014" max="11015" width="15.28515625" style="2" customWidth="1"/>
    <col min="11016" max="11016" width="16.5703125" style="2" customWidth="1"/>
    <col min="11017" max="11017" width="16.140625" style="2" customWidth="1"/>
    <col min="11018" max="11018" width="16.42578125" style="2" customWidth="1"/>
    <col min="11019" max="11019" width="16.5703125" style="2" customWidth="1"/>
    <col min="11020" max="11020" width="16.85546875" style="2" customWidth="1"/>
    <col min="11021" max="11023" width="16.7109375" style="2" customWidth="1"/>
    <col min="11024" max="11264" width="9.140625" style="2"/>
    <col min="11265" max="11265" width="44.85546875" style="2" customWidth="1"/>
    <col min="11266" max="11266" width="13.5703125" style="2" customWidth="1"/>
    <col min="11267" max="11267" width="26.5703125" style="2" customWidth="1"/>
    <col min="11268" max="11268" width="14.42578125" style="2" customWidth="1"/>
    <col min="11269" max="11269" width="11.85546875" style="2" customWidth="1"/>
    <col min="11270" max="11271" width="15.28515625" style="2" customWidth="1"/>
    <col min="11272" max="11272" width="16.5703125" style="2" customWidth="1"/>
    <col min="11273" max="11273" width="16.140625" style="2" customWidth="1"/>
    <col min="11274" max="11274" width="16.42578125" style="2" customWidth="1"/>
    <col min="11275" max="11275" width="16.5703125" style="2" customWidth="1"/>
    <col min="11276" max="11276" width="16.85546875" style="2" customWidth="1"/>
    <col min="11277" max="11279" width="16.7109375" style="2" customWidth="1"/>
    <col min="11280" max="11520" width="9.140625" style="2"/>
    <col min="11521" max="11521" width="44.85546875" style="2" customWidth="1"/>
    <col min="11522" max="11522" width="13.5703125" style="2" customWidth="1"/>
    <col min="11523" max="11523" width="26.5703125" style="2" customWidth="1"/>
    <col min="11524" max="11524" width="14.42578125" style="2" customWidth="1"/>
    <col min="11525" max="11525" width="11.85546875" style="2" customWidth="1"/>
    <col min="11526" max="11527" width="15.28515625" style="2" customWidth="1"/>
    <col min="11528" max="11528" width="16.5703125" style="2" customWidth="1"/>
    <col min="11529" max="11529" width="16.140625" style="2" customWidth="1"/>
    <col min="11530" max="11530" width="16.42578125" style="2" customWidth="1"/>
    <col min="11531" max="11531" width="16.5703125" style="2" customWidth="1"/>
    <col min="11532" max="11532" width="16.85546875" style="2" customWidth="1"/>
    <col min="11533" max="11535" width="16.7109375" style="2" customWidth="1"/>
    <col min="11536" max="11776" width="9.140625" style="2"/>
    <col min="11777" max="11777" width="44.85546875" style="2" customWidth="1"/>
    <col min="11778" max="11778" width="13.5703125" style="2" customWidth="1"/>
    <col min="11779" max="11779" width="26.5703125" style="2" customWidth="1"/>
    <col min="11780" max="11780" width="14.42578125" style="2" customWidth="1"/>
    <col min="11781" max="11781" width="11.85546875" style="2" customWidth="1"/>
    <col min="11782" max="11783" width="15.28515625" style="2" customWidth="1"/>
    <col min="11784" max="11784" width="16.5703125" style="2" customWidth="1"/>
    <col min="11785" max="11785" width="16.140625" style="2" customWidth="1"/>
    <col min="11786" max="11786" width="16.42578125" style="2" customWidth="1"/>
    <col min="11787" max="11787" width="16.5703125" style="2" customWidth="1"/>
    <col min="11788" max="11788" width="16.85546875" style="2" customWidth="1"/>
    <col min="11789" max="11791" width="16.7109375" style="2" customWidth="1"/>
    <col min="11792" max="12032" width="9.140625" style="2"/>
    <col min="12033" max="12033" width="44.85546875" style="2" customWidth="1"/>
    <col min="12034" max="12034" width="13.5703125" style="2" customWidth="1"/>
    <col min="12035" max="12035" width="26.5703125" style="2" customWidth="1"/>
    <col min="12036" max="12036" width="14.42578125" style="2" customWidth="1"/>
    <col min="12037" max="12037" width="11.85546875" style="2" customWidth="1"/>
    <col min="12038" max="12039" width="15.28515625" style="2" customWidth="1"/>
    <col min="12040" max="12040" width="16.5703125" style="2" customWidth="1"/>
    <col min="12041" max="12041" width="16.140625" style="2" customWidth="1"/>
    <col min="12042" max="12042" width="16.42578125" style="2" customWidth="1"/>
    <col min="12043" max="12043" width="16.5703125" style="2" customWidth="1"/>
    <col min="12044" max="12044" width="16.85546875" style="2" customWidth="1"/>
    <col min="12045" max="12047" width="16.7109375" style="2" customWidth="1"/>
    <col min="12048" max="12288" width="9.140625" style="2"/>
    <col min="12289" max="12289" width="44.85546875" style="2" customWidth="1"/>
    <col min="12290" max="12290" width="13.5703125" style="2" customWidth="1"/>
    <col min="12291" max="12291" width="26.5703125" style="2" customWidth="1"/>
    <col min="12292" max="12292" width="14.42578125" style="2" customWidth="1"/>
    <col min="12293" max="12293" width="11.85546875" style="2" customWidth="1"/>
    <col min="12294" max="12295" width="15.28515625" style="2" customWidth="1"/>
    <col min="12296" max="12296" width="16.5703125" style="2" customWidth="1"/>
    <col min="12297" max="12297" width="16.140625" style="2" customWidth="1"/>
    <col min="12298" max="12298" width="16.42578125" style="2" customWidth="1"/>
    <col min="12299" max="12299" width="16.5703125" style="2" customWidth="1"/>
    <col min="12300" max="12300" width="16.85546875" style="2" customWidth="1"/>
    <col min="12301" max="12303" width="16.7109375" style="2" customWidth="1"/>
    <col min="12304" max="12544" width="9.140625" style="2"/>
    <col min="12545" max="12545" width="44.85546875" style="2" customWidth="1"/>
    <col min="12546" max="12546" width="13.5703125" style="2" customWidth="1"/>
    <col min="12547" max="12547" width="26.5703125" style="2" customWidth="1"/>
    <col min="12548" max="12548" width="14.42578125" style="2" customWidth="1"/>
    <col min="12549" max="12549" width="11.85546875" style="2" customWidth="1"/>
    <col min="12550" max="12551" width="15.28515625" style="2" customWidth="1"/>
    <col min="12552" max="12552" width="16.5703125" style="2" customWidth="1"/>
    <col min="12553" max="12553" width="16.140625" style="2" customWidth="1"/>
    <col min="12554" max="12554" width="16.42578125" style="2" customWidth="1"/>
    <col min="12555" max="12555" width="16.5703125" style="2" customWidth="1"/>
    <col min="12556" max="12556" width="16.85546875" style="2" customWidth="1"/>
    <col min="12557" max="12559" width="16.7109375" style="2" customWidth="1"/>
    <col min="12560" max="12800" width="9.140625" style="2"/>
    <col min="12801" max="12801" width="44.85546875" style="2" customWidth="1"/>
    <col min="12802" max="12802" width="13.5703125" style="2" customWidth="1"/>
    <col min="12803" max="12803" width="26.5703125" style="2" customWidth="1"/>
    <col min="12804" max="12804" width="14.42578125" style="2" customWidth="1"/>
    <col min="12805" max="12805" width="11.85546875" style="2" customWidth="1"/>
    <col min="12806" max="12807" width="15.28515625" style="2" customWidth="1"/>
    <col min="12808" max="12808" width="16.5703125" style="2" customWidth="1"/>
    <col min="12809" max="12809" width="16.140625" style="2" customWidth="1"/>
    <col min="12810" max="12810" width="16.42578125" style="2" customWidth="1"/>
    <col min="12811" max="12811" width="16.5703125" style="2" customWidth="1"/>
    <col min="12812" max="12812" width="16.85546875" style="2" customWidth="1"/>
    <col min="12813" max="12815" width="16.7109375" style="2" customWidth="1"/>
    <col min="12816" max="13056" width="9.140625" style="2"/>
    <col min="13057" max="13057" width="44.85546875" style="2" customWidth="1"/>
    <col min="13058" max="13058" width="13.5703125" style="2" customWidth="1"/>
    <col min="13059" max="13059" width="26.5703125" style="2" customWidth="1"/>
    <col min="13060" max="13060" width="14.42578125" style="2" customWidth="1"/>
    <col min="13061" max="13061" width="11.85546875" style="2" customWidth="1"/>
    <col min="13062" max="13063" width="15.28515625" style="2" customWidth="1"/>
    <col min="13064" max="13064" width="16.5703125" style="2" customWidth="1"/>
    <col min="13065" max="13065" width="16.140625" style="2" customWidth="1"/>
    <col min="13066" max="13066" width="16.42578125" style="2" customWidth="1"/>
    <col min="13067" max="13067" width="16.5703125" style="2" customWidth="1"/>
    <col min="13068" max="13068" width="16.85546875" style="2" customWidth="1"/>
    <col min="13069" max="13071" width="16.7109375" style="2" customWidth="1"/>
    <col min="13072" max="13312" width="9.140625" style="2"/>
    <col min="13313" max="13313" width="44.85546875" style="2" customWidth="1"/>
    <col min="13314" max="13314" width="13.5703125" style="2" customWidth="1"/>
    <col min="13315" max="13315" width="26.5703125" style="2" customWidth="1"/>
    <col min="13316" max="13316" width="14.42578125" style="2" customWidth="1"/>
    <col min="13317" max="13317" width="11.85546875" style="2" customWidth="1"/>
    <col min="13318" max="13319" width="15.28515625" style="2" customWidth="1"/>
    <col min="13320" max="13320" width="16.5703125" style="2" customWidth="1"/>
    <col min="13321" max="13321" width="16.140625" style="2" customWidth="1"/>
    <col min="13322" max="13322" width="16.42578125" style="2" customWidth="1"/>
    <col min="13323" max="13323" width="16.5703125" style="2" customWidth="1"/>
    <col min="13324" max="13324" width="16.85546875" style="2" customWidth="1"/>
    <col min="13325" max="13327" width="16.7109375" style="2" customWidth="1"/>
    <col min="13328" max="13568" width="9.140625" style="2"/>
    <col min="13569" max="13569" width="44.85546875" style="2" customWidth="1"/>
    <col min="13570" max="13570" width="13.5703125" style="2" customWidth="1"/>
    <col min="13571" max="13571" width="26.5703125" style="2" customWidth="1"/>
    <col min="13572" max="13572" width="14.42578125" style="2" customWidth="1"/>
    <col min="13573" max="13573" width="11.85546875" style="2" customWidth="1"/>
    <col min="13574" max="13575" width="15.28515625" style="2" customWidth="1"/>
    <col min="13576" max="13576" width="16.5703125" style="2" customWidth="1"/>
    <col min="13577" max="13577" width="16.140625" style="2" customWidth="1"/>
    <col min="13578" max="13578" width="16.42578125" style="2" customWidth="1"/>
    <col min="13579" max="13579" width="16.5703125" style="2" customWidth="1"/>
    <col min="13580" max="13580" width="16.85546875" style="2" customWidth="1"/>
    <col min="13581" max="13583" width="16.7109375" style="2" customWidth="1"/>
    <col min="13584" max="13824" width="9.140625" style="2"/>
    <col min="13825" max="13825" width="44.85546875" style="2" customWidth="1"/>
    <col min="13826" max="13826" width="13.5703125" style="2" customWidth="1"/>
    <col min="13827" max="13827" width="26.5703125" style="2" customWidth="1"/>
    <col min="13828" max="13828" width="14.42578125" style="2" customWidth="1"/>
    <col min="13829" max="13829" width="11.85546875" style="2" customWidth="1"/>
    <col min="13830" max="13831" width="15.28515625" style="2" customWidth="1"/>
    <col min="13832" max="13832" width="16.5703125" style="2" customWidth="1"/>
    <col min="13833" max="13833" width="16.140625" style="2" customWidth="1"/>
    <col min="13834" max="13834" width="16.42578125" style="2" customWidth="1"/>
    <col min="13835" max="13835" width="16.5703125" style="2" customWidth="1"/>
    <col min="13836" max="13836" width="16.85546875" style="2" customWidth="1"/>
    <col min="13837" max="13839" width="16.7109375" style="2" customWidth="1"/>
    <col min="13840" max="14080" width="9.140625" style="2"/>
    <col min="14081" max="14081" width="44.85546875" style="2" customWidth="1"/>
    <col min="14082" max="14082" width="13.5703125" style="2" customWidth="1"/>
    <col min="14083" max="14083" width="26.5703125" style="2" customWidth="1"/>
    <col min="14084" max="14084" width="14.42578125" style="2" customWidth="1"/>
    <col min="14085" max="14085" width="11.85546875" style="2" customWidth="1"/>
    <col min="14086" max="14087" width="15.28515625" style="2" customWidth="1"/>
    <col min="14088" max="14088" width="16.5703125" style="2" customWidth="1"/>
    <col min="14089" max="14089" width="16.140625" style="2" customWidth="1"/>
    <col min="14090" max="14090" width="16.42578125" style="2" customWidth="1"/>
    <col min="14091" max="14091" width="16.5703125" style="2" customWidth="1"/>
    <col min="14092" max="14092" width="16.85546875" style="2" customWidth="1"/>
    <col min="14093" max="14095" width="16.7109375" style="2" customWidth="1"/>
    <col min="14096" max="14336" width="9.140625" style="2"/>
    <col min="14337" max="14337" width="44.85546875" style="2" customWidth="1"/>
    <col min="14338" max="14338" width="13.5703125" style="2" customWidth="1"/>
    <col min="14339" max="14339" width="26.5703125" style="2" customWidth="1"/>
    <col min="14340" max="14340" width="14.42578125" style="2" customWidth="1"/>
    <col min="14341" max="14341" width="11.85546875" style="2" customWidth="1"/>
    <col min="14342" max="14343" width="15.28515625" style="2" customWidth="1"/>
    <col min="14344" max="14344" width="16.5703125" style="2" customWidth="1"/>
    <col min="14345" max="14345" width="16.140625" style="2" customWidth="1"/>
    <col min="14346" max="14346" width="16.42578125" style="2" customWidth="1"/>
    <col min="14347" max="14347" width="16.5703125" style="2" customWidth="1"/>
    <col min="14348" max="14348" width="16.85546875" style="2" customWidth="1"/>
    <col min="14349" max="14351" width="16.7109375" style="2" customWidth="1"/>
    <col min="14352" max="14592" width="9.140625" style="2"/>
    <col min="14593" max="14593" width="44.85546875" style="2" customWidth="1"/>
    <col min="14594" max="14594" width="13.5703125" style="2" customWidth="1"/>
    <col min="14595" max="14595" width="26.5703125" style="2" customWidth="1"/>
    <col min="14596" max="14596" width="14.42578125" style="2" customWidth="1"/>
    <col min="14597" max="14597" width="11.85546875" style="2" customWidth="1"/>
    <col min="14598" max="14599" width="15.28515625" style="2" customWidth="1"/>
    <col min="14600" max="14600" width="16.5703125" style="2" customWidth="1"/>
    <col min="14601" max="14601" width="16.140625" style="2" customWidth="1"/>
    <col min="14602" max="14602" width="16.42578125" style="2" customWidth="1"/>
    <col min="14603" max="14603" width="16.5703125" style="2" customWidth="1"/>
    <col min="14604" max="14604" width="16.85546875" style="2" customWidth="1"/>
    <col min="14605" max="14607" width="16.7109375" style="2" customWidth="1"/>
    <col min="14608" max="14848" width="9.140625" style="2"/>
    <col min="14849" max="14849" width="44.85546875" style="2" customWidth="1"/>
    <col min="14850" max="14850" width="13.5703125" style="2" customWidth="1"/>
    <col min="14851" max="14851" width="26.5703125" style="2" customWidth="1"/>
    <col min="14852" max="14852" width="14.42578125" style="2" customWidth="1"/>
    <col min="14853" max="14853" width="11.85546875" style="2" customWidth="1"/>
    <col min="14854" max="14855" width="15.28515625" style="2" customWidth="1"/>
    <col min="14856" max="14856" width="16.5703125" style="2" customWidth="1"/>
    <col min="14857" max="14857" width="16.140625" style="2" customWidth="1"/>
    <col min="14858" max="14858" width="16.42578125" style="2" customWidth="1"/>
    <col min="14859" max="14859" width="16.5703125" style="2" customWidth="1"/>
    <col min="14860" max="14860" width="16.85546875" style="2" customWidth="1"/>
    <col min="14861" max="14863" width="16.7109375" style="2" customWidth="1"/>
    <col min="14864" max="15104" width="9.140625" style="2"/>
    <col min="15105" max="15105" width="44.85546875" style="2" customWidth="1"/>
    <col min="15106" max="15106" width="13.5703125" style="2" customWidth="1"/>
    <col min="15107" max="15107" width="26.5703125" style="2" customWidth="1"/>
    <col min="15108" max="15108" width="14.42578125" style="2" customWidth="1"/>
    <col min="15109" max="15109" width="11.85546875" style="2" customWidth="1"/>
    <col min="15110" max="15111" width="15.28515625" style="2" customWidth="1"/>
    <col min="15112" max="15112" width="16.5703125" style="2" customWidth="1"/>
    <col min="15113" max="15113" width="16.140625" style="2" customWidth="1"/>
    <col min="15114" max="15114" width="16.42578125" style="2" customWidth="1"/>
    <col min="15115" max="15115" width="16.5703125" style="2" customWidth="1"/>
    <col min="15116" max="15116" width="16.85546875" style="2" customWidth="1"/>
    <col min="15117" max="15119" width="16.7109375" style="2" customWidth="1"/>
    <col min="15120" max="15360" width="9.140625" style="2"/>
    <col min="15361" max="15361" width="44.85546875" style="2" customWidth="1"/>
    <col min="15362" max="15362" width="13.5703125" style="2" customWidth="1"/>
    <col min="15363" max="15363" width="26.5703125" style="2" customWidth="1"/>
    <col min="15364" max="15364" width="14.42578125" style="2" customWidth="1"/>
    <col min="15365" max="15365" width="11.85546875" style="2" customWidth="1"/>
    <col min="15366" max="15367" width="15.28515625" style="2" customWidth="1"/>
    <col min="15368" max="15368" width="16.5703125" style="2" customWidth="1"/>
    <col min="15369" max="15369" width="16.140625" style="2" customWidth="1"/>
    <col min="15370" max="15370" width="16.42578125" style="2" customWidth="1"/>
    <col min="15371" max="15371" width="16.5703125" style="2" customWidth="1"/>
    <col min="15372" max="15372" width="16.85546875" style="2" customWidth="1"/>
    <col min="15373" max="15375" width="16.7109375" style="2" customWidth="1"/>
    <col min="15376" max="15616" width="9.140625" style="2"/>
    <col min="15617" max="15617" width="44.85546875" style="2" customWidth="1"/>
    <col min="15618" max="15618" width="13.5703125" style="2" customWidth="1"/>
    <col min="15619" max="15619" width="26.5703125" style="2" customWidth="1"/>
    <col min="15620" max="15620" width="14.42578125" style="2" customWidth="1"/>
    <col min="15621" max="15621" width="11.85546875" style="2" customWidth="1"/>
    <col min="15622" max="15623" width="15.28515625" style="2" customWidth="1"/>
    <col min="15624" max="15624" width="16.5703125" style="2" customWidth="1"/>
    <col min="15625" max="15625" width="16.140625" style="2" customWidth="1"/>
    <col min="15626" max="15626" width="16.42578125" style="2" customWidth="1"/>
    <col min="15627" max="15627" width="16.5703125" style="2" customWidth="1"/>
    <col min="15628" max="15628" width="16.85546875" style="2" customWidth="1"/>
    <col min="15629" max="15631" width="16.7109375" style="2" customWidth="1"/>
    <col min="15632" max="15872" width="9.140625" style="2"/>
    <col min="15873" max="15873" width="44.85546875" style="2" customWidth="1"/>
    <col min="15874" max="15874" width="13.5703125" style="2" customWidth="1"/>
    <col min="15875" max="15875" width="26.5703125" style="2" customWidth="1"/>
    <col min="15876" max="15876" width="14.42578125" style="2" customWidth="1"/>
    <col min="15877" max="15877" width="11.85546875" style="2" customWidth="1"/>
    <col min="15878" max="15879" width="15.28515625" style="2" customWidth="1"/>
    <col min="15880" max="15880" width="16.5703125" style="2" customWidth="1"/>
    <col min="15881" max="15881" width="16.140625" style="2" customWidth="1"/>
    <col min="15882" max="15882" width="16.42578125" style="2" customWidth="1"/>
    <col min="15883" max="15883" width="16.5703125" style="2" customWidth="1"/>
    <col min="15884" max="15884" width="16.85546875" style="2" customWidth="1"/>
    <col min="15885" max="15887" width="16.7109375" style="2" customWidth="1"/>
    <col min="15888" max="16128" width="9.140625" style="2"/>
    <col min="16129" max="16129" width="44.85546875" style="2" customWidth="1"/>
    <col min="16130" max="16130" width="13.5703125" style="2" customWidth="1"/>
    <col min="16131" max="16131" width="26.5703125" style="2" customWidth="1"/>
    <col min="16132" max="16132" width="14.42578125" style="2" customWidth="1"/>
    <col min="16133" max="16133" width="11.85546875" style="2" customWidth="1"/>
    <col min="16134" max="16135" width="15.28515625" style="2" customWidth="1"/>
    <col min="16136" max="16136" width="16.5703125" style="2" customWidth="1"/>
    <col min="16137" max="16137" width="16.140625" style="2" customWidth="1"/>
    <col min="16138" max="16138" width="16.42578125" style="2" customWidth="1"/>
    <col min="16139" max="16139" width="16.5703125" style="2" customWidth="1"/>
    <col min="16140" max="16140" width="16.85546875" style="2" customWidth="1"/>
    <col min="16141" max="16143" width="16.7109375" style="2" customWidth="1"/>
    <col min="16144" max="16384" width="9.140625" style="2"/>
  </cols>
  <sheetData>
    <row r="1" spans="1:16" ht="18.75" hidden="1" customHeight="1" outlineLevel="1">
      <c r="N1" s="218" t="s">
        <v>342</v>
      </c>
      <c r="O1" s="218"/>
    </row>
    <row r="2" spans="1:16" hidden="1" outlineLevel="1">
      <c r="N2" s="218" t="s">
        <v>343</v>
      </c>
      <c r="O2" s="218"/>
    </row>
    <row r="3" spans="1:16" collapsed="1">
      <c r="A3" s="219" t="s">
        <v>344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>
        <v>17</v>
      </c>
    </row>
    <row r="4" spans="1:16">
      <c r="A4" s="219" t="s">
        <v>345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</row>
    <row r="5" spans="1:16">
      <c r="A5" s="221" t="s">
        <v>346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0"/>
    </row>
    <row r="6" spans="1:16">
      <c r="A6" s="222" t="s">
        <v>347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0"/>
    </row>
    <row r="7" spans="1:16" ht="24.95" customHeight="1">
      <c r="A7" s="223" t="s">
        <v>348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0"/>
    </row>
    <row r="8" spans="1:16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20"/>
    </row>
    <row r="9" spans="1:16" ht="26.25" customHeight="1">
      <c r="A9" s="224" t="s">
        <v>349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0"/>
    </row>
    <row r="10" spans="1:16" ht="12.75" customHeight="1">
      <c r="B10" s="2"/>
      <c r="P10" s="220"/>
    </row>
    <row r="11" spans="1:16" s="171" customFormat="1" ht="40.5" customHeight="1">
      <c r="A11" s="165" t="s">
        <v>221</v>
      </c>
      <c r="B11" s="175" t="s">
        <v>350</v>
      </c>
      <c r="C11" s="175"/>
      <c r="D11" s="175" t="s">
        <v>30</v>
      </c>
      <c r="E11" s="175"/>
      <c r="F11" s="175" t="s">
        <v>351</v>
      </c>
      <c r="G11" s="175"/>
      <c r="H11" s="175" t="s">
        <v>352</v>
      </c>
      <c r="I11" s="175"/>
      <c r="J11" s="175" t="s">
        <v>353</v>
      </c>
      <c r="K11" s="175"/>
      <c r="L11" s="175" t="s">
        <v>354</v>
      </c>
      <c r="M11" s="175"/>
      <c r="N11" s="175" t="s">
        <v>355</v>
      </c>
      <c r="O11" s="175"/>
      <c r="P11" s="220"/>
    </row>
    <row r="12" spans="1:16" s="171" customFormat="1" ht="17.25" customHeight="1">
      <c r="A12" s="165">
        <v>1</v>
      </c>
      <c r="B12" s="225">
        <v>2</v>
      </c>
      <c r="C12" s="226"/>
      <c r="D12" s="225">
        <v>3</v>
      </c>
      <c r="E12" s="226"/>
      <c r="F12" s="225">
        <v>4</v>
      </c>
      <c r="G12" s="226"/>
      <c r="H12" s="225">
        <v>5</v>
      </c>
      <c r="I12" s="226"/>
      <c r="J12" s="225">
        <v>6</v>
      </c>
      <c r="K12" s="226"/>
      <c r="L12" s="225">
        <v>7</v>
      </c>
      <c r="M12" s="226"/>
      <c r="N12" s="175">
        <v>8</v>
      </c>
      <c r="O12" s="175"/>
      <c r="P12" s="220"/>
    </row>
    <row r="13" spans="1:16" s="171" customFormat="1" ht="34.5" customHeight="1">
      <c r="A13" s="167" t="s">
        <v>356</v>
      </c>
      <c r="B13" s="176"/>
      <c r="C13" s="176"/>
      <c r="D13" s="227">
        <v>3</v>
      </c>
      <c r="E13" s="227"/>
      <c r="F13" s="228">
        <f>F14+F15+F16+F17</f>
        <v>8</v>
      </c>
      <c r="G13" s="228"/>
      <c r="H13" s="228">
        <f>H14+H15+H16+H17</f>
        <v>3</v>
      </c>
      <c r="I13" s="228"/>
      <c r="J13" s="228">
        <v>3</v>
      </c>
      <c r="K13" s="228"/>
      <c r="L13" s="227"/>
      <c r="M13" s="227"/>
      <c r="N13" s="229">
        <v>99</v>
      </c>
      <c r="O13" s="229"/>
      <c r="P13" s="220"/>
    </row>
    <row r="14" spans="1:16" s="171" customFormat="1" ht="20.100000000000001" customHeight="1">
      <c r="A14" s="8" t="s">
        <v>357</v>
      </c>
      <c r="B14" s="175"/>
      <c r="C14" s="175"/>
      <c r="D14" s="227">
        <v>2</v>
      </c>
      <c r="E14" s="227"/>
      <c r="F14" s="227">
        <v>1</v>
      </c>
      <c r="G14" s="227"/>
      <c r="H14" s="227">
        <v>1</v>
      </c>
      <c r="I14" s="227"/>
      <c r="J14" s="227">
        <v>1</v>
      </c>
      <c r="K14" s="227"/>
      <c r="L14" s="227"/>
      <c r="M14" s="227"/>
      <c r="N14" s="229"/>
      <c r="O14" s="229"/>
      <c r="P14" s="220"/>
    </row>
    <row r="15" spans="1:16" s="171" customFormat="1" ht="20.100000000000001" customHeight="1">
      <c r="A15" s="8" t="s">
        <v>358</v>
      </c>
      <c r="B15" s="175"/>
      <c r="C15" s="175"/>
      <c r="D15" s="227"/>
      <c r="E15" s="227"/>
      <c r="F15" s="227">
        <v>2</v>
      </c>
      <c r="G15" s="227"/>
      <c r="H15" s="227">
        <v>1</v>
      </c>
      <c r="I15" s="227"/>
      <c r="J15" s="227">
        <v>1</v>
      </c>
      <c r="K15" s="227"/>
      <c r="L15" s="227"/>
      <c r="M15" s="227"/>
      <c r="N15" s="229"/>
      <c r="O15" s="229"/>
      <c r="P15" s="220"/>
    </row>
    <row r="16" spans="1:16" s="171" customFormat="1" ht="20.100000000000001" customHeight="1">
      <c r="A16" s="8" t="s">
        <v>359</v>
      </c>
      <c r="B16" s="175"/>
      <c r="C16" s="175"/>
      <c r="D16" s="227">
        <v>1</v>
      </c>
      <c r="E16" s="227"/>
      <c r="F16" s="227">
        <v>2</v>
      </c>
      <c r="G16" s="227"/>
      <c r="H16" s="227">
        <v>1</v>
      </c>
      <c r="I16" s="227"/>
      <c r="J16" s="227">
        <v>1</v>
      </c>
      <c r="K16" s="227"/>
      <c r="L16" s="227"/>
      <c r="M16" s="227"/>
      <c r="N16" s="229"/>
      <c r="O16" s="229"/>
      <c r="P16" s="220"/>
    </row>
    <row r="17" spans="1:16" s="171" customFormat="1" ht="20.100000000000001" customHeight="1">
      <c r="A17" s="8" t="s">
        <v>360</v>
      </c>
      <c r="B17" s="175"/>
      <c r="C17" s="175"/>
      <c r="D17" s="227"/>
      <c r="E17" s="227"/>
      <c r="F17" s="227">
        <v>3</v>
      </c>
      <c r="G17" s="227"/>
      <c r="H17" s="227"/>
      <c r="I17" s="227"/>
      <c r="J17" s="227"/>
      <c r="K17" s="227"/>
      <c r="L17" s="227"/>
      <c r="M17" s="227"/>
      <c r="N17" s="229"/>
      <c r="O17" s="229"/>
      <c r="P17" s="220"/>
    </row>
    <row r="18" spans="1:16" s="171" customFormat="1" ht="20.100000000000001" customHeight="1">
      <c r="A18" s="8" t="s">
        <v>361</v>
      </c>
      <c r="B18" s="175"/>
      <c r="C18" s="175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9"/>
      <c r="O18" s="229"/>
      <c r="P18" s="220"/>
    </row>
    <row r="19" spans="1:16" s="171" customFormat="1" ht="20.100000000000001" customHeight="1">
      <c r="A19" s="8" t="s">
        <v>362</v>
      </c>
      <c r="B19" s="175"/>
      <c r="C19" s="175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9"/>
      <c r="O19" s="229"/>
      <c r="P19" s="220"/>
    </row>
    <row r="20" spans="1:16" s="171" customFormat="1" ht="37.5" customHeight="1">
      <c r="A20" s="167" t="s">
        <v>363</v>
      </c>
      <c r="B20" s="176"/>
      <c r="C20" s="176"/>
      <c r="D20" s="230">
        <v>86</v>
      </c>
      <c r="E20" s="230"/>
      <c r="F20" s="231">
        <f>F21+F22+F23</f>
        <v>498.7</v>
      </c>
      <c r="G20" s="231"/>
      <c r="H20" s="231">
        <v>176.42</v>
      </c>
      <c r="I20" s="231"/>
      <c r="J20" s="231">
        <v>88.8</v>
      </c>
      <c r="K20" s="231"/>
      <c r="L20" s="227"/>
      <c r="M20" s="227"/>
      <c r="N20" s="229"/>
      <c r="O20" s="229"/>
      <c r="P20" s="220"/>
    </row>
    <row r="21" spans="1:16" s="171" customFormat="1" ht="20.100000000000001" customHeight="1">
      <c r="A21" s="8" t="s">
        <v>364</v>
      </c>
      <c r="B21" s="175"/>
      <c r="C21" s="175"/>
      <c r="D21" s="230">
        <v>33</v>
      </c>
      <c r="E21" s="230"/>
      <c r="F21" s="230">
        <v>105.7</v>
      </c>
      <c r="G21" s="230"/>
      <c r="H21" s="230">
        <v>73</v>
      </c>
      <c r="I21" s="230"/>
      <c r="J21" s="230">
        <v>36</v>
      </c>
      <c r="K21" s="230"/>
      <c r="L21" s="227"/>
      <c r="M21" s="227"/>
      <c r="N21" s="229"/>
      <c r="O21" s="229"/>
      <c r="P21" s="220"/>
    </row>
    <row r="22" spans="1:16" s="171" customFormat="1" ht="40.5" customHeight="1">
      <c r="A22" s="8" t="s">
        <v>365</v>
      </c>
      <c r="B22" s="175"/>
      <c r="C22" s="175"/>
      <c r="D22" s="230">
        <v>28</v>
      </c>
      <c r="E22" s="230"/>
      <c r="F22" s="230">
        <v>242.8</v>
      </c>
      <c r="G22" s="230"/>
      <c r="H22" s="230">
        <v>58</v>
      </c>
      <c r="I22" s="230"/>
      <c r="J22" s="230">
        <v>30</v>
      </c>
      <c r="K22" s="230"/>
      <c r="L22" s="227"/>
      <c r="M22" s="227"/>
      <c r="N22" s="229"/>
      <c r="O22" s="229"/>
      <c r="P22" s="220"/>
    </row>
    <row r="23" spans="1:16" s="171" customFormat="1" ht="20.100000000000001" customHeight="1">
      <c r="A23" s="8" t="s">
        <v>366</v>
      </c>
      <c r="B23" s="175"/>
      <c r="C23" s="175"/>
      <c r="D23" s="230">
        <v>25</v>
      </c>
      <c r="E23" s="230"/>
      <c r="F23" s="230">
        <v>150.19999999999999</v>
      </c>
      <c r="G23" s="230"/>
      <c r="H23" s="230">
        <v>45.42</v>
      </c>
      <c r="I23" s="230"/>
      <c r="J23" s="230">
        <v>22.8</v>
      </c>
      <c r="K23" s="230"/>
      <c r="L23" s="227"/>
      <c r="M23" s="227"/>
      <c r="N23" s="229"/>
      <c r="O23" s="229"/>
      <c r="P23" s="220"/>
    </row>
    <row r="24" spans="1:16" s="171" customFormat="1" ht="36" customHeight="1">
      <c r="A24" s="167" t="s">
        <v>367</v>
      </c>
      <c r="B24" s="176"/>
      <c r="C24" s="176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9"/>
      <c r="O24" s="229"/>
      <c r="P24" s="220"/>
    </row>
    <row r="25" spans="1:16" s="171" customFormat="1" ht="20.100000000000001" customHeight="1">
      <c r="A25" s="8" t="s">
        <v>364</v>
      </c>
      <c r="B25" s="175"/>
      <c r="C25" s="175"/>
      <c r="D25" s="227">
        <v>5</v>
      </c>
      <c r="E25" s="227"/>
      <c r="F25" s="227">
        <v>9</v>
      </c>
      <c r="G25" s="227"/>
      <c r="H25" s="227">
        <v>6.2</v>
      </c>
      <c r="I25" s="227"/>
      <c r="J25" s="227">
        <v>6</v>
      </c>
      <c r="K25" s="227"/>
      <c r="L25" s="227"/>
      <c r="M25" s="227"/>
      <c r="N25" s="229"/>
      <c r="O25" s="229"/>
      <c r="P25" s="220"/>
    </row>
    <row r="26" spans="1:16" s="171" customFormat="1" ht="33.75" customHeight="1">
      <c r="A26" s="8" t="s">
        <v>365</v>
      </c>
      <c r="B26" s="175"/>
      <c r="C26" s="175"/>
      <c r="D26" s="227">
        <v>5</v>
      </c>
      <c r="E26" s="227"/>
      <c r="F26" s="227">
        <v>5</v>
      </c>
      <c r="G26" s="227"/>
      <c r="H26" s="227">
        <v>5</v>
      </c>
      <c r="I26" s="227"/>
      <c r="J26" s="227">
        <v>5</v>
      </c>
      <c r="K26" s="227"/>
      <c r="L26" s="227"/>
      <c r="M26" s="227"/>
      <c r="N26" s="229"/>
      <c r="O26" s="229"/>
      <c r="P26" s="220"/>
    </row>
    <row r="27" spans="1:16" s="171" customFormat="1" ht="20.100000000000001" customHeight="1">
      <c r="A27" s="8" t="s">
        <v>366</v>
      </c>
      <c r="B27" s="175"/>
      <c r="C27" s="175"/>
      <c r="D27" s="227">
        <v>4</v>
      </c>
      <c r="E27" s="227"/>
      <c r="F27" s="227">
        <v>4</v>
      </c>
      <c r="G27" s="227"/>
      <c r="H27" s="227">
        <v>4.2</v>
      </c>
      <c r="I27" s="227"/>
      <c r="J27" s="227">
        <v>4</v>
      </c>
      <c r="K27" s="227"/>
      <c r="L27" s="227"/>
      <c r="M27" s="227"/>
      <c r="N27" s="229"/>
      <c r="O27" s="229"/>
      <c r="P27" s="220"/>
    </row>
    <row r="28" spans="1:16" s="171" customFormat="1" ht="36" customHeight="1">
      <c r="A28" s="167" t="s">
        <v>368</v>
      </c>
      <c r="B28" s="176"/>
      <c r="C28" s="176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9"/>
      <c r="O28" s="229"/>
      <c r="P28" s="220"/>
    </row>
    <row r="29" spans="1:16" s="171" customFormat="1" ht="20.100000000000001" customHeight="1">
      <c r="A29" s="8" t="s">
        <v>364</v>
      </c>
      <c r="B29" s="175"/>
      <c r="C29" s="175"/>
      <c r="D29" s="227">
        <v>4715</v>
      </c>
      <c r="E29" s="227"/>
      <c r="F29" s="227">
        <v>8808</v>
      </c>
      <c r="G29" s="227"/>
      <c r="H29" s="227">
        <v>6083</v>
      </c>
      <c r="I29" s="227"/>
      <c r="J29" s="227">
        <v>6000</v>
      </c>
      <c r="K29" s="227"/>
      <c r="L29" s="227"/>
      <c r="M29" s="227"/>
      <c r="N29" s="229"/>
      <c r="O29" s="229"/>
      <c r="P29" s="220"/>
    </row>
    <row r="30" spans="1:16" s="171" customFormat="1" ht="33" customHeight="1">
      <c r="A30" s="8" t="s">
        <v>365</v>
      </c>
      <c r="B30" s="175"/>
      <c r="C30" s="175"/>
      <c r="D30" s="227">
        <v>4250</v>
      </c>
      <c r="E30" s="227"/>
      <c r="F30" s="227">
        <v>5058</v>
      </c>
      <c r="G30" s="227"/>
      <c r="H30" s="227">
        <v>4833</v>
      </c>
      <c r="I30" s="227"/>
      <c r="J30" s="227">
        <v>5000</v>
      </c>
      <c r="K30" s="227"/>
      <c r="L30" s="227"/>
      <c r="M30" s="227"/>
      <c r="N30" s="229"/>
      <c r="O30" s="229"/>
      <c r="P30" s="220"/>
    </row>
    <row r="31" spans="1:16" s="171" customFormat="1" ht="20.100000000000001" customHeight="1">
      <c r="A31" s="8" t="s">
        <v>366</v>
      </c>
      <c r="B31" s="175"/>
      <c r="C31" s="175"/>
      <c r="D31" s="227">
        <v>4200</v>
      </c>
      <c r="E31" s="227"/>
      <c r="F31" s="227">
        <v>4172</v>
      </c>
      <c r="G31" s="227"/>
      <c r="H31" s="227">
        <v>3785</v>
      </c>
      <c r="I31" s="227"/>
      <c r="J31" s="227">
        <v>3800</v>
      </c>
      <c r="K31" s="227"/>
      <c r="L31" s="227"/>
      <c r="M31" s="227"/>
      <c r="N31" s="229"/>
      <c r="O31" s="229"/>
      <c r="P31" s="220"/>
    </row>
    <row r="32" spans="1:16" s="171" customFormat="1" ht="35.25" customHeight="1">
      <c r="A32" s="167" t="s">
        <v>369</v>
      </c>
      <c r="B32" s="176"/>
      <c r="C32" s="176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9"/>
      <c r="O32" s="229"/>
      <c r="P32" s="220"/>
    </row>
    <row r="33" spans="1:16" s="171" customFormat="1" ht="20.100000000000001" customHeight="1">
      <c r="A33" s="8" t="s">
        <v>364</v>
      </c>
      <c r="B33" s="175"/>
      <c r="C33" s="175"/>
      <c r="D33" s="227">
        <v>4715</v>
      </c>
      <c r="E33" s="227"/>
      <c r="F33" s="227">
        <f>F29</f>
        <v>8808</v>
      </c>
      <c r="G33" s="227"/>
      <c r="H33" s="227">
        <f>H29</f>
        <v>6083</v>
      </c>
      <c r="I33" s="227"/>
      <c r="J33" s="227">
        <f>J29</f>
        <v>6000</v>
      </c>
      <c r="K33" s="227"/>
      <c r="L33" s="227"/>
      <c r="M33" s="227"/>
      <c r="N33" s="229"/>
      <c r="O33" s="229"/>
      <c r="P33" s="220"/>
    </row>
    <row r="34" spans="1:16" s="171" customFormat="1" ht="35.25" customHeight="1">
      <c r="A34" s="8" t="s">
        <v>365</v>
      </c>
      <c r="B34" s="175"/>
      <c r="C34" s="175"/>
      <c r="D34" s="227">
        <v>4250</v>
      </c>
      <c r="E34" s="227"/>
      <c r="F34" s="227">
        <f>F30</f>
        <v>5058</v>
      </c>
      <c r="G34" s="227"/>
      <c r="H34" s="227">
        <f>H30</f>
        <v>4833</v>
      </c>
      <c r="I34" s="227"/>
      <c r="J34" s="227">
        <f>J30</f>
        <v>5000</v>
      </c>
      <c r="K34" s="227"/>
      <c r="L34" s="227"/>
      <c r="M34" s="227"/>
      <c r="N34" s="229"/>
      <c r="O34" s="229"/>
      <c r="P34" s="220"/>
    </row>
    <row r="35" spans="1:16" s="171" customFormat="1" ht="20.100000000000001" customHeight="1">
      <c r="A35" s="8" t="s">
        <v>366</v>
      </c>
      <c r="B35" s="175"/>
      <c r="C35" s="175"/>
      <c r="D35" s="227">
        <v>4200</v>
      </c>
      <c r="E35" s="227"/>
      <c r="F35" s="227">
        <f>F31</f>
        <v>4172</v>
      </c>
      <c r="G35" s="227"/>
      <c r="H35" s="227">
        <f>H31</f>
        <v>3785</v>
      </c>
      <c r="I35" s="227"/>
      <c r="J35" s="227">
        <f>J31</f>
        <v>3800</v>
      </c>
      <c r="K35" s="227"/>
      <c r="L35" s="227"/>
      <c r="M35" s="227"/>
      <c r="N35" s="229"/>
      <c r="O35" s="229"/>
      <c r="P35" s="220"/>
    </row>
    <row r="36" spans="1:16" s="171" customFormat="1" ht="13.5" customHeight="1">
      <c r="A36" s="23"/>
      <c r="B36" s="23"/>
      <c r="C36" s="23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166"/>
      <c r="O36" s="166"/>
      <c r="P36" s="220"/>
    </row>
    <row r="37" spans="1:16" ht="22.5" customHeight="1">
      <c r="A37" s="233" t="s">
        <v>370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20"/>
    </row>
    <row r="38" spans="1:16" ht="11.25" customHeight="1">
      <c r="A38" s="234"/>
      <c r="B38" s="234"/>
      <c r="C38" s="234"/>
      <c r="D38" s="234"/>
      <c r="E38" s="234"/>
      <c r="F38" s="234"/>
      <c r="G38" s="234"/>
      <c r="H38" s="234"/>
      <c r="I38" s="234"/>
      <c r="P38" s="220"/>
    </row>
    <row r="39" spans="1:16" ht="20.100000000000001" customHeight="1">
      <c r="A39" s="235"/>
      <c r="B39" s="236"/>
      <c r="C39" s="236"/>
      <c r="D39" s="236"/>
      <c r="E39" s="236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20"/>
    </row>
    <row r="40" spans="1:16" ht="20.100000000000001" hidden="1" customHeight="1" outlineLevel="1">
      <c r="A40" s="235"/>
      <c r="B40" s="238"/>
      <c r="C40" s="238"/>
      <c r="D40" s="238"/>
      <c r="E40" s="238"/>
      <c r="F40" s="239"/>
      <c r="G40" s="239"/>
      <c r="H40" s="239"/>
      <c r="I40" s="239"/>
      <c r="J40" s="239"/>
      <c r="K40" s="239"/>
      <c r="L40" s="239"/>
      <c r="M40" s="240" t="s">
        <v>342</v>
      </c>
      <c r="N40" s="240"/>
      <c r="O40" s="240"/>
    </row>
    <row r="41" spans="1:16" ht="20.100000000000001" hidden="1" customHeight="1" outlineLevel="1">
      <c r="A41" s="235"/>
      <c r="B41" s="238"/>
      <c r="C41" s="238"/>
      <c r="D41" s="238"/>
      <c r="E41" s="238"/>
      <c r="F41" s="239"/>
      <c r="G41" s="239"/>
      <c r="H41" s="239"/>
      <c r="I41" s="239"/>
      <c r="J41" s="239"/>
      <c r="K41" s="239"/>
      <c r="L41" s="239"/>
      <c r="M41" s="240" t="s">
        <v>371</v>
      </c>
      <c r="N41" s="240"/>
      <c r="O41" s="240"/>
    </row>
    <row r="42" spans="1:16" collapsed="1">
      <c r="A42" s="223" t="s">
        <v>372</v>
      </c>
      <c r="B42" s="223"/>
      <c r="C42" s="223"/>
      <c r="D42" s="223"/>
      <c r="E42" s="223"/>
      <c r="F42" s="223"/>
      <c r="G42" s="223"/>
      <c r="H42" s="223"/>
      <c r="I42" s="223"/>
      <c r="J42" s="223"/>
      <c r="P42" s="208">
        <v>18</v>
      </c>
    </row>
    <row r="43" spans="1:16">
      <c r="A43" s="241"/>
      <c r="P43" s="208"/>
    </row>
    <row r="44" spans="1:16" ht="52.5" customHeight="1">
      <c r="A44" s="242" t="s">
        <v>221</v>
      </c>
      <c r="B44" s="243"/>
      <c r="C44" s="244"/>
      <c r="D44" s="175" t="s">
        <v>373</v>
      </c>
      <c r="E44" s="175"/>
      <c r="F44" s="175"/>
      <c r="G44" s="175" t="s">
        <v>374</v>
      </c>
      <c r="H44" s="175"/>
      <c r="I44" s="175"/>
      <c r="J44" s="175" t="s">
        <v>354</v>
      </c>
      <c r="K44" s="175"/>
      <c r="L44" s="175"/>
      <c r="M44" s="225" t="s">
        <v>355</v>
      </c>
      <c r="N44" s="226"/>
      <c r="O44" s="178" t="s">
        <v>375</v>
      </c>
      <c r="P44" s="208"/>
    </row>
    <row r="45" spans="1:16" ht="146.25" customHeight="1">
      <c r="A45" s="245"/>
      <c r="B45" s="246"/>
      <c r="C45" s="247"/>
      <c r="D45" s="165" t="s">
        <v>376</v>
      </c>
      <c r="E45" s="165" t="s">
        <v>377</v>
      </c>
      <c r="F45" s="165" t="s">
        <v>378</v>
      </c>
      <c r="G45" s="165" t="s">
        <v>376</v>
      </c>
      <c r="H45" s="165" t="s">
        <v>377</v>
      </c>
      <c r="I45" s="165" t="s">
        <v>378</v>
      </c>
      <c r="J45" s="165" t="s">
        <v>376</v>
      </c>
      <c r="K45" s="165" t="s">
        <v>377</v>
      </c>
      <c r="L45" s="165" t="s">
        <v>378</v>
      </c>
      <c r="M45" s="165" t="s">
        <v>379</v>
      </c>
      <c r="N45" s="165" t="s">
        <v>380</v>
      </c>
      <c r="O45" s="179"/>
      <c r="P45" s="208"/>
    </row>
    <row r="46" spans="1:16">
      <c r="A46" s="225">
        <v>1</v>
      </c>
      <c r="B46" s="248"/>
      <c r="C46" s="226"/>
      <c r="D46" s="165">
        <v>4</v>
      </c>
      <c r="E46" s="165">
        <v>5</v>
      </c>
      <c r="F46" s="165">
        <v>6</v>
      </c>
      <c r="G46" s="165">
        <v>7</v>
      </c>
      <c r="H46" s="164">
        <v>8</v>
      </c>
      <c r="I46" s="164">
        <v>9</v>
      </c>
      <c r="J46" s="164">
        <v>10</v>
      </c>
      <c r="K46" s="164">
        <v>11</v>
      </c>
      <c r="L46" s="164">
        <v>12</v>
      </c>
      <c r="M46" s="164">
        <v>13</v>
      </c>
      <c r="N46" s="164">
        <v>14</v>
      </c>
      <c r="O46" s="164">
        <v>15</v>
      </c>
      <c r="P46" s="208"/>
    </row>
    <row r="47" spans="1:16" ht="45.75" customHeight="1">
      <c r="A47" s="249" t="s">
        <v>381</v>
      </c>
      <c r="B47" s="187"/>
      <c r="C47" s="250"/>
      <c r="D47" s="128">
        <v>824.7</v>
      </c>
      <c r="E47" s="165">
        <v>531</v>
      </c>
      <c r="F47" s="128">
        <v>1552.1</v>
      </c>
      <c r="G47" s="165"/>
      <c r="H47" s="164"/>
      <c r="I47" s="164"/>
      <c r="J47" s="164"/>
      <c r="K47" s="164"/>
      <c r="L47" s="164"/>
      <c r="M47" s="164"/>
      <c r="N47" s="164"/>
      <c r="O47" s="164"/>
      <c r="P47" s="208"/>
    </row>
    <row r="48" spans="1:16">
      <c r="A48" s="249" t="s">
        <v>382</v>
      </c>
      <c r="B48" s="187"/>
      <c r="C48" s="250"/>
      <c r="D48" s="128">
        <v>233.4</v>
      </c>
      <c r="E48" s="165">
        <v>214</v>
      </c>
      <c r="F48" s="128">
        <v>1092.5</v>
      </c>
      <c r="G48" s="165"/>
      <c r="H48" s="164"/>
      <c r="I48" s="164"/>
      <c r="J48" s="164"/>
      <c r="K48" s="164"/>
      <c r="L48" s="164"/>
      <c r="M48" s="164"/>
      <c r="N48" s="164"/>
      <c r="O48" s="164"/>
      <c r="P48" s="208"/>
    </row>
    <row r="49" spans="1:16" ht="20.100000000000001" customHeight="1">
      <c r="A49" s="249" t="s">
        <v>383</v>
      </c>
      <c r="B49" s="187"/>
      <c r="C49" s="250"/>
      <c r="D49" s="128">
        <v>141.9</v>
      </c>
      <c r="E49" s="79">
        <v>1175</v>
      </c>
      <c r="F49" s="128">
        <v>120.75</v>
      </c>
      <c r="G49" s="79"/>
      <c r="H49" s="79"/>
      <c r="I49" s="79"/>
      <c r="J49" s="79"/>
      <c r="K49" s="79"/>
      <c r="L49" s="79"/>
      <c r="M49" s="13"/>
      <c r="N49" s="13"/>
      <c r="O49" s="79"/>
      <c r="P49" s="208"/>
    </row>
    <row r="50" spans="1:16" ht="24.95" customHeight="1">
      <c r="A50" s="251" t="s">
        <v>55</v>
      </c>
      <c r="B50" s="252"/>
      <c r="C50" s="253"/>
      <c r="D50" s="128">
        <f>SUM(D47:D49)</f>
        <v>1200.0000000000002</v>
      </c>
      <c r="E50" s="79">
        <f>SUM(E47:E49)</f>
        <v>1920</v>
      </c>
      <c r="F50" s="79"/>
      <c r="G50" s="80"/>
      <c r="H50" s="80"/>
      <c r="I50" s="80"/>
      <c r="J50" s="80"/>
      <c r="K50" s="80"/>
      <c r="L50" s="80"/>
      <c r="M50" s="106"/>
      <c r="N50" s="106"/>
      <c r="O50" s="80"/>
      <c r="P50" s="208"/>
    </row>
    <row r="51" spans="1:16">
      <c r="A51" s="20"/>
      <c r="B51" s="254"/>
      <c r="C51" s="254"/>
      <c r="D51" s="254"/>
      <c r="E51" s="254"/>
      <c r="F51" s="162"/>
      <c r="G51" s="162"/>
      <c r="H51" s="162"/>
      <c r="I51" s="5"/>
      <c r="J51" s="5"/>
      <c r="K51" s="5"/>
      <c r="L51" s="5"/>
      <c r="M51" s="5"/>
      <c r="N51" s="5"/>
      <c r="O51" s="5"/>
      <c r="P51" s="208"/>
    </row>
    <row r="52" spans="1:16">
      <c r="A52" s="223" t="s">
        <v>384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08"/>
    </row>
    <row r="53" spans="1:16">
      <c r="A53" s="241"/>
      <c r="P53" s="208"/>
    </row>
    <row r="54" spans="1:16" ht="56.25" customHeight="1">
      <c r="A54" s="165" t="s">
        <v>385</v>
      </c>
      <c r="B54" s="175" t="s">
        <v>386</v>
      </c>
      <c r="C54" s="175"/>
      <c r="D54" s="175" t="s">
        <v>387</v>
      </c>
      <c r="E54" s="175"/>
      <c r="F54" s="175" t="s">
        <v>388</v>
      </c>
      <c r="G54" s="175"/>
      <c r="H54" s="175" t="s">
        <v>389</v>
      </c>
      <c r="I54" s="175"/>
      <c r="J54" s="175"/>
      <c r="K54" s="225" t="s">
        <v>390</v>
      </c>
      <c r="L54" s="226"/>
      <c r="M54" s="225" t="s">
        <v>391</v>
      </c>
      <c r="N54" s="248"/>
      <c r="O54" s="226"/>
      <c r="P54" s="208"/>
    </row>
    <row r="55" spans="1:16">
      <c r="A55" s="164">
        <v>1</v>
      </c>
      <c r="B55" s="174">
        <v>2</v>
      </c>
      <c r="C55" s="174"/>
      <c r="D55" s="174">
        <v>3</v>
      </c>
      <c r="E55" s="174"/>
      <c r="F55" s="174">
        <v>4</v>
      </c>
      <c r="G55" s="174"/>
      <c r="H55" s="174">
        <v>5</v>
      </c>
      <c r="I55" s="174"/>
      <c r="J55" s="174"/>
      <c r="K55" s="174">
        <v>6</v>
      </c>
      <c r="L55" s="174"/>
      <c r="M55" s="255">
        <v>7</v>
      </c>
      <c r="N55" s="256"/>
      <c r="O55" s="257"/>
      <c r="P55" s="208"/>
    </row>
    <row r="56" spans="1:16">
      <c r="A56" s="85"/>
      <c r="B56" s="258"/>
      <c r="C56" s="258"/>
      <c r="D56" s="227"/>
      <c r="E56" s="227"/>
      <c r="F56" s="229" t="s">
        <v>392</v>
      </c>
      <c r="G56" s="229"/>
      <c r="H56" s="259"/>
      <c r="I56" s="259"/>
      <c r="J56" s="259"/>
      <c r="K56" s="260"/>
      <c r="L56" s="261"/>
      <c r="M56" s="227"/>
      <c r="N56" s="227"/>
      <c r="O56" s="227"/>
      <c r="P56" s="208"/>
    </row>
    <row r="57" spans="1:16">
      <c r="A57" s="85"/>
      <c r="B57" s="262"/>
      <c r="C57" s="263"/>
      <c r="D57" s="260"/>
      <c r="E57" s="261"/>
      <c r="F57" s="264"/>
      <c r="G57" s="265"/>
      <c r="H57" s="266"/>
      <c r="I57" s="267"/>
      <c r="J57" s="268"/>
      <c r="K57" s="260"/>
      <c r="L57" s="261"/>
      <c r="M57" s="260"/>
      <c r="N57" s="269"/>
      <c r="O57" s="261"/>
      <c r="P57" s="208"/>
    </row>
    <row r="58" spans="1:16">
      <c r="A58" s="85"/>
      <c r="B58" s="270"/>
      <c r="C58" s="271"/>
      <c r="D58" s="260"/>
      <c r="E58" s="261"/>
      <c r="F58" s="264"/>
      <c r="G58" s="265"/>
      <c r="H58" s="266"/>
      <c r="I58" s="267"/>
      <c r="J58" s="268"/>
      <c r="K58" s="260"/>
      <c r="L58" s="261"/>
      <c r="M58" s="260"/>
      <c r="N58" s="269"/>
      <c r="O58" s="261"/>
      <c r="P58" s="208"/>
    </row>
    <row r="59" spans="1:16">
      <c r="A59" s="85"/>
      <c r="B59" s="258"/>
      <c r="C59" s="258"/>
      <c r="D59" s="227"/>
      <c r="E59" s="227"/>
      <c r="F59" s="229"/>
      <c r="G59" s="229"/>
      <c r="H59" s="259"/>
      <c r="I59" s="259"/>
      <c r="J59" s="259"/>
      <c r="K59" s="260"/>
      <c r="L59" s="261"/>
      <c r="M59" s="227"/>
      <c r="N59" s="227"/>
      <c r="O59" s="227"/>
      <c r="P59" s="208"/>
    </row>
    <row r="60" spans="1:16">
      <c r="A60" s="272" t="s">
        <v>55</v>
      </c>
      <c r="B60" s="174" t="s">
        <v>393</v>
      </c>
      <c r="C60" s="174"/>
      <c r="D60" s="174" t="s">
        <v>393</v>
      </c>
      <c r="E60" s="174"/>
      <c r="F60" s="174" t="s">
        <v>393</v>
      </c>
      <c r="G60" s="174"/>
      <c r="H60" s="259"/>
      <c r="I60" s="259"/>
      <c r="J60" s="259"/>
      <c r="K60" s="260"/>
      <c r="L60" s="261"/>
      <c r="M60" s="227"/>
      <c r="N60" s="227"/>
      <c r="O60" s="227"/>
      <c r="P60" s="208"/>
    </row>
    <row r="61" spans="1:16">
      <c r="A61" s="162"/>
      <c r="B61" s="163"/>
      <c r="C61" s="163"/>
      <c r="D61" s="163"/>
      <c r="E61" s="163"/>
      <c r="F61" s="163"/>
      <c r="G61" s="163"/>
      <c r="H61" s="163"/>
      <c r="I61" s="163"/>
      <c r="J61" s="163"/>
      <c r="K61" s="171"/>
      <c r="L61" s="171"/>
      <c r="M61" s="171"/>
      <c r="N61" s="171"/>
      <c r="O61" s="171"/>
      <c r="P61" s="208"/>
    </row>
    <row r="62" spans="1:16">
      <c r="A62" s="223" t="s">
        <v>394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08"/>
    </row>
    <row r="63" spans="1:16" ht="15" customHeight="1">
      <c r="A63" s="5"/>
      <c r="B63" s="273"/>
      <c r="C63" s="5"/>
      <c r="D63" s="5"/>
      <c r="E63" s="5"/>
      <c r="F63" s="5"/>
      <c r="G63" s="5"/>
      <c r="H63" s="5"/>
      <c r="I63" s="274"/>
      <c r="P63" s="208"/>
    </row>
    <row r="64" spans="1:16" ht="42.75" customHeight="1">
      <c r="A64" s="175" t="s">
        <v>395</v>
      </c>
      <c r="B64" s="175"/>
      <c r="C64" s="175"/>
      <c r="D64" s="175" t="s">
        <v>396</v>
      </c>
      <c r="E64" s="175"/>
      <c r="F64" s="175" t="s">
        <v>397</v>
      </c>
      <c r="G64" s="175"/>
      <c r="H64" s="175"/>
      <c r="I64" s="175"/>
      <c r="J64" s="175" t="s">
        <v>398</v>
      </c>
      <c r="K64" s="175"/>
      <c r="L64" s="175"/>
      <c r="M64" s="175"/>
      <c r="N64" s="175" t="s">
        <v>399</v>
      </c>
      <c r="O64" s="175"/>
      <c r="P64" s="208"/>
    </row>
    <row r="65" spans="1:16" ht="42.75" customHeight="1">
      <c r="A65" s="175"/>
      <c r="B65" s="175"/>
      <c r="C65" s="175"/>
      <c r="D65" s="175"/>
      <c r="E65" s="175"/>
      <c r="F65" s="174" t="s">
        <v>400</v>
      </c>
      <c r="G65" s="174"/>
      <c r="H65" s="175" t="s">
        <v>401</v>
      </c>
      <c r="I65" s="175"/>
      <c r="J65" s="174" t="s">
        <v>400</v>
      </c>
      <c r="K65" s="174"/>
      <c r="L65" s="175" t="s">
        <v>401</v>
      </c>
      <c r="M65" s="175"/>
      <c r="N65" s="175"/>
      <c r="O65" s="175"/>
      <c r="P65" s="208"/>
    </row>
    <row r="66" spans="1:16">
      <c r="A66" s="175">
        <v>1</v>
      </c>
      <c r="B66" s="175"/>
      <c r="C66" s="175"/>
      <c r="D66" s="225">
        <v>2</v>
      </c>
      <c r="E66" s="226"/>
      <c r="F66" s="225">
        <v>3</v>
      </c>
      <c r="G66" s="226"/>
      <c r="H66" s="255">
        <v>4</v>
      </c>
      <c r="I66" s="257"/>
      <c r="J66" s="255">
        <v>5</v>
      </c>
      <c r="K66" s="257"/>
      <c r="L66" s="255">
        <v>6</v>
      </c>
      <c r="M66" s="257"/>
      <c r="N66" s="255">
        <v>7</v>
      </c>
      <c r="O66" s="257"/>
      <c r="P66" s="208"/>
    </row>
    <row r="67" spans="1:16" ht="20.100000000000001" customHeight="1">
      <c r="A67" s="275" t="s">
        <v>402</v>
      </c>
      <c r="B67" s="275"/>
      <c r="C67" s="275"/>
      <c r="D67" s="260"/>
      <c r="E67" s="261"/>
      <c r="F67" s="260"/>
      <c r="G67" s="261"/>
      <c r="H67" s="260"/>
      <c r="I67" s="261"/>
      <c r="J67" s="260"/>
      <c r="K67" s="261"/>
      <c r="L67" s="260"/>
      <c r="M67" s="261"/>
      <c r="N67" s="260"/>
      <c r="O67" s="261"/>
      <c r="P67" s="208"/>
    </row>
    <row r="68" spans="1:16" ht="20.100000000000001" customHeight="1">
      <c r="A68" s="275" t="s">
        <v>403</v>
      </c>
      <c r="B68" s="275"/>
      <c r="C68" s="275"/>
      <c r="D68" s="260"/>
      <c r="E68" s="261"/>
      <c r="F68" s="260"/>
      <c r="G68" s="261"/>
      <c r="H68" s="260"/>
      <c r="I68" s="261"/>
      <c r="J68" s="260"/>
      <c r="K68" s="261"/>
      <c r="L68" s="260"/>
      <c r="M68" s="261"/>
      <c r="N68" s="260"/>
      <c r="O68" s="261"/>
      <c r="P68" s="208"/>
    </row>
    <row r="69" spans="1:16" ht="20.100000000000001" customHeight="1">
      <c r="A69" s="275"/>
      <c r="B69" s="275"/>
      <c r="C69" s="275"/>
      <c r="D69" s="260"/>
      <c r="E69" s="261"/>
      <c r="F69" s="260"/>
      <c r="G69" s="261"/>
      <c r="H69" s="260"/>
      <c r="I69" s="261"/>
      <c r="J69" s="260"/>
      <c r="K69" s="261"/>
      <c r="L69" s="260"/>
      <c r="M69" s="261"/>
      <c r="N69" s="260"/>
      <c r="O69" s="261"/>
      <c r="P69" s="208"/>
    </row>
    <row r="70" spans="1:16" ht="20.100000000000001" customHeight="1">
      <c r="A70" s="275" t="s">
        <v>404</v>
      </c>
      <c r="B70" s="275"/>
      <c r="C70" s="275"/>
      <c r="D70" s="260"/>
      <c r="E70" s="261"/>
      <c r="F70" s="260"/>
      <c r="G70" s="261"/>
      <c r="H70" s="260"/>
      <c r="I70" s="261"/>
      <c r="J70" s="260"/>
      <c r="K70" s="261"/>
      <c r="L70" s="260"/>
      <c r="M70" s="261"/>
      <c r="N70" s="260"/>
      <c r="O70" s="261"/>
      <c r="P70" s="208"/>
    </row>
    <row r="71" spans="1:16" ht="20.100000000000001" customHeight="1">
      <c r="A71" s="275" t="s">
        <v>405</v>
      </c>
      <c r="B71" s="275"/>
      <c r="C71" s="275"/>
      <c r="D71" s="260"/>
      <c r="E71" s="261"/>
      <c r="F71" s="260"/>
      <c r="G71" s="261"/>
      <c r="H71" s="260"/>
      <c r="I71" s="261"/>
      <c r="J71" s="260"/>
      <c r="K71" s="261"/>
      <c r="L71" s="260"/>
      <c r="M71" s="261"/>
      <c r="N71" s="260"/>
      <c r="O71" s="261"/>
      <c r="P71" s="208"/>
    </row>
    <row r="72" spans="1:16" ht="20.100000000000001" customHeight="1">
      <c r="A72" s="275"/>
      <c r="B72" s="275"/>
      <c r="C72" s="275"/>
      <c r="D72" s="260"/>
      <c r="E72" s="261"/>
      <c r="F72" s="260"/>
      <c r="G72" s="261"/>
      <c r="H72" s="260"/>
      <c r="I72" s="261"/>
      <c r="J72" s="260"/>
      <c r="K72" s="261"/>
      <c r="L72" s="260"/>
      <c r="M72" s="261"/>
      <c r="N72" s="260"/>
      <c r="O72" s="261"/>
      <c r="P72" s="208"/>
    </row>
    <row r="73" spans="1:16" ht="20.100000000000001" customHeight="1">
      <c r="A73" s="275" t="s">
        <v>406</v>
      </c>
      <c r="B73" s="275"/>
      <c r="C73" s="275"/>
      <c r="D73" s="260"/>
      <c r="E73" s="261"/>
      <c r="F73" s="260"/>
      <c r="G73" s="261"/>
      <c r="H73" s="260"/>
      <c r="I73" s="261"/>
      <c r="J73" s="260"/>
      <c r="K73" s="261"/>
      <c r="L73" s="260"/>
      <c r="M73" s="261"/>
      <c r="N73" s="260"/>
      <c r="O73" s="261"/>
      <c r="P73" s="208"/>
    </row>
    <row r="74" spans="1:16" ht="20.100000000000001" customHeight="1">
      <c r="A74" s="275" t="s">
        <v>403</v>
      </c>
      <c r="B74" s="275"/>
      <c r="C74" s="275"/>
      <c r="D74" s="260"/>
      <c r="E74" s="261"/>
      <c r="F74" s="260"/>
      <c r="G74" s="261"/>
      <c r="H74" s="260"/>
      <c r="I74" s="261"/>
      <c r="J74" s="260"/>
      <c r="K74" s="261"/>
      <c r="L74" s="260"/>
      <c r="M74" s="261"/>
      <c r="N74" s="260"/>
      <c r="O74" s="261"/>
      <c r="P74" s="208"/>
    </row>
    <row r="75" spans="1:16" ht="20.100000000000001" customHeight="1">
      <c r="A75" s="275"/>
      <c r="B75" s="275"/>
      <c r="C75" s="275"/>
      <c r="D75" s="260"/>
      <c r="E75" s="261"/>
      <c r="F75" s="260"/>
      <c r="G75" s="261"/>
      <c r="H75" s="260"/>
      <c r="I75" s="261"/>
      <c r="J75" s="260"/>
      <c r="K75" s="261"/>
      <c r="L75" s="260"/>
      <c r="M75" s="261"/>
      <c r="N75" s="260"/>
      <c r="O75" s="261"/>
      <c r="P75" s="208"/>
    </row>
    <row r="76" spans="1:16" ht="24.95" customHeight="1">
      <c r="A76" s="275" t="s">
        <v>55</v>
      </c>
      <c r="B76" s="275"/>
      <c r="C76" s="275"/>
      <c r="D76" s="260"/>
      <c r="E76" s="261"/>
      <c r="F76" s="260"/>
      <c r="G76" s="261"/>
      <c r="H76" s="260"/>
      <c r="I76" s="261"/>
      <c r="J76" s="260"/>
      <c r="K76" s="261"/>
      <c r="L76" s="260"/>
      <c r="M76" s="261"/>
      <c r="N76" s="260"/>
      <c r="O76" s="261"/>
      <c r="P76" s="208"/>
    </row>
    <row r="77" spans="1:16">
      <c r="C77" s="276"/>
      <c r="D77" s="276"/>
      <c r="E77" s="276"/>
    </row>
    <row r="78" spans="1:16">
      <c r="C78" s="276"/>
      <c r="D78" s="276"/>
      <c r="E78" s="276"/>
    </row>
    <row r="79" spans="1:16">
      <c r="C79" s="276"/>
      <c r="D79" s="276"/>
      <c r="E79" s="276"/>
    </row>
    <row r="80" spans="1:16">
      <c r="C80" s="276"/>
      <c r="D80" s="276"/>
      <c r="E80" s="276"/>
    </row>
    <row r="81" spans="3:5">
      <c r="C81" s="276"/>
      <c r="D81" s="276"/>
      <c r="E81" s="276"/>
    </row>
    <row r="82" spans="3:5">
      <c r="C82" s="276"/>
      <c r="D82" s="276"/>
      <c r="E82" s="276"/>
    </row>
    <row r="83" spans="3:5">
      <c r="C83" s="276"/>
      <c r="D83" s="276"/>
      <c r="E83" s="276"/>
    </row>
    <row r="84" spans="3:5">
      <c r="C84" s="276"/>
      <c r="D84" s="276"/>
      <c r="E84" s="276"/>
    </row>
    <row r="85" spans="3:5">
      <c r="C85" s="276"/>
      <c r="D85" s="276"/>
      <c r="E85" s="276"/>
    </row>
    <row r="86" spans="3:5">
      <c r="C86" s="276"/>
      <c r="D86" s="276"/>
      <c r="E86" s="276"/>
    </row>
    <row r="87" spans="3:5">
      <c r="C87" s="276"/>
      <c r="D87" s="276"/>
      <c r="E87" s="276"/>
    </row>
    <row r="88" spans="3:5">
      <c r="C88" s="276"/>
      <c r="D88" s="276"/>
      <c r="E88" s="276"/>
    </row>
    <row r="89" spans="3:5">
      <c r="C89" s="276"/>
      <c r="D89" s="276"/>
      <c r="E89" s="276"/>
    </row>
    <row r="90" spans="3:5">
      <c r="C90" s="276"/>
      <c r="D90" s="276"/>
      <c r="E90" s="276"/>
    </row>
  </sheetData>
  <mergeCells count="332">
    <mergeCell ref="N76:O76"/>
    <mergeCell ref="A76:C76"/>
    <mergeCell ref="D76:E76"/>
    <mergeCell ref="F76:G76"/>
    <mergeCell ref="H76:I76"/>
    <mergeCell ref="J76:K76"/>
    <mergeCell ref="L76:M76"/>
    <mergeCell ref="N74:O74"/>
    <mergeCell ref="A75:C75"/>
    <mergeCell ref="D75:E75"/>
    <mergeCell ref="F75:G75"/>
    <mergeCell ref="H75:I75"/>
    <mergeCell ref="J75:K75"/>
    <mergeCell ref="L75:M75"/>
    <mergeCell ref="N75:O75"/>
    <mergeCell ref="A74:C74"/>
    <mergeCell ref="D74:E74"/>
    <mergeCell ref="F74:G74"/>
    <mergeCell ref="H74:I74"/>
    <mergeCell ref="J74:K74"/>
    <mergeCell ref="L74:M74"/>
    <mergeCell ref="N72:O72"/>
    <mergeCell ref="A73:C73"/>
    <mergeCell ref="D73:E73"/>
    <mergeCell ref="F73:G73"/>
    <mergeCell ref="H73:I73"/>
    <mergeCell ref="J73:K73"/>
    <mergeCell ref="L73:M73"/>
    <mergeCell ref="N73:O73"/>
    <mergeCell ref="A72:C72"/>
    <mergeCell ref="D72:E72"/>
    <mergeCell ref="F72:G72"/>
    <mergeCell ref="H72:I72"/>
    <mergeCell ref="J72:K72"/>
    <mergeCell ref="L72:M72"/>
    <mergeCell ref="N70:O70"/>
    <mergeCell ref="A71:C71"/>
    <mergeCell ref="D71:E71"/>
    <mergeCell ref="F71:G71"/>
    <mergeCell ref="H71:I71"/>
    <mergeCell ref="J71:K71"/>
    <mergeCell ref="L71:M71"/>
    <mergeCell ref="N71:O71"/>
    <mergeCell ref="A70:C70"/>
    <mergeCell ref="D70:E70"/>
    <mergeCell ref="F70:G70"/>
    <mergeCell ref="H70:I70"/>
    <mergeCell ref="J70:K70"/>
    <mergeCell ref="L70:M70"/>
    <mergeCell ref="N68:O68"/>
    <mergeCell ref="A69:C69"/>
    <mergeCell ref="D69:E69"/>
    <mergeCell ref="F69:G69"/>
    <mergeCell ref="H69:I69"/>
    <mergeCell ref="J69:K69"/>
    <mergeCell ref="L69:M69"/>
    <mergeCell ref="N69:O69"/>
    <mergeCell ref="A68:C68"/>
    <mergeCell ref="D68:E68"/>
    <mergeCell ref="F68:G68"/>
    <mergeCell ref="H68:I68"/>
    <mergeCell ref="J68:K68"/>
    <mergeCell ref="L68:M68"/>
    <mergeCell ref="N66:O66"/>
    <mergeCell ref="A67:C67"/>
    <mergeCell ref="D67:E67"/>
    <mergeCell ref="F67:G67"/>
    <mergeCell ref="H67:I67"/>
    <mergeCell ref="J67:K67"/>
    <mergeCell ref="L67:M67"/>
    <mergeCell ref="N67:O67"/>
    <mergeCell ref="A66:C66"/>
    <mergeCell ref="D66:E66"/>
    <mergeCell ref="F66:G66"/>
    <mergeCell ref="H66:I66"/>
    <mergeCell ref="J66:K66"/>
    <mergeCell ref="L66:M66"/>
    <mergeCell ref="A62:O62"/>
    <mergeCell ref="A64:C65"/>
    <mergeCell ref="D64:E65"/>
    <mergeCell ref="F64:I64"/>
    <mergeCell ref="J64:M64"/>
    <mergeCell ref="N64:O65"/>
    <mergeCell ref="F65:G65"/>
    <mergeCell ref="H65:I65"/>
    <mergeCell ref="J65:K65"/>
    <mergeCell ref="L65:M65"/>
    <mergeCell ref="B60:C60"/>
    <mergeCell ref="D60:E60"/>
    <mergeCell ref="F60:G60"/>
    <mergeCell ref="H60:J60"/>
    <mergeCell ref="K60:L60"/>
    <mergeCell ref="M60:O60"/>
    <mergeCell ref="B59:C59"/>
    <mergeCell ref="D59:E59"/>
    <mergeCell ref="F59:G59"/>
    <mergeCell ref="H59:J59"/>
    <mergeCell ref="K59:L59"/>
    <mergeCell ref="M59:O59"/>
    <mergeCell ref="B58:C58"/>
    <mergeCell ref="D58:E58"/>
    <mergeCell ref="F58:G58"/>
    <mergeCell ref="H58:J58"/>
    <mergeCell ref="K58:L58"/>
    <mergeCell ref="M58:O58"/>
    <mergeCell ref="B57:C57"/>
    <mergeCell ref="D57:E57"/>
    <mergeCell ref="F57:G57"/>
    <mergeCell ref="H57:J57"/>
    <mergeCell ref="K57:L57"/>
    <mergeCell ref="M57:O57"/>
    <mergeCell ref="B56:C56"/>
    <mergeCell ref="D56:E56"/>
    <mergeCell ref="F56:G56"/>
    <mergeCell ref="H56:J56"/>
    <mergeCell ref="K56:L56"/>
    <mergeCell ref="M56:O56"/>
    <mergeCell ref="B55:C55"/>
    <mergeCell ref="D55:E55"/>
    <mergeCell ref="F55:G55"/>
    <mergeCell ref="H55:J55"/>
    <mergeCell ref="K55:L55"/>
    <mergeCell ref="M55:O55"/>
    <mergeCell ref="A49:C49"/>
    <mergeCell ref="A50:C50"/>
    <mergeCell ref="A52:O52"/>
    <mergeCell ref="B54:C54"/>
    <mergeCell ref="D54:E54"/>
    <mergeCell ref="F54:G54"/>
    <mergeCell ref="H54:J54"/>
    <mergeCell ref="K54:L54"/>
    <mergeCell ref="M54:O54"/>
    <mergeCell ref="P42:P76"/>
    <mergeCell ref="A44:C45"/>
    <mergeCell ref="D44:F44"/>
    <mergeCell ref="G44:I44"/>
    <mergeCell ref="J44:L44"/>
    <mergeCell ref="M44:N44"/>
    <mergeCell ref="O44:O45"/>
    <mergeCell ref="A46:C46"/>
    <mergeCell ref="A47:C47"/>
    <mergeCell ref="A48:C48"/>
    <mergeCell ref="A37:O37"/>
    <mergeCell ref="B39:E39"/>
    <mergeCell ref="F39:O39"/>
    <mergeCell ref="M40:O40"/>
    <mergeCell ref="M41:O41"/>
    <mergeCell ref="A42:J4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2:O12"/>
    <mergeCell ref="B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D11:E11"/>
    <mergeCell ref="F11:G11"/>
    <mergeCell ref="H11:I11"/>
    <mergeCell ref="J11:K11"/>
    <mergeCell ref="L11:M11"/>
    <mergeCell ref="N11:O11"/>
    <mergeCell ref="N1:O1"/>
    <mergeCell ref="N2:O2"/>
    <mergeCell ref="A3:O3"/>
    <mergeCell ref="P3:P39"/>
    <mergeCell ref="A4:O4"/>
    <mergeCell ref="A5:O5"/>
    <mergeCell ref="A6:O6"/>
    <mergeCell ref="A7:O7"/>
    <mergeCell ref="A9:O9"/>
    <mergeCell ref="B11:C11"/>
  </mergeCells>
  <pageMargins left="1.1811023622047245" right="0.39370078740157483" top="0.78740157480314965" bottom="0.78740157480314965" header="0.31496062992125984" footer="0.15748031496062992"/>
  <pageSetup paperSize="9" scale="46" orientation="landscape" horizontalDpi="1200" verticalDpi="1200" r:id="rId1"/>
  <headerFooter alignWithMargins="0">
    <oddHeader xml:space="preserve">&amp;C
&amp;R&amp;"Times New Roman,обычный"&amp;14
Таблиця 6  </oddHeader>
  </headerFooter>
  <rowBreaks count="1" manualBreakCount="1">
    <brk id="4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103"/>
  <sheetViews>
    <sheetView view="pageBreakPreview" zoomScale="75" zoomScaleNormal="75" zoomScaleSheetLayoutView="50" workbookViewId="0">
      <selection activeCell="Y92" sqref="Y92"/>
    </sheetView>
  </sheetViews>
  <sheetFormatPr defaultRowHeight="18.75"/>
  <cols>
    <col min="1" max="1" width="3.42578125" style="2" customWidth="1"/>
    <col min="2" max="2" width="18.28515625" style="2" customWidth="1"/>
    <col min="3" max="3" width="6.7109375" style="2" customWidth="1"/>
    <col min="4" max="4" width="5.140625" style="2" customWidth="1"/>
    <col min="5" max="5" width="5.85546875" style="2" customWidth="1"/>
    <col min="6" max="6" width="5.7109375" style="2" customWidth="1"/>
    <col min="7" max="7" width="13.140625" style="2" customWidth="1"/>
    <col min="8" max="8" width="10" style="2" customWidth="1"/>
    <col min="9" max="9" width="10.140625" style="2" customWidth="1"/>
    <col min="10" max="10" width="9.5703125" style="2" customWidth="1"/>
    <col min="11" max="11" width="9.85546875" style="2" customWidth="1"/>
    <col min="12" max="12" width="5.85546875" style="2" customWidth="1"/>
    <col min="13" max="13" width="5.5703125" style="2" customWidth="1"/>
    <col min="14" max="14" width="6.42578125" style="2" customWidth="1"/>
    <col min="15" max="15" width="3.42578125" style="2" customWidth="1"/>
    <col min="16" max="16" width="6.140625" style="2" customWidth="1"/>
    <col min="17" max="17" width="4.7109375" style="2" customWidth="1"/>
    <col min="18" max="18" width="6.140625" style="2" customWidth="1"/>
    <col min="19" max="19" width="5.140625" style="2" customWidth="1"/>
    <col min="20" max="20" width="6.28515625" style="2" customWidth="1"/>
    <col min="21" max="21" width="9.7109375" style="2" customWidth="1"/>
    <col min="22" max="22" width="8" style="2" customWidth="1"/>
    <col min="23" max="23" width="14" style="2" customWidth="1"/>
    <col min="24" max="24" width="6.5703125" style="2" customWidth="1"/>
    <col min="25" max="25" width="6.42578125" style="2" customWidth="1"/>
    <col min="26" max="26" width="5.42578125" style="2" customWidth="1"/>
    <col min="27" max="27" width="7.140625" style="2" customWidth="1"/>
    <col min="28" max="29" width="7.42578125" style="2" customWidth="1"/>
    <col min="30" max="31" width="5.85546875" style="2" customWidth="1"/>
    <col min="32" max="16384" width="9.140625" style="2"/>
  </cols>
  <sheetData>
    <row r="1" spans="1:32" ht="6.7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Q1" s="277"/>
      <c r="R1" s="277"/>
      <c r="S1" s="277"/>
      <c r="T1" s="277"/>
      <c r="U1" s="277"/>
      <c r="AB1" s="218"/>
      <c r="AC1" s="278"/>
      <c r="AD1" s="278"/>
      <c r="AE1" s="278"/>
      <c r="AF1" s="208">
        <v>19</v>
      </c>
    </row>
    <row r="2" spans="1:32" ht="30.75" customHeight="1">
      <c r="B2" s="279" t="s">
        <v>407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208"/>
    </row>
    <row r="3" spans="1:32" ht="8.2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08"/>
    </row>
    <row r="4" spans="1:32" ht="16.5" customHeight="1">
      <c r="A4" s="281" t="s">
        <v>408</v>
      </c>
      <c r="B4" s="183" t="s">
        <v>409</v>
      </c>
      <c r="C4" s="242" t="s">
        <v>410</v>
      </c>
      <c r="D4" s="243"/>
      <c r="E4" s="243"/>
      <c r="F4" s="244"/>
      <c r="G4" s="242" t="s">
        <v>411</v>
      </c>
      <c r="H4" s="243"/>
      <c r="I4" s="243"/>
      <c r="J4" s="243"/>
      <c r="K4" s="243"/>
      <c r="L4" s="244"/>
      <c r="M4" s="242" t="s">
        <v>412</v>
      </c>
      <c r="N4" s="243"/>
      <c r="O4" s="243"/>
      <c r="P4" s="244"/>
      <c r="Q4" s="255" t="s">
        <v>413</v>
      </c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7"/>
      <c r="AF4" s="208"/>
    </row>
    <row r="5" spans="1:32" ht="39.75" customHeight="1">
      <c r="A5" s="282"/>
      <c r="B5" s="184"/>
      <c r="C5" s="245"/>
      <c r="D5" s="246"/>
      <c r="E5" s="246"/>
      <c r="F5" s="247"/>
      <c r="G5" s="245"/>
      <c r="H5" s="246"/>
      <c r="I5" s="246"/>
      <c r="J5" s="246"/>
      <c r="K5" s="246"/>
      <c r="L5" s="247"/>
      <c r="M5" s="245"/>
      <c r="N5" s="246"/>
      <c r="O5" s="246"/>
      <c r="P5" s="247"/>
      <c r="Q5" s="225" t="s">
        <v>414</v>
      </c>
      <c r="R5" s="248"/>
      <c r="S5" s="226"/>
      <c r="T5" s="225" t="s">
        <v>415</v>
      </c>
      <c r="U5" s="248"/>
      <c r="V5" s="226"/>
      <c r="W5" s="225" t="s">
        <v>40</v>
      </c>
      <c r="X5" s="248"/>
      <c r="Y5" s="226"/>
      <c r="Z5" s="255" t="s">
        <v>416</v>
      </c>
      <c r="AA5" s="256"/>
      <c r="AB5" s="257"/>
      <c r="AC5" s="255" t="s">
        <v>417</v>
      </c>
      <c r="AD5" s="256"/>
      <c r="AE5" s="257"/>
      <c r="AF5" s="208"/>
    </row>
    <row r="6" spans="1:32" ht="9.75" customHeight="1">
      <c r="A6" s="283">
        <v>1</v>
      </c>
      <c r="B6" s="284">
        <v>2</v>
      </c>
      <c r="C6" s="285">
        <v>3</v>
      </c>
      <c r="D6" s="286"/>
      <c r="E6" s="286"/>
      <c r="F6" s="287"/>
      <c r="G6" s="285">
        <v>4</v>
      </c>
      <c r="H6" s="286"/>
      <c r="I6" s="286"/>
      <c r="J6" s="286"/>
      <c r="K6" s="286"/>
      <c r="L6" s="287"/>
      <c r="M6" s="285">
        <v>5</v>
      </c>
      <c r="N6" s="286"/>
      <c r="O6" s="286"/>
      <c r="P6" s="287"/>
      <c r="Q6" s="285">
        <v>6</v>
      </c>
      <c r="R6" s="286"/>
      <c r="S6" s="287"/>
      <c r="T6" s="285">
        <v>7</v>
      </c>
      <c r="U6" s="286"/>
      <c r="V6" s="287"/>
      <c r="W6" s="288">
        <v>8</v>
      </c>
      <c r="X6" s="289"/>
      <c r="Y6" s="290"/>
      <c r="Z6" s="288">
        <v>9</v>
      </c>
      <c r="AA6" s="289"/>
      <c r="AB6" s="290"/>
      <c r="AC6" s="288">
        <v>10</v>
      </c>
      <c r="AD6" s="289"/>
      <c r="AE6" s="290"/>
      <c r="AF6" s="208"/>
    </row>
    <row r="7" spans="1:32" ht="17.25" customHeight="1">
      <c r="A7" s="291"/>
      <c r="B7" s="292"/>
      <c r="C7" s="293"/>
      <c r="D7" s="294"/>
      <c r="E7" s="294"/>
      <c r="F7" s="295"/>
      <c r="G7" s="296"/>
      <c r="H7" s="297"/>
      <c r="I7" s="297"/>
      <c r="J7" s="297"/>
      <c r="K7" s="297"/>
      <c r="L7" s="298"/>
      <c r="M7" s="299">
        <f>SUM(Q7,T7,W7,Z7,AC7)</f>
        <v>0</v>
      </c>
      <c r="N7" s="300"/>
      <c r="O7" s="300"/>
      <c r="P7" s="301"/>
      <c r="Q7" s="299"/>
      <c r="R7" s="300"/>
      <c r="S7" s="301"/>
      <c r="T7" s="299"/>
      <c r="U7" s="300"/>
      <c r="V7" s="301"/>
      <c r="W7" s="299"/>
      <c r="X7" s="300"/>
      <c r="Y7" s="301"/>
      <c r="Z7" s="299"/>
      <c r="AA7" s="300"/>
      <c r="AB7" s="301"/>
      <c r="AC7" s="299"/>
      <c r="AD7" s="300"/>
      <c r="AE7" s="301"/>
      <c r="AF7" s="208"/>
    </row>
    <row r="8" spans="1:32" ht="17.25" customHeight="1">
      <c r="A8" s="291"/>
      <c r="B8" s="292"/>
      <c r="C8" s="293"/>
      <c r="D8" s="294"/>
      <c r="E8" s="294"/>
      <c r="F8" s="295"/>
      <c r="G8" s="296"/>
      <c r="H8" s="297"/>
      <c r="I8" s="297"/>
      <c r="J8" s="297"/>
      <c r="K8" s="297"/>
      <c r="L8" s="298"/>
      <c r="M8" s="299">
        <f>SUM(Q8,T8,W8,Z8,AC8)</f>
        <v>0</v>
      </c>
      <c r="N8" s="300"/>
      <c r="O8" s="300"/>
      <c r="P8" s="301"/>
      <c r="Q8" s="299"/>
      <c r="R8" s="300"/>
      <c r="S8" s="301"/>
      <c r="T8" s="299"/>
      <c r="U8" s="300"/>
      <c r="V8" s="301"/>
      <c r="W8" s="299"/>
      <c r="X8" s="300"/>
      <c r="Y8" s="301"/>
      <c r="Z8" s="299"/>
      <c r="AA8" s="300"/>
      <c r="AB8" s="301"/>
      <c r="AC8" s="299"/>
      <c r="AD8" s="300"/>
      <c r="AE8" s="301"/>
      <c r="AF8" s="208"/>
    </row>
    <row r="9" spans="1:32" ht="17.25" customHeight="1">
      <c r="A9" s="291"/>
      <c r="B9" s="292"/>
      <c r="C9" s="293"/>
      <c r="D9" s="294"/>
      <c r="E9" s="294"/>
      <c r="F9" s="295"/>
      <c r="G9" s="296"/>
      <c r="H9" s="297"/>
      <c r="I9" s="297"/>
      <c r="J9" s="297"/>
      <c r="K9" s="297"/>
      <c r="L9" s="298"/>
      <c r="M9" s="299">
        <f>SUM(Q9,T9,W9,Z9,AC9)</f>
        <v>0</v>
      </c>
      <c r="N9" s="300"/>
      <c r="O9" s="300"/>
      <c r="P9" s="301"/>
      <c r="Q9" s="299"/>
      <c r="R9" s="300"/>
      <c r="S9" s="301"/>
      <c r="T9" s="299"/>
      <c r="U9" s="300"/>
      <c r="V9" s="301"/>
      <c r="W9" s="299"/>
      <c r="X9" s="300"/>
      <c r="Y9" s="301"/>
      <c r="Z9" s="299"/>
      <c r="AA9" s="300"/>
      <c r="AB9" s="301"/>
      <c r="AC9" s="299"/>
      <c r="AD9" s="300"/>
      <c r="AE9" s="301"/>
      <c r="AF9" s="208"/>
    </row>
    <row r="10" spans="1:32" ht="18.75" customHeight="1">
      <c r="A10" s="291"/>
      <c r="B10" s="292"/>
      <c r="C10" s="293"/>
      <c r="D10" s="294"/>
      <c r="E10" s="294"/>
      <c r="F10" s="295"/>
      <c r="G10" s="296"/>
      <c r="H10" s="297"/>
      <c r="I10" s="297"/>
      <c r="J10" s="297"/>
      <c r="K10" s="297"/>
      <c r="L10" s="298"/>
      <c r="M10" s="299">
        <f>SUM(Q10,T10,W10,Z10,AC10)</f>
        <v>0</v>
      </c>
      <c r="N10" s="300"/>
      <c r="O10" s="300"/>
      <c r="P10" s="301"/>
      <c r="Q10" s="299"/>
      <c r="R10" s="300"/>
      <c r="S10" s="301"/>
      <c r="T10" s="299"/>
      <c r="U10" s="300"/>
      <c r="V10" s="301"/>
      <c r="W10" s="299"/>
      <c r="X10" s="300"/>
      <c r="Y10" s="301"/>
      <c r="Z10" s="299"/>
      <c r="AA10" s="300"/>
      <c r="AB10" s="301"/>
      <c r="AC10" s="299"/>
      <c r="AD10" s="300"/>
      <c r="AE10" s="301"/>
      <c r="AF10" s="208"/>
    </row>
    <row r="11" spans="1:32" ht="20.100000000000001" customHeight="1">
      <c r="A11" s="302" t="s">
        <v>55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4"/>
      <c r="M11" s="305">
        <f>SUM(M7:P10)</f>
        <v>0</v>
      </c>
      <c r="N11" s="306"/>
      <c r="O11" s="306"/>
      <c r="P11" s="307"/>
      <c r="Q11" s="305">
        <f>SUM(Q7:S10)</f>
        <v>0</v>
      </c>
      <c r="R11" s="306"/>
      <c r="S11" s="307"/>
      <c r="T11" s="305">
        <f>SUM(T7:V10)</f>
        <v>0</v>
      </c>
      <c r="U11" s="306"/>
      <c r="V11" s="307"/>
      <c r="W11" s="305">
        <f>SUM(W7:Y10)</f>
        <v>0</v>
      </c>
      <c r="X11" s="306"/>
      <c r="Y11" s="307"/>
      <c r="Z11" s="305">
        <f>SUM(Z7:AB10)</f>
        <v>0</v>
      </c>
      <c r="AA11" s="306"/>
      <c r="AB11" s="307"/>
      <c r="AC11" s="305">
        <f>SUM(AC7:AE10)</f>
        <v>0</v>
      </c>
      <c r="AD11" s="306"/>
      <c r="AE11" s="307"/>
      <c r="AF11" s="208"/>
    </row>
    <row r="12" spans="1:32" ht="8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9"/>
      <c r="O12" s="29"/>
      <c r="P12" s="29"/>
      <c r="Q12" s="45"/>
      <c r="R12" s="45"/>
      <c r="S12" s="45"/>
      <c r="T12" s="45"/>
      <c r="U12" s="45"/>
      <c r="V12" s="45"/>
      <c r="W12" s="308"/>
      <c r="X12" s="308"/>
      <c r="Y12" s="308"/>
      <c r="Z12" s="308"/>
      <c r="AA12" s="308"/>
      <c r="AB12" s="308"/>
      <c r="AC12" s="308"/>
      <c r="AD12" s="308"/>
      <c r="AE12" s="308"/>
      <c r="AF12" s="208"/>
    </row>
    <row r="13" spans="1:32" s="279" customFormat="1" ht="28.5" customHeight="1">
      <c r="B13" s="279" t="s">
        <v>418</v>
      </c>
      <c r="AF13" s="208"/>
    </row>
    <row r="14" spans="1:32" s="279" customFormat="1" ht="9.75" customHeight="1">
      <c r="AF14" s="208"/>
    </row>
    <row r="15" spans="1:32" ht="18.75" customHeight="1">
      <c r="A15" s="309" t="s">
        <v>408</v>
      </c>
      <c r="B15" s="196" t="s">
        <v>419</v>
      </c>
      <c r="C15" s="175" t="s">
        <v>409</v>
      </c>
      <c r="D15" s="175"/>
      <c r="E15" s="175"/>
      <c r="F15" s="175"/>
      <c r="G15" s="175" t="s">
        <v>411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 t="s">
        <v>420</v>
      </c>
      <c r="R15" s="175"/>
      <c r="S15" s="175"/>
      <c r="T15" s="175"/>
      <c r="U15" s="175"/>
      <c r="V15" s="174" t="s">
        <v>421</v>
      </c>
      <c r="W15" s="174"/>
      <c r="X15" s="174"/>
      <c r="Y15" s="174"/>
      <c r="Z15" s="174"/>
      <c r="AA15" s="174"/>
      <c r="AB15" s="174"/>
      <c r="AC15" s="174"/>
      <c r="AD15" s="174"/>
      <c r="AE15" s="174"/>
      <c r="AF15" s="208"/>
    </row>
    <row r="16" spans="1:32" ht="15" customHeight="1">
      <c r="A16" s="309"/>
      <c r="B16" s="196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4" t="s">
        <v>422</v>
      </c>
      <c r="W16" s="174"/>
      <c r="X16" s="310" t="s">
        <v>423</v>
      </c>
      <c r="Y16" s="310"/>
      <c r="Z16" s="310"/>
      <c r="AA16" s="310"/>
      <c r="AB16" s="310"/>
      <c r="AC16" s="310"/>
      <c r="AD16" s="310"/>
      <c r="AE16" s="310"/>
      <c r="AF16" s="208"/>
    </row>
    <row r="17" spans="1:32" ht="16.5" customHeight="1">
      <c r="A17" s="309"/>
      <c r="B17" s="196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4"/>
      <c r="W17" s="174"/>
      <c r="X17" s="174" t="s">
        <v>424</v>
      </c>
      <c r="Y17" s="174"/>
      <c r="Z17" s="174" t="s">
        <v>425</v>
      </c>
      <c r="AA17" s="174"/>
      <c r="AB17" s="174" t="s">
        <v>426</v>
      </c>
      <c r="AC17" s="174"/>
      <c r="AD17" s="174" t="s">
        <v>69</v>
      </c>
      <c r="AE17" s="174"/>
      <c r="AF17" s="208"/>
    </row>
    <row r="18" spans="1:32" ht="12" customHeight="1">
      <c r="A18" s="311">
        <v>1</v>
      </c>
      <c r="B18" s="311">
        <v>2</v>
      </c>
      <c r="C18" s="312">
        <v>3</v>
      </c>
      <c r="D18" s="312"/>
      <c r="E18" s="312"/>
      <c r="F18" s="312"/>
      <c r="G18" s="312">
        <v>4</v>
      </c>
      <c r="H18" s="312"/>
      <c r="I18" s="312"/>
      <c r="J18" s="312"/>
      <c r="K18" s="312"/>
      <c r="L18" s="312"/>
      <c r="M18" s="312"/>
      <c r="N18" s="312"/>
      <c r="O18" s="312"/>
      <c r="P18" s="312"/>
      <c r="Q18" s="312">
        <v>5</v>
      </c>
      <c r="R18" s="312"/>
      <c r="S18" s="312"/>
      <c r="T18" s="312"/>
      <c r="U18" s="312"/>
      <c r="V18" s="312">
        <v>6</v>
      </c>
      <c r="W18" s="312"/>
      <c r="X18" s="313">
        <v>7</v>
      </c>
      <c r="Y18" s="313"/>
      <c r="Z18" s="313">
        <v>8</v>
      </c>
      <c r="AA18" s="313"/>
      <c r="AB18" s="313">
        <v>9</v>
      </c>
      <c r="AC18" s="313"/>
      <c r="AD18" s="313">
        <v>10</v>
      </c>
      <c r="AE18" s="313"/>
      <c r="AF18" s="208"/>
    </row>
    <row r="19" spans="1:32" ht="19.5" customHeight="1">
      <c r="A19" s="314"/>
      <c r="B19" s="315"/>
      <c r="C19" s="316"/>
      <c r="D19" s="316"/>
      <c r="E19" s="316"/>
      <c r="F19" s="316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8"/>
      <c r="R19" s="318"/>
      <c r="S19" s="318"/>
      <c r="T19" s="318"/>
      <c r="U19" s="318"/>
      <c r="V19" s="319">
        <f>SUM(X19,Z19,AB19,AD19)</f>
        <v>0</v>
      </c>
      <c r="W19" s="319"/>
      <c r="X19" s="319"/>
      <c r="Y19" s="319"/>
      <c r="Z19" s="319"/>
      <c r="AA19" s="319"/>
      <c r="AB19" s="319"/>
      <c r="AC19" s="319"/>
      <c r="AD19" s="319"/>
      <c r="AE19" s="319"/>
      <c r="AF19" s="208"/>
    </row>
    <row r="20" spans="1:32" ht="19.5" customHeight="1">
      <c r="A20" s="314"/>
      <c r="B20" s="315"/>
      <c r="C20" s="316"/>
      <c r="D20" s="316"/>
      <c r="E20" s="316"/>
      <c r="F20" s="316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8"/>
      <c r="R20" s="318"/>
      <c r="S20" s="318"/>
      <c r="T20" s="318"/>
      <c r="U20" s="318"/>
      <c r="V20" s="319">
        <f>SUM(X20,Z20,AB20,AD20)</f>
        <v>0</v>
      </c>
      <c r="W20" s="319"/>
      <c r="X20" s="319"/>
      <c r="Y20" s="319"/>
      <c r="Z20" s="319"/>
      <c r="AA20" s="319"/>
      <c r="AB20" s="319"/>
      <c r="AC20" s="319"/>
      <c r="AD20" s="319"/>
      <c r="AE20" s="319"/>
      <c r="AF20" s="208"/>
    </row>
    <row r="21" spans="1:32" ht="16.5" customHeight="1">
      <c r="A21" s="314"/>
      <c r="B21" s="315"/>
      <c r="C21" s="316"/>
      <c r="D21" s="316"/>
      <c r="E21" s="316"/>
      <c r="F21" s="316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8"/>
      <c r="R21" s="318"/>
      <c r="S21" s="318"/>
      <c r="T21" s="318"/>
      <c r="U21" s="318"/>
      <c r="V21" s="319">
        <f>SUM(X21,Z21,AB21,AD21)</f>
        <v>0</v>
      </c>
      <c r="W21" s="319"/>
      <c r="X21" s="319"/>
      <c r="Y21" s="319"/>
      <c r="Z21" s="319"/>
      <c r="AA21" s="319"/>
      <c r="AB21" s="319"/>
      <c r="AC21" s="319"/>
      <c r="AD21" s="319"/>
      <c r="AE21" s="319"/>
      <c r="AF21" s="208"/>
    </row>
    <row r="22" spans="1:32" ht="17.25" customHeight="1">
      <c r="A22" s="314"/>
      <c r="B22" s="315"/>
      <c r="C22" s="316"/>
      <c r="D22" s="316"/>
      <c r="E22" s="316"/>
      <c r="F22" s="316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8"/>
      <c r="R22" s="318"/>
      <c r="S22" s="318"/>
      <c r="T22" s="318"/>
      <c r="U22" s="318"/>
      <c r="V22" s="319">
        <f>SUM(X22,Z22,AB22,AD22)</f>
        <v>0</v>
      </c>
      <c r="W22" s="319"/>
      <c r="X22" s="319"/>
      <c r="Y22" s="319"/>
      <c r="Z22" s="319"/>
      <c r="AA22" s="319"/>
      <c r="AB22" s="319"/>
      <c r="AC22" s="319"/>
      <c r="AD22" s="319"/>
      <c r="AE22" s="319"/>
      <c r="AF22" s="208"/>
    </row>
    <row r="23" spans="1:32" ht="16.5" customHeight="1">
      <c r="A23" s="196" t="s">
        <v>55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320">
        <f>SUM(V19:W22)</f>
        <v>0</v>
      </c>
      <c r="W23" s="320"/>
      <c r="X23" s="320">
        <f>SUM(X19:Y22)</f>
        <v>0</v>
      </c>
      <c r="Y23" s="320"/>
      <c r="Z23" s="320">
        <f>SUM(Z19:AA22)</f>
        <v>0</v>
      </c>
      <c r="AA23" s="320"/>
      <c r="AB23" s="320">
        <f>SUM(AB19:AC22)</f>
        <v>0</v>
      </c>
      <c r="AC23" s="320"/>
      <c r="AD23" s="320">
        <f>SUM(AD19:AE22)</f>
        <v>0</v>
      </c>
      <c r="AE23" s="320"/>
      <c r="AF23" s="208"/>
    </row>
    <row r="24" spans="1:32" ht="4.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Q24" s="277"/>
      <c r="R24" s="277"/>
      <c r="S24" s="277"/>
      <c r="T24" s="277"/>
      <c r="U24" s="277"/>
      <c r="AE24" s="277"/>
      <c r="AF24" s="208"/>
    </row>
    <row r="25" spans="1:32" s="279" customFormat="1" ht="24.75" customHeight="1">
      <c r="B25" s="279" t="s">
        <v>427</v>
      </c>
      <c r="AF25" s="208"/>
    </row>
    <row r="26" spans="1:32" ht="17.25" customHeight="1">
      <c r="A26" s="168"/>
      <c r="B26" s="168"/>
      <c r="C26" s="168"/>
      <c r="D26" s="168"/>
      <c r="E26" s="168"/>
      <c r="F26" s="168"/>
      <c r="G26" s="168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168"/>
      <c r="AD26" s="322" t="s">
        <v>428</v>
      </c>
      <c r="AF26" s="208"/>
    </row>
    <row r="27" spans="1:32" ht="36.75" customHeight="1">
      <c r="A27" s="323" t="s">
        <v>408</v>
      </c>
      <c r="B27" s="175" t="s">
        <v>429</v>
      </c>
      <c r="C27" s="175"/>
      <c r="D27" s="175"/>
      <c r="E27" s="175"/>
      <c r="F27" s="175"/>
      <c r="G27" s="175" t="s">
        <v>430</v>
      </c>
      <c r="H27" s="175"/>
      <c r="I27" s="175"/>
      <c r="J27" s="175"/>
      <c r="K27" s="175"/>
      <c r="L27" s="225" t="s">
        <v>431</v>
      </c>
      <c r="M27" s="248"/>
      <c r="N27" s="248"/>
      <c r="O27" s="248"/>
      <c r="P27" s="248"/>
      <c r="Q27" s="248"/>
      <c r="R27" s="248"/>
      <c r="S27" s="248"/>
      <c r="T27" s="248"/>
      <c r="U27" s="226"/>
      <c r="V27" s="225" t="s">
        <v>432</v>
      </c>
      <c r="W27" s="248"/>
      <c r="X27" s="248"/>
      <c r="Y27" s="248"/>
      <c r="Z27" s="248"/>
      <c r="AA27" s="248"/>
      <c r="AB27" s="248"/>
      <c r="AC27" s="248"/>
      <c r="AD27" s="248"/>
      <c r="AE27" s="226"/>
      <c r="AF27" s="208"/>
    </row>
    <row r="28" spans="1:32" ht="16.5" customHeight="1">
      <c r="A28" s="324"/>
      <c r="B28" s="175"/>
      <c r="C28" s="175"/>
      <c r="D28" s="175"/>
      <c r="E28" s="175"/>
      <c r="F28" s="175"/>
      <c r="G28" s="175" t="s">
        <v>433</v>
      </c>
      <c r="H28" s="325" t="s">
        <v>423</v>
      </c>
      <c r="I28" s="325"/>
      <c r="J28" s="325"/>
      <c r="K28" s="325"/>
      <c r="L28" s="175" t="s">
        <v>434</v>
      </c>
      <c r="M28" s="326"/>
      <c r="N28" s="327" t="s">
        <v>423</v>
      </c>
      <c r="O28" s="328"/>
      <c r="P28" s="328"/>
      <c r="Q28" s="328"/>
      <c r="R28" s="328"/>
      <c r="S28" s="328"/>
      <c r="T28" s="328"/>
      <c r="U28" s="329"/>
      <c r="V28" s="175" t="s">
        <v>434</v>
      </c>
      <c r="W28" s="326"/>
      <c r="X28" s="327" t="s">
        <v>423</v>
      </c>
      <c r="Y28" s="328"/>
      <c r="Z28" s="328"/>
      <c r="AA28" s="328"/>
      <c r="AB28" s="328"/>
      <c r="AC28" s="328"/>
      <c r="AD28" s="328"/>
      <c r="AE28" s="329"/>
      <c r="AF28" s="208"/>
    </row>
    <row r="29" spans="1:32" ht="19.5" customHeight="1">
      <c r="A29" s="330"/>
      <c r="B29" s="175"/>
      <c r="C29" s="175"/>
      <c r="D29" s="175"/>
      <c r="E29" s="175"/>
      <c r="F29" s="175"/>
      <c r="G29" s="175"/>
      <c r="H29" s="165" t="s">
        <v>424</v>
      </c>
      <c r="I29" s="165" t="s">
        <v>425</v>
      </c>
      <c r="J29" s="165" t="s">
        <v>426</v>
      </c>
      <c r="K29" s="165" t="s">
        <v>69</v>
      </c>
      <c r="L29" s="326"/>
      <c r="M29" s="326"/>
      <c r="N29" s="175" t="s">
        <v>424</v>
      </c>
      <c r="O29" s="175"/>
      <c r="P29" s="175" t="s">
        <v>435</v>
      </c>
      <c r="Q29" s="175"/>
      <c r="R29" s="175" t="s">
        <v>436</v>
      </c>
      <c r="S29" s="175"/>
      <c r="T29" s="175" t="s">
        <v>69</v>
      </c>
      <c r="U29" s="175"/>
      <c r="V29" s="326"/>
      <c r="W29" s="326"/>
      <c r="X29" s="175" t="s">
        <v>424</v>
      </c>
      <c r="Y29" s="175"/>
      <c r="Z29" s="175" t="s">
        <v>435</v>
      </c>
      <c r="AA29" s="175"/>
      <c r="AB29" s="175" t="s">
        <v>436</v>
      </c>
      <c r="AC29" s="175"/>
      <c r="AD29" s="175" t="s">
        <v>69</v>
      </c>
      <c r="AE29" s="175"/>
      <c r="AF29" s="208"/>
    </row>
    <row r="30" spans="1:32" ht="11.25" customHeight="1">
      <c r="A30" s="331">
        <v>1</v>
      </c>
      <c r="B30" s="332">
        <v>2</v>
      </c>
      <c r="C30" s="332"/>
      <c r="D30" s="332"/>
      <c r="E30" s="332"/>
      <c r="F30" s="332"/>
      <c r="G30" s="331">
        <v>3</v>
      </c>
      <c r="H30" s="331">
        <v>4</v>
      </c>
      <c r="I30" s="331">
        <v>5</v>
      </c>
      <c r="J30" s="331">
        <v>6</v>
      </c>
      <c r="K30" s="331">
        <v>7</v>
      </c>
      <c r="L30" s="285">
        <v>8</v>
      </c>
      <c r="M30" s="287"/>
      <c r="N30" s="285">
        <v>9</v>
      </c>
      <c r="O30" s="287"/>
      <c r="P30" s="285">
        <v>10</v>
      </c>
      <c r="Q30" s="287"/>
      <c r="R30" s="285">
        <v>11</v>
      </c>
      <c r="S30" s="287"/>
      <c r="T30" s="285">
        <v>12</v>
      </c>
      <c r="U30" s="287"/>
      <c r="V30" s="285">
        <v>13</v>
      </c>
      <c r="W30" s="287"/>
      <c r="X30" s="285">
        <v>14</v>
      </c>
      <c r="Y30" s="287"/>
      <c r="Z30" s="285">
        <v>15</v>
      </c>
      <c r="AA30" s="287"/>
      <c r="AB30" s="285">
        <v>16</v>
      </c>
      <c r="AC30" s="287"/>
      <c r="AD30" s="285">
        <v>17</v>
      </c>
      <c r="AE30" s="287"/>
      <c r="AF30" s="208"/>
    </row>
    <row r="31" spans="1:32" ht="20.100000000000001" customHeight="1">
      <c r="A31" s="79">
        <v>1</v>
      </c>
      <c r="B31" s="333" t="s">
        <v>437</v>
      </c>
      <c r="C31" s="333"/>
      <c r="D31" s="333"/>
      <c r="E31" s="333"/>
      <c r="F31" s="333"/>
      <c r="G31" s="334">
        <f>SUM(H31,I31,J31,K31)</f>
        <v>0</v>
      </c>
      <c r="H31" s="334"/>
      <c r="I31" s="334"/>
      <c r="J31" s="334"/>
      <c r="K31" s="334"/>
      <c r="L31" s="335">
        <f>SUM(N31:U31)</f>
        <v>540</v>
      </c>
      <c r="M31" s="336"/>
      <c r="N31" s="335">
        <v>540</v>
      </c>
      <c r="O31" s="336"/>
      <c r="P31" s="335"/>
      <c r="Q31" s="336"/>
      <c r="R31" s="335"/>
      <c r="S31" s="336"/>
      <c r="T31" s="335"/>
      <c r="U31" s="336"/>
      <c r="V31" s="335"/>
      <c r="W31" s="336"/>
      <c r="X31" s="335"/>
      <c r="Y31" s="336"/>
      <c r="Z31" s="335"/>
      <c r="AA31" s="336"/>
      <c r="AB31" s="335"/>
      <c r="AC31" s="336"/>
      <c r="AD31" s="335"/>
      <c r="AE31" s="336"/>
      <c r="AF31" s="208"/>
    </row>
    <row r="32" spans="1:32" ht="20.100000000000001" customHeight="1">
      <c r="A32" s="79"/>
      <c r="B32" s="333"/>
      <c r="C32" s="333"/>
      <c r="D32" s="333"/>
      <c r="E32" s="333"/>
      <c r="F32" s="333"/>
      <c r="G32" s="334">
        <f>SUM(H32,I32,J32,K32)</f>
        <v>0</v>
      </c>
      <c r="H32" s="334"/>
      <c r="I32" s="334"/>
      <c r="J32" s="334"/>
      <c r="K32" s="334"/>
      <c r="L32" s="305"/>
      <c r="M32" s="307"/>
      <c r="N32" s="305"/>
      <c r="O32" s="307"/>
      <c r="P32" s="305"/>
      <c r="Q32" s="307"/>
      <c r="R32" s="305"/>
      <c r="S32" s="307"/>
      <c r="T32" s="305"/>
      <c r="U32" s="307"/>
      <c r="V32" s="305">
        <f>SUM(X32:AE32)</f>
        <v>0</v>
      </c>
      <c r="W32" s="307"/>
      <c r="X32" s="305"/>
      <c r="Y32" s="307"/>
      <c r="Z32" s="305"/>
      <c r="AA32" s="307"/>
      <c r="AB32" s="305"/>
      <c r="AC32" s="307"/>
      <c r="AD32" s="305"/>
      <c r="AE32" s="307"/>
      <c r="AF32" s="208"/>
    </row>
    <row r="33" spans="1:32" ht="20.100000000000001" customHeight="1">
      <c r="A33" s="79"/>
      <c r="B33" s="333"/>
      <c r="C33" s="333"/>
      <c r="D33" s="333"/>
      <c r="E33" s="333"/>
      <c r="F33" s="333"/>
      <c r="G33" s="334">
        <f>SUM(H33,I33,J33,K33)</f>
        <v>0</v>
      </c>
      <c r="H33" s="334"/>
      <c r="I33" s="334"/>
      <c r="J33" s="334"/>
      <c r="K33" s="334"/>
      <c r="L33" s="305"/>
      <c r="M33" s="307"/>
      <c r="N33" s="305"/>
      <c r="O33" s="307"/>
      <c r="P33" s="305"/>
      <c r="Q33" s="307"/>
      <c r="R33" s="305"/>
      <c r="S33" s="307"/>
      <c r="T33" s="305"/>
      <c r="U33" s="307"/>
      <c r="V33" s="305">
        <f>SUM(X33:AE33)</f>
        <v>0</v>
      </c>
      <c r="W33" s="307"/>
      <c r="X33" s="305"/>
      <c r="Y33" s="307"/>
      <c r="Z33" s="305"/>
      <c r="AA33" s="307"/>
      <c r="AB33" s="305"/>
      <c r="AC33" s="307"/>
      <c r="AD33" s="305"/>
      <c r="AE33" s="307"/>
      <c r="AF33" s="208"/>
    </row>
    <row r="34" spans="1:32" ht="20.100000000000001" customHeight="1">
      <c r="A34" s="79"/>
      <c r="B34" s="333"/>
      <c r="C34" s="333"/>
      <c r="D34" s="333"/>
      <c r="E34" s="333"/>
      <c r="F34" s="333"/>
      <c r="G34" s="334">
        <f>SUM(H34,I34,J34,K34)</f>
        <v>0</v>
      </c>
      <c r="H34" s="334"/>
      <c r="I34" s="334"/>
      <c r="J34" s="334"/>
      <c r="K34" s="334"/>
      <c r="L34" s="305"/>
      <c r="M34" s="307"/>
      <c r="N34" s="305"/>
      <c r="O34" s="307"/>
      <c r="P34" s="305"/>
      <c r="Q34" s="307"/>
      <c r="R34" s="305"/>
      <c r="S34" s="307"/>
      <c r="T34" s="305"/>
      <c r="U34" s="307"/>
      <c r="V34" s="305">
        <f>SUM(X34:AE34)</f>
        <v>0</v>
      </c>
      <c r="W34" s="307"/>
      <c r="X34" s="305"/>
      <c r="Y34" s="307"/>
      <c r="Z34" s="305"/>
      <c r="AA34" s="307"/>
      <c r="AB34" s="305"/>
      <c r="AC34" s="307"/>
      <c r="AD34" s="305"/>
      <c r="AE34" s="307"/>
      <c r="AF34" s="208"/>
    </row>
    <row r="35" spans="1:32" ht="20.100000000000001" customHeight="1">
      <c r="A35" s="337" t="s">
        <v>55</v>
      </c>
      <c r="B35" s="338"/>
      <c r="C35" s="338"/>
      <c r="D35" s="338"/>
      <c r="E35" s="338"/>
      <c r="F35" s="339"/>
      <c r="G35" s="334">
        <f>SUM(G31:G34)</f>
        <v>0</v>
      </c>
      <c r="H35" s="334">
        <f>SUM(H31:H34)</f>
        <v>0</v>
      </c>
      <c r="I35" s="334">
        <f>SUM(I31:I34)</f>
        <v>0</v>
      </c>
      <c r="J35" s="334">
        <f>SUM(J31:J34)</f>
        <v>0</v>
      </c>
      <c r="K35" s="334">
        <f>SUM(K31:K34)</f>
        <v>0</v>
      </c>
      <c r="L35" s="335">
        <f>SUM(L31:M34)</f>
        <v>540</v>
      </c>
      <c r="M35" s="336"/>
      <c r="N35" s="335">
        <f t="shared" ref="N35" si="0">SUM(N31:O34)</f>
        <v>540</v>
      </c>
      <c r="O35" s="336"/>
      <c r="P35" s="335"/>
      <c r="Q35" s="336"/>
      <c r="R35" s="305">
        <f>SUM(R31:R34)</f>
        <v>0</v>
      </c>
      <c r="S35" s="307"/>
      <c r="T35" s="305">
        <f>SUM(T31:T34)</f>
        <v>0</v>
      </c>
      <c r="U35" s="307"/>
      <c r="V35" s="305">
        <f>SUM(X35:AE35)</f>
        <v>0</v>
      </c>
      <c r="W35" s="307"/>
      <c r="X35" s="305">
        <f>SUM(X31:X34)</f>
        <v>0</v>
      </c>
      <c r="Y35" s="307"/>
      <c r="Z35" s="305">
        <f>SUM(Z31:Z34)</f>
        <v>0</v>
      </c>
      <c r="AA35" s="307"/>
      <c r="AB35" s="305">
        <f>SUM(AB31:AB34)</f>
        <v>0</v>
      </c>
      <c r="AC35" s="307"/>
      <c r="AD35" s="305">
        <f>SUM(AD31:AD34)</f>
        <v>0</v>
      </c>
      <c r="AE35" s="307"/>
      <c r="AF35" s="208"/>
    </row>
    <row r="36" spans="1:32" ht="20.100000000000001" customHeight="1">
      <c r="A36" s="249" t="s">
        <v>438</v>
      </c>
      <c r="B36" s="187"/>
      <c r="C36" s="187"/>
      <c r="D36" s="187"/>
      <c r="E36" s="187"/>
      <c r="F36" s="250"/>
      <c r="G36" s="340"/>
      <c r="H36" s="340"/>
      <c r="I36" s="340"/>
      <c r="J36" s="340"/>
      <c r="K36" s="340"/>
      <c r="L36" s="341"/>
      <c r="M36" s="342"/>
      <c r="N36" s="341"/>
      <c r="O36" s="342"/>
      <c r="P36" s="305"/>
      <c r="Q36" s="307"/>
      <c r="R36" s="305"/>
      <c r="S36" s="307"/>
      <c r="T36" s="305"/>
      <c r="U36" s="307"/>
      <c r="V36" s="266"/>
      <c r="W36" s="342"/>
      <c r="X36" s="341"/>
      <c r="Y36" s="342"/>
      <c r="Z36" s="305"/>
      <c r="AA36" s="307"/>
      <c r="AB36" s="305"/>
      <c r="AC36" s="307"/>
      <c r="AD36" s="305"/>
      <c r="AE36" s="307"/>
      <c r="AF36" s="208"/>
    </row>
    <row r="37" spans="1:32" ht="18.75" customHeight="1">
      <c r="A37" s="44"/>
      <c r="B37" s="343" t="s">
        <v>439</v>
      </c>
      <c r="C37" s="343"/>
      <c r="D37" s="343"/>
      <c r="E37" s="343"/>
      <c r="F37" s="343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44"/>
      <c r="T37" s="44"/>
      <c r="U37" s="44"/>
      <c r="V37" s="44"/>
      <c r="W37" s="344"/>
      <c r="X37" s="44"/>
      <c r="Y37" s="44"/>
      <c r="Z37" s="44"/>
      <c r="AA37" s="44"/>
      <c r="AF37" s="208"/>
    </row>
    <row r="38" spans="1:32" ht="21.75" customHeight="1">
      <c r="A38" s="323" t="s">
        <v>408</v>
      </c>
      <c r="B38" s="242" t="s">
        <v>429</v>
      </c>
      <c r="C38" s="243"/>
      <c r="D38" s="243"/>
      <c r="E38" s="243"/>
      <c r="F38" s="243"/>
      <c r="G38" s="175" t="s">
        <v>440</v>
      </c>
      <c r="H38" s="175"/>
      <c r="I38" s="175"/>
      <c r="J38" s="175"/>
      <c r="K38" s="175"/>
      <c r="L38" s="225" t="s">
        <v>441</v>
      </c>
      <c r="M38" s="248"/>
      <c r="N38" s="248"/>
      <c r="O38" s="248"/>
      <c r="P38" s="248"/>
      <c r="Q38" s="248"/>
      <c r="R38" s="248"/>
      <c r="S38" s="248"/>
      <c r="T38" s="248"/>
      <c r="U38" s="226"/>
      <c r="V38" s="225" t="s">
        <v>442</v>
      </c>
      <c r="W38" s="248"/>
      <c r="X38" s="248"/>
      <c r="Y38" s="248"/>
      <c r="Z38" s="248"/>
      <c r="AA38" s="248"/>
      <c r="AB38" s="248"/>
      <c r="AC38" s="248"/>
      <c r="AD38" s="248"/>
      <c r="AE38" s="226"/>
      <c r="AF38" s="208"/>
    </row>
    <row r="39" spans="1:32" ht="20.25" customHeight="1">
      <c r="A39" s="324"/>
      <c r="B39" s="345"/>
      <c r="C39" s="346"/>
      <c r="D39" s="346"/>
      <c r="E39" s="346"/>
      <c r="F39" s="346"/>
      <c r="G39" s="175" t="s">
        <v>434</v>
      </c>
      <c r="H39" s="325" t="s">
        <v>423</v>
      </c>
      <c r="I39" s="325"/>
      <c r="J39" s="325"/>
      <c r="K39" s="325"/>
      <c r="L39" s="175" t="s">
        <v>433</v>
      </c>
      <c r="M39" s="326"/>
      <c r="N39" s="327" t="s">
        <v>423</v>
      </c>
      <c r="O39" s="328"/>
      <c r="P39" s="328"/>
      <c r="Q39" s="328"/>
      <c r="R39" s="328"/>
      <c r="S39" s="328"/>
      <c r="T39" s="328"/>
      <c r="U39" s="329"/>
      <c r="V39" s="175" t="s">
        <v>434</v>
      </c>
      <c r="W39" s="326"/>
      <c r="X39" s="327" t="s">
        <v>423</v>
      </c>
      <c r="Y39" s="328"/>
      <c r="Z39" s="328"/>
      <c r="AA39" s="328"/>
      <c r="AB39" s="328"/>
      <c r="AC39" s="328"/>
      <c r="AD39" s="328"/>
      <c r="AE39" s="329"/>
      <c r="AF39" s="208"/>
    </row>
    <row r="40" spans="1:32" ht="24.6" customHeight="1">
      <c r="A40" s="330"/>
      <c r="B40" s="245"/>
      <c r="C40" s="246"/>
      <c r="D40" s="246"/>
      <c r="E40" s="246"/>
      <c r="F40" s="246"/>
      <c r="G40" s="175"/>
      <c r="H40" s="165" t="s">
        <v>424</v>
      </c>
      <c r="I40" s="165" t="s">
        <v>425</v>
      </c>
      <c r="J40" s="165" t="s">
        <v>426</v>
      </c>
      <c r="K40" s="165" t="s">
        <v>69</v>
      </c>
      <c r="L40" s="326"/>
      <c r="M40" s="326"/>
      <c r="N40" s="175" t="s">
        <v>424</v>
      </c>
      <c r="O40" s="175"/>
      <c r="P40" s="175" t="s">
        <v>435</v>
      </c>
      <c r="Q40" s="175"/>
      <c r="R40" s="175" t="s">
        <v>436</v>
      </c>
      <c r="S40" s="175"/>
      <c r="T40" s="175" t="s">
        <v>69</v>
      </c>
      <c r="U40" s="175"/>
      <c r="V40" s="326"/>
      <c r="W40" s="326"/>
      <c r="X40" s="175" t="s">
        <v>424</v>
      </c>
      <c r="Y40" s="175"/>
      <c r="Z40" s="175" t="s">
        <v>435</v>
      </c>
      <c r="AA40" s="175"/>
      <c r="AB40" s="175" t="s">
        <v>436</v>
      </c>
      <c r="AC40" s="175"/>
      <c r="AD40" s="175" t="s">
        <v>69</v>
      </c>
      <c r="AE40" s="175"/>
      <c r="AF40" s="208"/>
    </row>
    <row r="41" spans="1:32" ht="12" customHeight="1">
      <c r="A41" s="331"/>
      <c r="B41" s="332"/>
      <c r="C41" s="332"/>
      <c r="D41" s="332"/>
      <c r="E41" s="332"/>
      <c r="F41" s="332"/>
      <c r="G41" s="331">
        <v>18</v>
      </c>
      <c r="H41" s="331">
        <v>19</v>
      </c>
      <c r="I41" s="331">
        <v>20</v>
      </c>
      <c r="J41" s="331">
        <v>21</v>
      </c>
      <c r="K41" s="331">
        <v>22</v>
      </c>
      <c r="L41" s="285">
        <v>23</v>
      </c>
      <c r="M41" s="287"/>
      <c r="N41" s="285">
        <v>24</v>
      </c>
      <c r="O41" s="287"/>
      <c r="P41" s="285">
        <v>25</v>
      </c>
      <c r="Q41" s="287"/>
      <c r="R41" s="285">
        <v>26</v>
      </c>
      <c r="S41" s="287"/>
      <c r="T41" s="285">
        <v>27</v>
      </c>
      <c r="U41" s="287"/>
      <c r="V41" s="285">
        <v>28</v>
      </c>
      <c r="W41" s="287"/>
      <c r="X41" s="285">
        <v>29</v>
      </c>
      <c r="Y41" s="287"/>
      <c r="Z41" s="285">
        <v>30</v>
      </c>
      <c r="AA41" s="287"/>
      <c r="AB41" s="285">
        <v>31</v>
      </c>
      <c r="AC41" s="287"/>
      <c r="AD41" s="285">
        <v>32</v>
      </c>
      <c r="AE41" s="287"/>
      <c r="AF41" s="208"/>
    </row>
    <row r="42" spans="1:32" ht="20.100000000000001" customHeight="1">
      <c r="A42" s="79"/>
      <c r="B42" s="333" t="s">
        <v>437</v>
      </c>
      <c r="C42" s="333"/>
      <c r="D42" s="333"/>
      <c r="E42" s="333"/>
      <c r="F42" s="333"/>
      <c r="G42" s="347">
        <f>SUM(H42:K42)</f>
        <v>15.4</v>
      </c>
      <c r="H42" s="347">
        <v>15.4</v>
      </c>
      <c r="I42" s="347"/>
      <c r="J42" s="347"/>
      <c r="K42" s="347"/>
      <c r="L42" s="305">
        <f>SUM(N42:U42)</f>
        <v>0</v>
      </c>
      <c r="M42" s="307"/>
      <c r="N42" s="305"/>
      <c r="O42" s="307"/>
      <c r="P42" s="305"/>
      <c r="Q42" s="307"/>
      <c r="R42" s="305"/>
      <c r="S42" s="307"/>
      <c r="T42" s="305"/>
      <c r="U42" s="307"/>
      <c r="V42" s="348">
        <f>SUM(W42,X42,Y42,Z42)</f>
        <v>555.4</v>
      </c>
      <c r="W42" s="349"/>
      <c r="X42" s="348">
        <f>H31+N31+X31+H42+N42</f>
        <v>555.4</v>
      </c>
      <c r="Y42" s="349"/>
      <c r="Z42" s="348">
        <f>J31+P31+Z31+J42+P42</f>
        <v>0</v>
      </c>
      <c r="AA42" s="349"/>
      <c r="AB42" s="348">
        <v>0</v>
      </c>
      <c r="AC42" s="349"/>
      <c r="AD42" s="348">
        <v>0</v>
      </c>
      <c r="AE42" s="349"/>
      <c r="AF42" s="208"/>
    </row>
    <row r="43" spans="1:32" ht="20.100000000000001" customHeight="1">
      <c r="A43" s="79"/>
      <c r="B43" s="333"/>
      <c r="C43" s="333"/>
      <c r="D43" s="333"/>
      <c r="E43" s="333"/>
      <c r="F43" s="333"/>
      <c r="G43" s="350">
        <f>SUM(H43:K43)</f>
        <v>0</v>
      </c>
      <c r="H43" s="350"/>
      <c r="I43" s="350"/>
      <c r="J43" s="350"/>
      <c r="K43" s="350"/>
      <c r="L43" s="305">
        <f>SUM(N43:U43)</f>
        <v>0</v>
      </c>
      <c r="M43" s="307"/>
      <c r="N43" s="305"/>
      <c r="O43" s="307"/>
      <c r="P43" s="305"/>
      <c r="Q43" s="307"/>
      <c r="R43" s="305"/>
      <c r="S43" s="307"/>
      <c r="T43" s="305"/>
      <c r="U43" s="307"/>
      <c r="V43" s="348">
        <f>SUM(W43,X43,Y43,Z43)</f>
        <v>0</v>
      </c>
      <c r="W43" s="349"/>
      <c r="X43" s="348">
        <f>H32+N32+X32+H43+N43</f>
        <v>0</v>
      </c>
      <c r="Y43" s="349"/>
      <c r="Z43" s="348">
        <f>J32+P32+Z32+J43+P43</f>
        <v>0</v>
      </c>
      <c r="AA43" s="349"/>
      <c r="AB43" s="348">
        <f>L32+R32+AB32+L43+R43</f>
        <v>0</v>
      </c>
      <c r="AC43" s="349"/>
      <c r="AD43" s="348">
        <f>N32+T32+AD32+N43+T43</f>
        <v>0</v>
      </c>
      <c r="AE43" s="349"/>
      <c r="AF43" s="208"/>
    </row>
    <row r="44" spans="1:32" ht="20.100000000000001" customHeight="1">
      <c r="A44" s="79"/>
      <c r="B44" s="333"/>
      <c r="C44" s="333"/>
      <c r="D44" s="333"/>
      <c r="E44" s="333"/>
      <c r="F44" s="333"/>
      <c r="G44" s="350">
        <f>SUM(H44:K44)</f>
        <v>0</v>
      </c>
      <c r="H44" s="350"/>
      <c r="I44" s="350"/>
      <c r="J44" s="350"/>
      <c r="K44" s="350"/>
      <c r="L44" s="305">
        <f>SUM(N44:U44)</f>
        <v>0</v>
      </c>
      <c r="M44" s="307"/>
      <c r="N44" s="305"/>
      <c r="O44" s="307"/>
      <c r="P44" s="305"/>
      <c r="Q44" s="307"/>
      <c r="R44" s="305"/>
      <c r="S44" s="307"/>
      <c r="T44" s="305"/>
      <c r="U44" s="307"/>
      <c r="V44" s="348">
        <f>SUM(W44,X44,Y44,Z44)</f>
        <v>0</v>
      </c>
      <c r="W44" s="349"/>
      <c r="X44" s="348">
        <f>H33+N33+X33+H44+N44</f>
        <v>0</v>
      </c>
      <c r="Y44" s="349"/>
      <c r="Z44" s="348">
        <f>J33+P33+Z33+J44+P44</f>
        <v>0</v>
      </c>
      <c r="AA44" s="349"/>
      <c r="AB44" s="348">
        <f>L33+R33+AB33+L44+R44</f>
        <v>0</v>
      </c>
      <c r="AC44" s="349"/>
      <c r="AD44" s="348">
        <f>N33+T33+AD33+N44+T44</f>
        <v>0</v>
      </c>
      <c r="AE44" s="349"/>
      <c r="AF44" s="208"/>
    </row>
    <row r="45" spans="1:32" ht="20.100000000000001" customHeight="1">
      <c r="A45" s="79"/>
      <c r="B45" s="333"/>
      <c r="C45" s="333"/>
      <c r="D45" s="333"/>
      <c r="E45" s="333"/>
      <c r="F45" s="333"/>
      <c r="G45" s="350">
        <f>SUM(H45:K45)</f>
        <v>0</v>
      </c>
      <c r="H45" s="350"/>
      <c r="I45" s="350"/>
      <c r="J45" s="350"/>
      <c r="K45" s="350"/>
      <c r="L45" s="305">
        <f>SUM(N45:U45)</f>
        <v>0</v>
      </c>
      <c r="M45" s="307"/>
      <c r="N45" s="305"/>
      <c r="O45" s="307"/>
      <c r="P45" s="305"/>
      <c r="Q45" s="307"/>
      <c r="R45" s="305"/>
      <c r="S45" s="307"/>
      <c r="T45" s="305"/>
      <c r="U45" s="307"/>
      <c r="V45" s="348">
        <f>SUM(W45,X45,Y45,Z45)</f>
        <v>0</v>
      </c>
      <c r="W45" s="349"/>
      <c r="X45" s="348">
        <f>H34+N34+X34+H45+N45</f>
        <v>0</v>
      </c>
      <c r="Y45" s="349"/>
      <c r="Z45" s="348">
        <f>J34+P34+Z34+J45+P45</f>
        <v>0</v>
      </c>
      <c r="AA45" s="349"/>
      <c r="AB45" s="348">
        <f>L34+R34+AB34+L45+R45</f>
        <v>0</v>
      </c>
      <c r="AC45" s="349"/>
      <c r="AD45" s="348">
        <f>N34+T34+AD34+N45+T45</f>
        <v>0</v>
      </c>
      <c r="AE45" s="349"/>
      <c r="AF45" s="208"/>
    </row>
    <row r="46" spans="1:32" ht="20.100000000000001" customHeight="1">
      <c r="A46" s="337" t="s">
        <v>55</v>
      </c>
      <c r="B46" s="338"/>
      <c r="C46" s="338"/>
      <c r="D46" s="338"/>
      <c r="E46" s="338"/>
      <c r="F46" s="339"/>
      <c r="G46" s="347">
        <f>SUM(H46:K46)</f>
        <v>15.4</v>
      </c>
      <c r="H46" s="107">
        <f>SUM(H42:H45)</f>
        <v>15.4</v>
      </c>
      <c r="I46" s="107"/>
      <c r="J46" s="334">
        <f>SUM(J42:J45)</f>
        <v>0</v>
      </c>
      <c r="K46" s="334">
        <f>SUM(K42:K45)</f>
        <v>0</v>
      </c>
      <c r="L46" s="305">
        <f>SUM(N46:U46)</f>
        <v>0</v>
      </c>
      <c r="M46" s="307"/>
      <c r="N46" s="305">
        <f>SUM(N42:N45)</f>
        <v>0</v>
      </c>
      <c r="O46" s="307"/>
      <c r="P46" s="305">
        <f>SUM(P42:P45)</f>
        <v>0</v>
      </c>
      <c r="Q46" s="307"/>
      <c r="R46" s="305">
        <f>SUM(R42:R45)</f>
        <v>0</v>
      </c>
      <c r="S46" s="307"/>
      <c r="T46" s="305">
        <f>SUM(T42:T45)</f>
        <v>0</v>
      </c>
      <c r="U46" s="307"/>
      <c r="V46" s="348">
        <f>SUM(V42:W45)</f>
        <v>555.4</v>
      </c>
      <c r="W46" s="349"/>
      <c r="X46" s="348">
        <f t="shared" ref="X46" si="1">SUM(X42:Y45)</f>
        <v>555.4</v>
      </c>
      <c r="Y46" s="349"/>
      <c r="Z46" s="348">
        <f t="shared" ref="Z46" si="2">SUM(Z42:AA45)</f>
        <v>0</v>
      </c>
      <c r="AA46" s="349"/>
      <c r="AB46" s="348">
        <f t="shared" ref="AB46" si="3">SUM(AB42:AC45)</f>
        <v>0</v>
      </c>
      <c r="AC46" s="349"/>
      <c r="AD46" s="348">
        <f t="shared" ref="AD46" si="4">SUM(AD42:AE45)</f>
        <v>0</v>
      </c>
      <c r="AE46" s="349"/>
      <c r="AF46" s="208"/>
    </row>
    <row r="47" spans="1:32" ht="20.100000000000001" customHeight="1">
      <c r="A47" s="249" t="s">
        <v>438</v>
      </c>
      <c r="B47" s="187"/>
      <c r="C47" s="187"/>
      <c r="D47" s="187"/>
      <c r="E47" s="187"/>
      <c r="F47" s="250"/>
      <c r="G47" s="12"/>
      <c r="H47" s="12"/>
      <c r="I47" s="12"/>
      <c r="J47" s="12"/>
      <c r="K47" s="12"/>
      <c r="L47" s="341"/>
      <c r="M47" s="342"/>
      <c r="N47" s="341"/>
      <c r="O47" s="342"/>
      <c r="P47" s="305"/>
      <c r="Q47" s="307"/>
      <c r="R47" s="305"/>
      <c r="S47" s="307"/>
      <c r="T47" s="305"/>
      <c r="U47" s="307"/>
      <c r="V47" s="348"/>
      <c r="W47" s="349"/>
      <c r="X47" s="348"/>
      <c r="Y47" s="349"/>
      <c r="Z47" s="348"/>
      <c r="AA47" s="349"/>
      <c r="AB47" s="348"/>
      <c r="AC47" s="349"/>
      <c r="AD47" s="348"/>
      <c r="AE47" s="349"/>
      <c r="AF47" s="208"/>
    </row>
    <row r="48" spans="1:32" ht="9" customHeight="1">
      <c r="A48" s="44"/>
      <c r="B48" s="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44"/>
      <c r="T48" s="44"/>
      <c r="U48" s="44"/>
      <c r="V48" s="44"/>
      <c r="W48" s="344"/>
      <c r="X48" s="44"/>
      <c r="Y48" s="44"/>
      <c r="Z48" s="44"/>
      <c r="AA48" s="44"/>
      <c r="AF48" s="170">
        <v>20</v>
      </c>
    </row>
    <row r="49" spans="1:32" s="279" customFormat="1" ht="28.5" customHeight="1">
      <c r="B49" s="279" t="s">
        <v>443</v>
      </c>
      <c r="AF49" s="170"/>
    </row>
    <row r="50" spans="1:32" s="351" customFormat="1" ht="9.75" customHeight="1">
      <c r="A50" s="2"/>
      <c r="B50" s="2"/>
      <c r="C50" s="2"/>
      <c r="D50" s="2"/>
      <c r="E50" s="2"/>
      <c r="F50" s="2"/>
      <c r="G50" s="2"/>
      <c r="H50" s="2"/>
      <c r="I50" s="2"/>
      <c r="K50" s="2"/>
      <c r="AD50" s="322" t="s">
        <v>428</v>
      </c>
      <c r="AF50" s="170"/>
    </row>
    <row r="51" spans="1:32" s="352" customFormat="1" ht="23.25" customHeight="1">
      <c r="A51" s="313" t="s">
        <v>444</v>
      </c>
      <c r="B51" s="175" t="s">
        <v>445</v>
      </c>
      <c r="C51" s="175" t="s">
        <v>446</v>
      </c>
      <c r="D51" s="175"/>
      <c r="E51" s="175" t="s">
        <v>447</v>
      </c>
      <c r="F51" s="175"/>
      <c r="G51" s="175" t="s">
        <v>448</v>
      </c>
      <c r="H51" s="175"/>
      <c r="I51" s="175" t="s">
        <v>449</v>
      </c>
      <c r="J51" s="175"/>
      <c r="K51" s="175" t="s">
        <v>119</v>
      </c>
      <c r="L51" s="175"/>
      <c r="M51" s="175"/>
      <c r="N51" s="175"/>
      <c r="O51" s="175"/>
      <c r="P51" s="175"/>
      <c r="Q51" s="175"/>
      <c r="R51" s="175"/>
      <c r="S51" s="175"/>
      <c r="T51" s="175"/>
      <c r="U51" s="175" t="s">
        <v>450</v>
      </c>
      <c r="V51" s="175"/>
      <c r="W51" s="175"/>
      <c r="X51" s="175"/>
      <c r="Y51" s="175"/>
      <c r="Z51" s="175" t="s">
        <v>451</v>
      </c>
      <c r="AA51" s="175"/>
      <c r="AB51" s="175"/>
      <c r="AC51" s="175"/>
      <c r="AD51" s="175"/>
      <c r="AE51" s="175"/>
      <c r="AF51" s="170"/>
    </row>
    <row r="52" spans="1:32" s="352" customFormat="1" ht="24" customHeight="1">
      <c r="A52" s="313"/>
      <c r="B52" s="175"/>
      <c r="C52" s="175"/>
      <c r="D52" s="175"/>
      <c r="E52" s="175"/>
      <c r="F52" s="175"/>
      <c r="G52" s="175"/>
      <c r="H52" s="175"/>
      <c r="I52" s="175"/>
      <c r="J52" s="175"/>
      <c r="K52" s="175" t="s">
        <v>452</v>
      </c>
      <c r="L52" s="175"/>
      <c r="M52" s="353" t="s">
        <v>453</v>
      </c>
      <c r="N52" s="354"/>
      <c r="O52" s="175" t="s">
        <v>454</v>
      </c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0"/>
    </row>
    <row r="53" spans="1:32" s="357" customFormat="1" ht="105" customHeight="1">
      <c r="A53" s="313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355"/>
      <c r="N53" s="356"/>
      <c r="O53" s="175" t="s">
        <v>455</v>
      </c>
      <c r="P53" s="175"/>
      <c r="Q53" s="175" t="s">
        <v>456</v>
      </c>
      <c r="R53" s="175"/>
      <c r="S53" s="175" t="s">
        <v>457</v>
      </c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0"/>
    </row>
    <row r="54" spans="1:32" s="352" customFormat="1" ht="12" customHeight="1">
      <c r="A54" s="358">
        <v>1</v>
      </c>
      <c r="B54" s="359">
        <v>2</v>
      </c>
      <c r="C54" s="312">
        <v>3</v>
      </c>
      <c r="D54" s="312"/>
      <c r="E54" s="312">
        <v>4</v>
      </c>
      <c r="F54" s="312"/>
      <c r="G54" s="312">
        <v>5</v>
      </c>
      <c r="H54" s="312"/>
      <c r="I54" s="312">
        <v>6</v>
      </c>
      <c r="J54" s="312"/>
      <c r="K54" s="360">
        <v>7</v>
      </c>
      <c r="L54" s="361"/>
      <c r="M54" s="360">
        <v>8</v>
      </c>
      <c r="N54" s="361"/>
      <c r="O54" s="312">
        <v>9</v>
      </c>
      <c r="P54" s="312"/>
      <c r="Q54" s="313">
        <v>10</v>
      </c>
      <c r="R54" s="313"/>
      <c r="S54" s="312">
        <v>11</v>
      </c>
      <c r="T54" s="312"/>
      <c r="U54" s="312">
        <v>12</v>
      </c>
      <c r="V54" s="312"/>
      <c r="W54" s="312"/>
      <c r="X54" s="312"/>
      <c r="Y54" s="312"/>
      <c r="Z54" s="312">
        <v>13</v>
      </c>
      <c r="AA54" s="312"/>
      <c r="AB54" s="312"/>
      <c r="AC54" s="312"/>
      <c r="AD54" s="312"/>
      <c r="AE54" s="312"/>
      <c r="AF54" s="170"/>
    </row>
    <row r="55" spans="1:32" s="352" customFormat="1" ht="17.25" customHeight="1">
      <c r="A55" s="79"/>
      <c r="B55" s="362"/>
      <c r="C55" s="227"/>
      <c r="D55" s="227"/>
      <c r="E55" s="320"/>
      <c r="F55" s="320"/>
      <c r="G55" s="320"/>
      <c r="H55" s="320"/>
      <c r="I55" s="320"/>
      <c r="J55" s="320"/>
      <c r="K55" s="305"/>
      <c r="L55" s="307"/>
      <c r="M55" s="305">
        <f>SUM(O55,Q55,S55)</f>
        <v>0</v>
      </c>
      <c r="N55" s="307"/>
      <c r="O55" s="320"/>
      <c r="P55" s="320"/>
      <c r="Q55" s="320"/>
      <c r="R55" s="320"/>
      <c r="S55" s="320"/>
      <c r="T55" s="320"/>
      <c r="U55" s="258"/>
      <c r="V55" s="258"/>
      <c r="W55" s="258"/>
      <c r="X55" s="258"/>
      <c r="Y55" s="258"/>
      <c r="Z55" s="333"/>
      <c r="AA55" s="333"/>
      <c r="AB55" s="333"/>
      <c r="AC55" s="333"/>
      <c r="AD55" s="333"/>
      <c r="AE55" s="333"/>
      <c r="AF55" s="170"/>
    </row>
    <row r="56" spans="1:32" s="352" customFormat="1" ht="17.25" customHeight="1">
      <c r="A56" s="79"/>
      <c r="B56" s="362"/>
      <c r="C56" s="227"/>
      <c r="D56" s="227"/>
      <c r="E56" s="320"/>
      <c r="F56" s="320"/>
      <c r="G56" s="320"/>
      <c r="H56" s="320"/>
      <c r="I56" s="320"/>
      <c r="J56" s="320"/>
      <c r="K56" s="305"/>
      <c r="L56" s="307"/>
      <c r="M56" s="305">
        <f>SUM(O56,Q56,S56)</f>
        <v>0</v>
      </c>
      <c r="N56" s="307"/>
      <c r="O56" s="320"/>
      <c r="P56" s="320"/>
      <c r="Q56" s="320"/>
      <c r="R56" s="320"/>
      <c r="S56" s="320"/>
      <c r="T56" s="320"/>
      <c r="U56" s="258"/>
      <c r="V56" s="258"/>
      <c r="W56" s="258"/>
      <c r="X56" s="258"/>
      <c r="Y56" s="258"/>
      <c r="Z56" s="333"/>
      <c r="AA56" s="333"/>
      <c r="AB56" s="333"/>
      <c r="AC56" s="333"/>
      <c r="AD56" s="333"/>
      <c r="AE56" s="333"/>
      <c r="AF56" s="170"/>
    </row>
    <row r="57" spans="1:32" s="352" customFormat="1" ht="17.25" customHeight="1">
      <c r="A57" s="79"/>
      <c r="B57" s="362"/>
      <c r="C57" s="227"/>
      <c r="D57" s="227"/>
      <c r="E57" s="320"/>
      <c r="F57" s="320"/>
      <c r="G57" s="320"/>
      <c r="H57" s="320"/>
      <c r="I57" s="320"/>
      <c r="J57" s="320"/>
      <c r="K57" s="305"/>
      <c r="L57" s="307"/>
      <c r="M57" s="305">
        <f>SUM(O57,Q57,S57)</f>
        <v>0</v>
      </c>
      <c r="N57" s="307"/>
      <c r="O57" s="320"/>
      <c r="P57" s="320"/>
      <c r="Q57" s="320"/>
      <c r="R57" s="320"/>
      <c r="S57" s="320"/>
      <c r="T57" s="320"/>
      <c r="U57" s="258"/>
      <c r="V57" s="258"/>
      <c r="W57" s="258"/>
      <c r="X57" s="258"/>
      <c r="Y57" s="258"/>
      <c r="Z57" s="333"/>
      <c r="AA57" s="333"/>
      <c r="AB57" s="333"/>
      <c r="AC57" s="333"/>
      <c r="AD57" s="333"/>
      <c r="AE57" s="333"/>
      <c r="AF57" s="170"/>
    </row>
    <row r="58" spans="1:32" s="352" customFormat="1" ht="16.5" customHeight="1">
      <c r="A58" s="249" t="s">
        <v>55</v>
      </c>
      <c r="B58" s="187"/>
      <c r="C58" s="187"/>
      <c r="D58" s="250"/>
      <c r="E58" s="320">
        <f>SUM(E55:F57)</f>
        <v>0</v>
      </c>
      <c r="F58" s="320"/>
      <c r="G58" s="320">
        <f>SUM(G55:H57)</f>
        <v>0</v>
      </c>
      <c r="H58" s="320"/>
      <c r="I58" s="320">
        <f>SUM(I55:J57)</f>
        <v>0</v>
      </c>
      <c r="J58" s="320"/>
      <c r="K58" s="320">
        <f>SUM(K55:L57)</f>
        <v>0</v>
      </c>
      <c r="L58" s="320"/>
      <c r="M58" s="320">
        <f>SUM(M55:N57)</f>
        <v>0</v>
      </c>
      <c r="N58" s="320"/>
      <c r="O58" s="320">
        <f>SUM(O55:P57)</f>
        <v>0</v>
      </c>
      <c r="P58" s="320"/>
      <c r="Q58" s="320">
        <f>SUM(Q55:R57)</f>
        <v>0</v>
      </c>
      <c r="R58" s="320"/>
      <c r="S58" s="320">
        <f>SUM(S55:T57)</f>
        <v>0</v>
      </c>
      <c r="T58" s="320"/>
      <c r="U58" s="258"/>
      <c r="V58" s="258"/>
      <c r="W58" s="258"/>
      <c r="X58" s="258"/>
      <c r="Y58" s="258"/>
      <c r="Z58" s="333"/>
      <c r="AA58" s="333"/>
      <c r="AB58" s="333"/>
      <c r="AC58" s="333"/>
      <c r="AD58" s="333"/>
      <c r="AE58" s="333"/>
      <c r="AF58" s="170"/>
    </row>
    <row r="59" spans="1:32" s="352" customFormat="1" ht="6" customHeight="1">
      <c r="A59" s="23"/>
      <c r="B59" s="23"/>
      <c r="C59" s="23"/>
      <c r="D59" s="2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239"/>
      <c r="V59" s="239"/>
      <c r="W59" s="239"/>
      <c r="X59" s="239"/>
      <c r="Y59" s="239"/>
      <c r="Z59" s="238"/>
      <c r="AA59" s="238"/>
      <c r="AB59" s="238"/>
      <c r="AC59" s="238"/>
      <c r="AD59" s="238"/>
      <c r="AE59" s="238"/>
      <c r="AF59" s="170"/>
    </row>
    <row r="60" spans="1:32" s="352" customFormat="1" ht="36.75" customHeight="1">
      <c r="A60" s="23"/>
      <c r="B60" s="364" t="s">
        <v>458</v>
      </c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170"/>
    </row>
    <row r="61" spans="1:32" s="352" customFormat="1" ht="14.25" customHeight="1">
      <c r="A61" s="323" t="s">
        <v>408</v>
      </c>
      <c r="B61" s="175" t="s">
        <v>221</v>
      </c>
      <c r="C61" s="175"/>
      <c r="D61" s="175"/>
      <c r="E61" s="175"/>
      <c r="F61" s="175"/>
      <c r="G61" s="175"/>
      <c r="H61" s="175"/>
      <c r="I61" s="175"/>
      <c r="J61" s="175"/>
      <c r="K61" s="207" t="s">
        <v>30</v>
      </c>
      <c r="L61" s="207"/>
      <c r="M61" s="207"/>
      <c r="N61" s="365" t="s">
        <v>36</v>
      </c>
      <c r="O61" s="366"/>
      <c r="P61" s="367"/>
      <c r="Q61" s="196" t="s">
        <v>459</v>
      </c>
      <c r="R61" s="196"/>
      <c r="S61" s="196"/>
      <c r="T61" s="175" t="s">
        <v>460</v>
      </c>
      <c r="U61" s="175"/>
      <c r="V61" s="175"/>
      <c r="W61" s="325" t="s">
        <v>454</v>
      </c>
      <c r="X61" s="325"/>
      <c r="Y61" s="325"/>
      <c r="Z61" s="325"/>
      <c r="AA61" s="325"/>
      <c r="AB61" s="325"/>
      <c r="AC61" s="325"/>
      <c r="AD61" s="325"/>
      <c r="AE61" s="238"/>
      <c r="AF61" s="170"/>
    </row>
    <row r="62" spans="1:32" s="352" customFormat="1" ht="10.5" customHeight="1">
      <c r="A62" s="324"/>
      <c r="B62" s="175"/>
      <c r="C62" s="175"/>
      <c r="D62" s="175"/>
      <c r="E62" s="175"/>
      <c r="F62" s="175"/>
      <c r="G62" s="175"/>
      <c r="H62" s="175"/>
      <c r="I62" s="175"/>
      <c r="J62" s="175"/>
      <c r="K62" s="207"/>
      <c r="L62" s="207"/>
      <c r="M62" s="207"/>
      <c r="N62" s="368"/>
      <c r="O62" s="369"/>
      <c r="P62" s="370"/>
      <c r="Q62" s="196"/>
      <c r="R62" s="196"/>
      <c r="S62" s="196"/>
      <c r="T62" s="175"/>
      <c r="U62" s="175"/>
      <c r="V62" s="175"/>
      <c r="W62" s="196" t="s">
        <v>177</v>
      </c>
      <c r="X62" s="196"/>
      <c r="Y62" s="196" t="s">
        <v>178</v>
      </c>
      <c r="Z62" s="196"/>
      <c r="AA62" s="196" t="s">
        <v>179</v>
      </c>
      <c r="AB62" s="196"/>
      <c r="AC62" s="196" t="s">
        <v>69</v>
      </c>
      <c r="AD62" s="196"/>
      <c r="AE62" s="238"/>
      <c r="AF62" s="170"/>
    </row>
    <row r="63" spans="1:32" s="352" customFormat="1" ht="48.75" customHeight="1">
      <c r="A63" s="330"/>
      <c r="B63" s="175"/>
      <c r="C63" s="175"/>
      <c r="D63" s="175"/>
      <c r="E63" s="175"/>
      <c r="F63" s="175"/>
      <c r="G63" s="175"/>
      <c r="H63" s="175"/>
      <c r="I63" s="175"/>
      <c r="J63" s="175"/>
      <c r="K63" s="207"/>
      <c r="L63" s="207"/>
      <c r="M63" s="207"/>
      <c r="N63" s="371"/>
      <c r="O63" s="372"/>
      <c r="P63" s="373"/>
      <c r="Q63" s="196"/>
      <c r="R63" s="196"/>
      <c r="S63" s="196"/>
      <c r="T63" s="175"/>
      <c r="U63" s="175"/>
      <c r="V63" s="175"/>
      <c r="W63" s="196"/>
      <c r="X63" s="196"/>
      <c r="Y63" s="196"/>
      <c r="Z63" s="196"/>
      <c r="AA63" s="196"/>
      <c r="AB63" s="196"/>
      <c r="AC63" s="196"/>
      <c r="AD63" s="196"/>
      <c r="AE63" s="238"/>
      <c r="AF63" s="170"/>
    </row>
    <row r="64" spans="1:32" s="352" customFormat="1" ht="9.75" customHeight="1">
      <c r="A64" s="331">
        <v>1</v>
      </c>
      <c r="B64" s="332">
        <v>2</v>
      </c>
      <c r="C64" s="332"/>
      <c r="D64" s="332"/>
      <c r="E64" s="332"/>
      <c r="F64" s="332"/>
      <c r="G64" s="332"/>
      <c r="H64" s="332"/>
      <c r="I64" s="332"/>
      <c r="J64" s="332"/>
      <c r="K64" s="374">
        <v>3</v>
      </c>
      <c r="L64" s="374"/>
      <c r="M64" s="374"/>
      <c r="N64" s="374">
        <v>4</v>
      </c>
      <c r="O64" s="374"/>
      <c r="P64" s="374"/>
      <c r="Q64" s="374">
        <v>5</v>
      </c>
      <c r="R64" s="374"/>
      <c r="S64" s="374"/>
      <c r="T64" s="374">
        <v>6</v>
      </c>
      <c r="U64" s="374"/>
      <c r="V64" s="374"/>
      <c r="W64" s="375" t="s">
        <v>461</v>
      </c>
      <c r="X64" s="375"/>
      <c r="Y64" s="375" t="s">
        <v>462</v>
      </c>
      <c r="Z64" s="375"/>
      <c r="AA64" s="375" t="s">
        <v>463</v>
      </c>
      <c r="AB64" s="375"/>
      <c r="AC64" s="375" t="s">
        <v>464</v>
      </c>
      <c r="AD64" s="375"/>
      <c r="AE64" s="238"/>
      <c r="AF64" s="170"/>
    </row>
    <row r="65" spans="1:32" s="352" customFormat="1" ht="18.75" customHeight="1">
      <c r="A65" s="359"/>
      <c r="B65" s="258" t="s">
        <v>465</v>
      </c>
      <c r="C65" s="258"/>
      <c r="D65" s="258"/>
      <c r="E65" s="258"/>
      <c r="F65" s="258"/>
      <c r="G65" s="258"/>
      <c r="H65" s="258"/>
      <c r="I65" s="258"/>
      <c r="J65" s="258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33"/>
      <c r="X65" s="333"/>
      <c r="Y65" s="333"/>
      <c r="Z65" s="333"/>
      <c r="AA65" s="333"/>
      <c r="AB65" s="333"/>
      <c r="AC65" s="333"/>
      <c r="AD65" s="333"/>
      <c r="AE65" s="238"/>
      <c r="AF65" s="170"/>
    </row>
    <row r="66" spans="1:32" s="352" customFormat="1" ht="15" customHeight="1">
      <c r="A66" s="359"/>
      <c r="B66" s="376" t="s">
        <v>466</v>
      </c>
      <c r="C66" s="376"/>
      <c r="D66" s="376"/>
      <c r="E66" s="376"/>
      <c r="F66" s="376"/>
      <c r="G66" s="376"/>
      <c r="H66" s="376"/>
      <c r="I66" s="376"/>
      <c r="J66" s="376"/>
      <c r="K66" s="320">
        <v>0</v>
      </c>
      <c r="L66" s="320"/>
      <c r="M66" s="320"/>
      <c r="N66" s="320">
        <v>0</v>
      </c>
      <c r="O66" s="320"/>
      <c r="P66" s="320"/>
      <c r="Q66" s="320">
        <v>0</v>
      </c>
      <c r="R66" s="320"/>
      <c r="S66" s="320"/>
      <c r="T66" s="320">
        <v>0</v>
      </c>
      <c r="U66" s="320"/>
      <c r="V66" s="320"/>
      <c r="W66" s="333" t="s">
        <v>467</v>
      </c>
      <c r="X66" s="333"/>
      <c r="Y66" s="333" t="s">
        <v>467</v>
      </c>
      <c r="Z66" s="333"/>
      <c r="AA66" s="333" t="s">
        <v>467</v>
      </c>
      <c r="AB66" s="333"/>
      <c r="AC66" s="333" t="s">
        <v>467</v>
      </c>
      <c r="AD66" s="333"/>
      <c r="AE66" s="238"/>
      <c r="AF66" s="170"/>
    </row>
    <row r="67" spans="1:32" s="352" customFormat="1" ht="15" customHeight="1">
      <c r="A67" s="359"/>
      <c r="B67" s="376" t="s">
        <v>468</v>
      </c>
      <c r="C67" s="376"/>
      <c r="D67" s="376"/>
      <c r="E67" s="376"/>
      <c r="F67" s="376"/>
      <c r="G67" s="376"/>
      <c r="H67" s="376"/>
      <c r="I67" s="376"/>
      <c r="J67" s="376"/>
      <c r="K67" s="320">
        <v>0</v>
      </c>
      <c r="L67" s="320"/>
      <c r="M67" s="320"/>
      <c r="N67" s="320">
        <v>0</v>
      </c>
      <c r="O67" s="320"/>
      <c r="P67" s="320"/>
      <c r="Q67" s="320">
        <v>0</v>
      </c>
      <c r="R67" s="320"/>
      <c r="S67" s="320"/>
      <c r="T67" s="320">
        <v>0</v>
      </c>
      <c r="U67" s="320"/>
      <c r="V67" s="320"/>
      <c r="W67" s="333" t="s">
        <v>467</v>
      </c>
      <c r="X67" s="333"/>
      <c r="Y67" s="333" t="s">
        <v>467</v>
      </c>
      <c r="Z67" s="333"/>
      <c r="AA67" s="333" t="s">
        <v>467</v>
      </c>
      <c r="AB67" s="333"/>
      <c r="AC67" s="333" t="s">
        <v>467</v>
      </c>
      <c r="AD67" s="333"/>
      <c r="AE67" s="238"/>
      <c r="AF67" s="170"/>
    </row>
    <row r="68" spans="1:32" s="352" customFormat="1" ht="15" customHeight="1">
      <c r="A68" s="359"/>
      <c r="B68" s="377" t="s">
        <v>469</v>
      </c>
      <c r="C68" s="378"/>
      <c r="D68" s="378"/>
      <c r="E68" s="378"/>
      <c r="F68" s="378"/>
      <c r="G68" s="378"/>
      <c r="H68" s="378"/>
      <c r="I68" s="378"/>
      <c r="J68" s="379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33"/>
      <c r="X68" s="333"/>
      <c r="Y68" s="333"/>
      <c r="Z68" s="333"/>
      <c r="AA68" s="333"/>
      <c r="AB68" s="333"/>
      <c r="AC68" s="333"/>
      <c r="AD68" s="333"/>
      <c r="AE68" s="238"/>
      <c r="AF68" s="170"/>
    </row>
    <row r="69" spans="1:32" s="352" customFormat="1" ht="15" customHeight="1">
      <c r="A69" s="359"/>
      <c r="B69" s="376" t="s">
        <v>466</v>
      </c>
      <c r="C69" s="376"/>
      <c r="D69" s="376"/>
      <c r="E69" s="376"/>
      <c r="F69" s="376"/>
      <c r="G69" s="376"/>
      <c r="H69" s="376"/>
      <c r="I69" s="376"/>
      <c r="J69" s="376"/>
      <c r="K69" s="320">
        <v>0</v>
      </c>
      <c r="L69" s="320"/>
      <c r="M69" s="320"/>
      <c r="N69" s="320">
        <v>0</v>
      </c>
      <c r="O69" s="320"/>
      <c r="P69" s="320"/>
      <c r="Q69" s="320">
        <v>0</v>
      </c>
      <c r="R69" s="320"/>
      <c r="S69" s="320"/>
      <c r="T69" s="320">
        <v>0</v>
      </c>
      <c r="U69" s="320"/>
      <c r="V69" s="320"/>
      <c r="W69" s="333" t="s">
        <v>467</v>
      </c>
      <c r="X69" s="333"/>
      <c r="Y69" s="333" t="s">
        <v>467</v>
      </c>
      <c r="Z69" s="333"/>
      <c r="AA69" s="333" t="s">
        <v>467</v>
      </c>
      <c r="AB69" s="333"/>
      <c r="AC69" s="333" t="s">
        <v>467</v>
      </c>
      <c r="AD69" s="333"/>
      <c r="AE69" s="238"/>
      <c r="AF69" s="170"/>
    </row>
    <row r="70" spans="1:32" s="352" customFormat="1" ht="16.5" customHeight="1">
      <c r="A70" s="79"/>
      <c r="B70" s="376" t="s">
        <v>468</v>
      </c>
      <c r="C70" s="376"/>
      <c r="D70" s="376"/>
      <c r="E70" s="376"/>
      <c r="F70" s="376"/>
      <c r="G70" s="376"/>
      <c r="H70" s="376"/>
      <c r="I70" s="376"/>
      <c r="J70" s="376"/>
      <c r="K70" s="320">
        <v>0</v>
      </c>
      <c r="L70" s="320"/>
      <c r="M70" s="320"/>
      <c r="N70" s="320">
        <v>0</v>
      </c>
      <c r="O70" s="320"/>
      <c r="P70" s="320"/>
      <c r="Q70" s="320">
        <v>0</v>
      </c>
      <c r="R70" s="320"/>
      <c r="S70" s="320"/>
      <c r="T70" s="320">
        <v>0</v>
      </c>
      <c r="U70" s="320"/>
      <c r="V70" s="320"/>
      <c r="W70" s="333" t="s">
        <v>467</v>
      </c>
      <c r="X70" s="333"/>
      <c r="Y70" s="333" t="s">
        <v>467</v>
      </c>
      <c r="Z70" s="333"/>
      <c r="AA70" s="333" t="s">
        <v>467</v>
      </c>
      <c r="AB70" s="333"/>
      <c r="AC70" s="333" t="s">
        <v>467</v>
      </c>
      <c r="AD70" s="333"/>
      <c r="AE70" s="238"/>
      <c r="AF70" s="170"/>
    </row>
    <row r="71" spans="1:32" s="352" customFormat="1" ht="15" customHeight="1">
      <c r="A71" s="79"/>
      <c r="B71" s="377" t="s">
        <v>470</v>
      </c>
      <c r="C71" s="378"/>
      <c r="D71" s="378"/>
      <c r="E71" s="378"/>
      <c r="F71" s="378"/>
      <c r="G71" s="378"/>
      <c r="H71" s="378"/>
      <c r="I71" s="378"/>
      <c r="J71" s="379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33"/>
      <c r="X71" s="333"/>
      <c r="Y71" s="333"/>
      <c r="Z71" s="333"/>
      <c r="AA71" s="333"/>
      <c r="AB71" s="333"/>
      <c r="AC71" s="333"/>
      <c r="AD71" s="333"/>
      <c r="AE71" s="238"/>
      <c r="AF71" s="170"/>
    </row>
    <row r="72" spans="1:32" s="352" customFormat="1" ht="18.75" customHeight="1">
      <c r="A72" s="79"/>
      <c r="B72" s="380" t="s">
        <v>466</v>
      </c>
      <c r="C72" s="380"/>
      <c r="D72" s="380"/>
      <c r="E72" s="380"/>
      <c r="F72" s="380"/>
      <c r="G72" s="380"/>
      <c r="H72" s="380"/>
      <c r="I72" s="380"/>
      <c r="J72" s="380"/>
      <c r="K72" s="381">
        <f>SUM(K73:M75)</f>
        <v>163.4</v>
      </c>
      <c r="L72" s="381"/>
      <c r="M72" s="381"/>
      <c r="N72" s="381">
        <f t="shared" ref="N72" si="5">SUM(N73:P75)</f>
        <v>232.6</v>
      </c>
      <c r="O72" s="381"/>
      <c r="P72" s="381"/>
      <c r="Q72" s="381">
        <f t="shared" ref="Q72" si="6">SUM(Q73:S75)</f>
        <v>331.8</v>
      </c>
      <c r="R72" s="381"/>
      <c r="S72" s="381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8"/>
      <c r="AF72" s="170"/>
    </row>
    <row r="73" spans="1:32" s="352" customFormat="1" ht="15" customHeight="1">
      <c r="A73" s="79"/>
      <c r="B73" s="382" t="s">
        <v>321</v>
      </c>
      <c r="C73" s="383"/>
      <c r="D73" s="383"/>
      <c r="E73" s="383"/>
      <c r="F73" s="383"/>
      <c r="G73" s="383"/>
      <c r="H73" s="383"/>
      <c r="I73" s="383"/>
      <c r="J73" s="384"/>
      <c r="K73" s="385">
        <v>109.8</v>
      </c>
      <c r="L73" s="386"/>
      <c r="M73" s="387"/>
      <c r="N73" s="385">
        <v>123</v>
      </c>
      <c r="O73" s="388"/>
      <c r="P73" s="389"/>
      <c r="Q73" s="385">
        <v>20</v>
      </c>
      <c r="R73" s="386"/>
      <c r="S73" s="387"/>
      <c r="T73" s="230"/>
      <c r="U73" s="230"/>
      <c r="V73" s="230"/>
      <c r="W73" s="348"/>
      <c r="X73" s="390"/>
      <c r="Y73" s="348"/>
      <c r="Z73" s="391"/>
      <c r="AA73" s="348"/>
      <c r="AB73" s="391"/>
      <c r="AC73" s="348"/>
      <c r="AD73" s="391"/>
      <c r="AE73" s="238"/>
      <c r="AF73" s="170"/>
    </row>
    <row r="74" spans="1:32" s="352" customFormat="1" ht="15" customHeight="1">
      <c r="A74" s="79"/>
      <c r="B74" s="392" t="s">
        <v>471</v>
      </c>
      <c r="C74" s="393"/>
      <c r="D74" s="393"/>
      <c r="E74" s="393"/>
      <c r="F74" s="393"/>
      <c r="G74" s="393"/>
      <c r="H74" s="393"/>
      <c r="I74" s="393"/>
      <c r="J74" s="394"/>
      <c r="K74" s="385">
        <v>28.7</v>
      </c>
      <c r="L74" s="386"/>
      <c r="M74" s="387"/>
      <c r="N74" s="385">
        <v>91.4</v>
      </c>
      <c r="O74" s="388"/>
      <c r="P74" s="389"/>
      <c r="Q74" s="385">
        <v>305</v>
      </c>
      <c r="R74" s="386"/>
      <c r="S74" s="387"/>
      <c r="T74" s="230"/>
      <c r="U74" s="230"/>
      <c r="V74" s="230"/>
      <c r="W74" s="348"/>
      <c r="X74" s="391"/>
      <c r="Y74" s="348"/>
      <c r="Z74" s="391"/>
      <c r="AA74" s="348"/>
      <c r="AB74" s="391"/>
      <c r="AC74" s="348"/>
      <c r="AD74" s="391"/>
      <c r="AE74" s="238"/>
      <c r="AF74" s="170"/>
    </row>
    <row r="75" spans="1:32" s="352" customFormat="1" ht="15" customHeight="1">
      <c r="A75" s="79"/>
      <c r="B75" s="392" t="s">
        <v>472</v>
      </c>
      <c r="C75" s="393"/>
      <c r="D75" s="393"/>
      <c r="E75" s="393"/>
      <c r="F75" s="393"/>
      <c r="G75" s="393"/>
      <c r="H75" s="393"/>
      <c r="I75" s="393"/>
      <c r="J75" s="394"/>
      <c r="K75" s="385">
        <v>24.9</v>
      </c>
      <c r="L75" s="386"/>
      <c r="M75" s="387"/>
      <c r="N75" s="385">
        <v>18.2</v>
      </c>
      <c r="O75" s="388"/>
      <c r="P75" s="389"/>
      <c r="Q75" s="385">
        <v>6.8</v>
      </c>
      <c r="R75" s="386"/>
      <c r="S75" s="387"/>
      <c r="T75" s="230"/>
      <c r="U75" s="230"/>
      <c r="V75" s="230"/>
      <c r="W75" s="348"/>
      <c r="X75" s="391"/>
      <c r="Y75" s="348"/>
      <c r="Z75" s="349"/>
      <c r="AA75" s="348"/>
      <c r="AB75" s="349"/>
      <c r="AC75" s="348"/>
      <c r="AD75" s="349"/>
      <c r="AE75" s="238"/>
      <c r="AF75" s="170"/>
    </row>
    <row r="76" spans="1:32" s="352" customFormat="1" ht="18.75" customHeight="1">
      <c r="A76" s="79"/>
      <c r="B76" s="395" t="s">
        <v>468</v>
      </c>
      <c r="C76" s="396"/>
      <c r="D76" s="396"/>
      <c r="E76" s="396"/>
      <c r="F76" s="396"/>
      <c r="G76" s="396"/>
      <c r="H76" s="396"/>
      <c r="I76" s="396"/>
      <c r="J76" s="397"/>
      <c r="K76" s="385">
        <f>SUM(K77:M86)</f>
        <v>163.4</v>
      </c>
      <c r="L76" s="386"/>
      <c r="M76" s="387"/>
      <c r="N76" s="385">
        <f t="shared" ref="N76" si="7">SUM(N77:P86)</f>
        <v>163.49999999999997</v>
      </c>
      <c r="O76" s="386"/>
      <c r="P76" s="387"/>
      <c r="Q76" s="385">
        <f t="shared" ref="Q76" si="8">SUM(Q77:S86)</f>
        <v>331.80000000000007</v>
      </c>
      <c r="R76" s="386"/>
      <c r="S76" s="387"/>
      <c r="T76" s="230"/>
      <c r="U76" s="230"/>
      <c r="V76" s="230"/>
      <c r="W76" s="348"/>
      <c r="X76" s="349"/>
      <c r="Y76" s="348"/>
      <c r="Z76" s="349"/>
      <c r="AA76" s="348"/>
      <c r="AB76" s="349"/>
      <c r="AC76" s="348"/>
      <c r="AD76" s="349"/>
      <c r="AE76" s="238"/>
      <c r="AF76" s="170"/>
    </row>
    <row r="77" spans="1:32" s="352" customFormat="1" ht="15" customHeight="1">
      <c r="A77" s="79"/>
      <c r="B77" s="392" t="s">
        <v>473</v>
      </c>
      <c r="C77" s="393"/>
      <c r="D77" s="393"/>
      <c r="E77" s="393"/>
      <c r="F77" s="393"/>
      <c r="G77" s="393"/>
      <c r="H77" s="393"/>
      <c r="I77" s="393"/>
      <c r="J77" s="394"/>
      <c r="K77" s="385">
        <v>24.9</v>
      </c>
      <c r="L77" s="386"/>
      <c r="M77" s="387"/>
      <c r="N77" s="385">
        <v>18.2</v>
      </c>
      <c r="O77" s="388"/>
      <c r="P77" s="389"/>
      <c r="Q77" s="385">
        <v>6.8</v>
      </c>
      <c r="R77" s="386"/>
      <c r="S77" s="387"/>
      <c r="T77" s="230"/>
      <c r="U77" s="230"/>
      <c r="V77" s="230"/>
      <c r="W77" s="348"/>
      <c r="X77" s="349"/>
      <c r="Y77" s="348"/>
      <c r="Z77" s="349"/>
      <c r="AA77" s="348"/>
      <c r="AB77" s="349"/>
      <c r="AC77" s="348"/>
      <c r="AD77" s="349"/>
      <c r="AE77" s="238"/>
      <c r="AF77" s="170"/>
    </row>
    <row r="78" spans="1:32" s="352" customFormat="1" ht="15" customHeight="1">
      <c r="A78" s="79"/>
      <c r="B78" s="392" t="s">
        <v>474</v>
      </c>
      <c r="C78" s="393"/>
      <c r="D78" s="393"/>
      <c r="E78" s="393"/>
      <c r="F78" s="393"/>
      <c r="G78" s="393"/>
      <c r="H78" s="393"/>
      <c r="I78" s="393"/>
      <c r="J78" s="394"/>
      <c r="K78" s="385">
        <v>28.7</v>
      </c>
      <c r="L78" s="386"/>
      <c r="M78" s="387"/>
      <c r="N78" s="385">
        <v>31.4</v>
      </c>
      <c r="O78" s="388"/>
      <c r="P78" s="389"/>
      <c r="Q78" s="385">
        <v>182.11</v>
      </c>
      <c r="R78" s="386"/>
      <c r="S78" s="387"/>
      <c r="T78" s="230"/>
      <c r="U78" s="230"/>
      <c r="V78" s="230"/>
      <c r="W78" s="348"/>
      <c r="X78" s="349"/>
      <c r="Y78" s="348"/>
      <c r="Z78" s="349"/>
      <c r="AA78" s="348"/>
      <c r="AB78" s="349"/>
      <c r="AC78" s="348"/>
      <c r="AD78" s="349"/>
      <c r="AE78" s="238"/>
      <c r="AF78" s="170"/>
    </row>
    <row r="79" spans="1:32" s="352" customFormat="1" ht="15" customHeight="1">
      <c r="A79" s="79"/>
      <c r="B79" s="392" t="s">
        <v>475</v>
      </c>
      <c r="C79" s="393"/>
      <c r="D79" s="393"/>
      <c r="E79" s="393"/>
      <c r="F79" s="393"/>
      <c r="G79" s="393"/>
      <c r="H79" s="393"/>
      <c r="I79" s="393"/>
      <c r="J79" s="394"/>
      <c r="K79" s="385">
        <v>86</v>
      </c>
      <c r="L79" s="386"/>
      <c r="M79" s="387"/>
      <c r="N79" s="385">
        <v>88.8</v>
      </c>
      <c r="O79" s="388"/>
      <c r="P79" s="389"/>
      <c r="Q79" s="385">
        <v>87.62</v>
      </c>
      <c r="R79" s="386"/>
      <c r="S79" s="387"/>
      <c r="T79" s="230"/>
      <c r="U79" s="230"/>
      <c r="V79" s="230"/>
      <c r="W79" s="348"/>
      <c r="X79" s="390"/>
      <c r="Y79" s="348"/>
      <c r="Z79" s="390"/>
      <c r="AA79" s="348"/>
      <c r="AB79" s="390"/>
      <c r="AC79" s="348"/>
      <c r="AD79" s="390"/>
      <c r="AE79" s="238"/>
      <c r="AF79" s="170"/>
    </row>
    <row r="80" spans="1:32" s="352" customFormat="1" ht="15" customHeight="1">
      <c r="A80" s="79"/>
      <c r="B80" s="392" t="s">
        <v>476</v>
      </c>
      <c r="C80" s="393"/>
      <c r="D80" s="393"/>
      <c r="E80" s="393"/>
      <c r="F80" s="393"/>
      <c r="G80" s="393"/>
      <c r="H80" s="393"/>
      <c r="I80" s="393"/>
      <c r="J80" s="394"/>
      <c r="K80" s="385">
        <v>18.5</v>
      </c>
      <c r="L80" s="386"/>
      <c r="M80" s="387"/>
      <c r="N80" s="385">
        <v>19.600000000000001</v>
      </c>
      <c r="O80" s="388"/>
      <c r="P80" s="389"/>
      <c r="Q80" s="385">
        <v>19.28</v>
      </c>
      <c r="R80" s="386"/>
      <c r="S80" s="387"/>
      <c r="T80" s="230"/>
      <c r="U80" s="230"/>
      <c r="V80" s="230"/>
      <c r="W80" s="348"/>
      <c r="X80" s="390"/>
      <c r="Y80" s="348"/>
      <c r="Z80" s="390"/>
      <c r="AA80" s="348"/>
      <c r="AB80" s="390"/>
      <c r="AC80" s="348"/>
      <c r="AD80" s="391"/>
      <c r="AE80" s="238"/>
      <c r="AF80" s="170"/>
    </row>
    <row r="81" spans="1:32" s="352" customFormat="1" ht="15" customHeight="1">
      <c r="A81" s="79"/>
      <c r="B81" s="392" t="s">
        <v>477</v>
      </c>
      <c r="C81" s="393"/>
      <c r="D81" s="393"/>
      <c r="E81" s="393"/>
      <c r="F81" s="393"/>
      <c r="G81" s="393"/>
      <c r="H81" s="393"/>
      <c r="I81" s="393"/>
      <c r="J81" s="394"/>
      <c r="K81" s="385"/>
      <c r="L81" s="386"/>
      <c r="M81" s="387"/>
      <c r="N81" s="385"/>
      <c r="O81" s="388"/>
      <c r="P81" s="389"/>
      <c r="Q81" s="385"/>
      <c r="R81" s="386"/>
      <c r="S81" s="387"/>
      <c r="T81" s="230"/>
      <c r="U81" s="230"/>
      <c r="V81" s="230"/>
      <c r="W81" s="348"/>
      <c r="X81" s="390"/>
      <c r="Y81" s="348"/>
      <c r="Z81" s="390"/>
      <c r="AA81" s="348"/>
      <c r="AB81" s="390"/>
      <c r="AC81" s="348"/>
      <c r="AD81" s="391"/>
      <c r="AE81" s="238"/>
      <c r="AF81" s="170"/>
    </row>
    <row r="82" spans="1:32" s="352" customFormat="1" ht="15" customHeight="1">
      <c r="A82" s="79"/>
      <c r="B82" s="392" t="s">
        <v>478</v>
      </c>
      <c r="C82" s="393"/>
      <c r="D82" s="393"/>
      <c r="E82" s="393"/>
      <c r="F82" s="393"/>
      <c r="G82" s="393"/>
      <c r="H82" s="393"/>
      <c r="I82" s="393"/>
      <c r="J82" s="394"/>
      <c r="K82" s="385">
        <v>4</v>
      </c>
      <c r="L82" s="386"/>
      <c r="M82" s="387"/>
      <c r="N82" s="385">
        <v>0</v>
      </c>
      <c r="O82" s="388"/>
      <c r="P82" s="389"/>
      <c r="Q82" s="385">
        <v>4</v>
      </c>
      <c r="R82" s="386"/>
      <c r="S82" s="387"/>
      <c r="T82" s="230"/>
      <c r="U82" s="230"/>
      <c r="V82" s="230"/>
      <c r="W82" s="348"/>
      <c r="X82" s="390"/>
      <c r="Y82" s="348"/>
      <c r="Z82" s="390"/>
      <c r="AA82" s="348"/>
      <c r="AB82" s="390"/>
      <c r="AC82" s="348"/>
      <c r="AD82" s="391"/>
      <c r="AE82" s="238"/>
      <c r="AF82" s="170"/>
    </row>
    <row r="83" spans="1:32" s="352" customFormat="1" ht="15" customHeight="1">
      <c r="A83" s="79"/>
      <c r="B83" s="392" t="s">
        <v>479</v>
      </c>
      <c r="C83" s="393"/>
      <c r="D83" s="393"/>
      <c r="E83" s="393"/>
      <c r="F83" s="393"/>
      <c r="G83" s="393"/>
      <c r="H83" s="393"/>
      <c r="I83" s="393"/>
      <c r="J83" s="394"/>
      <c r="K83" s="385">
        <v>1</v>
      </c>
      <c r="L83" s="386"/>
      <c r="M83" s="387"/>
      <c r="N83" s="385">
        <v>0</v>
      </c>
      <c r="O83" s="388"/>
      <c r="P83" s="389"/>
      <c r="Q83" s="385">
        <v>1</v>
      </c>
      <c r="R83" s="386"/>
      <c r="S83" s="387"/>
      <c r="T83" s="230"/>
      <c r="U83" s="230"/>
      <c r="V83" s="230"/>
      <c r="W83" s="348"/>
      <c r="X83" s="390"/>
      <c r="Y83" s="348"/>
      <c r="Z83" s="390"/>
      <c r="AA83" s="348"/>
      <c r="AB83" s="390"/>
      <c r="AC83" s="348"/>
      <c r="AD83" s="390"/>
      <c r="AE83" s="238"/>
      <c r="AF83" s="170"/>
    </row>
    <row r="84" spans="1:32" s="352" customFormat="1" ht="15" customHeight="1">
      <c r="A84" s="79"/>
      <c r="B84" s="392" t="s">
        <v>480</v>
      </c>
      <c r="C84" s="393"/>
      <c r="D84" s="393"/>
      <c r="E84" s="393"/>
      <c r="F84" s="393"/>
      <c r="G84" s="393"/>
      <c r="H84" s="393"/>
      <c r="I84" s="393"/>
      <c r="J84" s="394"/>
      <c r="K84" s="385"/>
      <c r="L84" s="386"/>
      <c r="M84" s="387"/>
      <c r="N84" s="385"/>
      <c r="O84" s="388"/>
      <c r="P84" s="389"/>
      <c r="Q84" s="385"/>
      <c r="R84" s="386"/>
      <c r="S84" s="387"/>
      <c r="T84" s="230"/>
      <c r="U84" s="230"/>
      <c r="V84" s="230"/>
      <c r="W84" s="348"/>
      <c r="X84" s="390"/>
      <c r="Y84" s="348"/>
      <c r="Z84" s="390"/>
      <c r="AA84" s="348"/>
      <c r="AB84" s="390"/>
      <c r="AC84" s="348"/>
      <c r="AD84" s="390"/>
      <c r="AE84" s="238"/>
      <c r="AF84" s="170"/>
    </row>
    <row r="85" spans="1:32" s="352" customFormat="1" ht="15" customHeight="1">
      <c r="A85" s="79"/>
      <c r="B85" s="392" t="s">
        <v>416</v>
      </c>
      <c r="C85" s="393"/>
      <c r="D85" s="393"/>
      <c r="E85" s="393"/>
      <c r="F85" s="393"/>
      <c r="G85" s="393"/>
      <c r="H85" s="393"/>
      <c r="I85" s="393"/>
      <c r="J85" s="394"/>
      <c r="K85" s="385"/>
      <c r="L85" s="386"/>
      <c r="M85" s="387"/>
      <c r="N85" s="385">
        <v>1.7</v>
      </c>
      <c r="O85" s="388"/>
      <c r="P85" s="389"/>
      <c r="Q85" s="385">
        <v>2</v>
      </c>
      <c r="R85" s="386"/>
      <c r="S85" s="387"/>
      <c r="T85" s="230"/>
      <c r="U85" s="230"/>
      <c r="V85" s="230"/>
      <c r="W85" s="348"/>
      <c r="X85" s="390"/>
      <c r="Y85" s="348"/>
      <c r="Z85" s="390"/>
      <c r="AA85" s="348"/>
      <c r="AB85" s="390"/>
      <c r="AC85" s="348"/>
      <c r="AD85" s="390"/>
      <c r="AE85" s="238"/>
      <c r="AF85" s="170"/>
    </row>
    <row r="86" spans="1:32" s="352" customFormat="1" ht="15" customHeight="1">
      <c r="A86" s="79"/>
      <c r="B86" s="392" t="s">
        <v>481</v>
      </c>
      <c r="C86" s="393"/>
      <c r="D86" s="393"/>
      <c r="E86" s="393"/>
      <c r="F86" s="393"/>
      <c r="G86" s="393"/>
      <c r="H86" s="393"/>
      <c r="I86" s="393"/>
      <c r="J86" s="394"/>
      <c r="K86" s="385">
        <v>0.3</v>
      </c>
      <c r="L86" s="386"/>
      <c r="M86" s="387"/>
      <c r="N86" s="385">
        <v>3.8</v>
      </c>
      <c r="O86" s="388"/>
      <c r="P86" s="389"/>
      <c r="Q86" s="385">
        <v>28.99</v>
      </c>
      <c r="R86" s="386"/>
      <c r="S86" s="387"/>
      <c r="T86" s="230"/>
      <c r="U86" s="230"/>
      <c r="V86" s="230"/>
      <c r="W86" s="348"/>
      <c r="X86" s="390"/>
      <c r="Y86" s="348"/>
      <c r="Z86" s="390"/>
      <c r="AA86" s="348"/>
      <c r="AB86" s="390"/>
      <c r="AC86" s="348"/>
      <c r="AD86" s="390"/>
      <c r="AE86" s="238"/>
      <c r="AF86" s="170"/>
    </row>
    <row r="87" spans="1:32" s="352" customFormat="1" ht="18.75" customHeight="1">
      <c r="A87" s="337" t="s">
        <v>55</v>
      </c>
      <c r="B87" s="338"/>
      <c r="C87" s="338"/>
      <c r="D87" s="338"/>
      <c r="E87" s="338"/>
      <c r="F87" s="338"/>
      <c r="G87" s="338"/>
      <c r="H87" s="338"/>
      <c r="I87" s="338"/>
      <c r="J87" s="339"/>
      <c r="K87" s="381"/>
      <c r="L87" s="381"/>
      <c r="M87" s="381"/>
      <c r="N87" s="381"/>
      <c r="O87" s="381"/>
      <c r="P87" s="381"/>
      <c r="Q87" s="381"/>
      <c r="R87" s="381"/>
      <c r="S87" s="381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8"/>
      <c r="AF87" s="170"/>
    </row>
    <row r="88" spans="1:32" ht="4.5" customHeight="1">
      <c r="B88" s="398"/>
      <c r="C88" s="398"/>
      <c r="D88" s="398"/>
      <c r="E88" s="398"/>
      <c r="F88" s="398"/>
      <c r="G88" s="398"/>
      <c r="H88" s="399"/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  <c r="T88" s="398"/>
      <c r="U88" s="398"/>
      <c r="AF88" s="170"/>
    </row>
    <row r="89" spans="1:32" s="400" customFormat="1" ht="17.25" customHeight="1">
      <c r="B89" s="401" t="s">
        <v>482</v>
      </c>
      <c r="C89" s="401"/>
      <c r="D89" s="401"/>
      <c r="E89" s="401"/>
      <c r="F89" s="401"/>
      <c r="G89" s="401"/>
      <c r="H89" s="401"/>
      <c r="I89" s="402"/>
      <c r="J89" s="402"/>
      <c r="K89" s="402"/>
      <c r="L89" s="403" t="s">
        <v>483</v>
      </c>
      <c r="M89" s="403"/>
      <c r="N89" s="403"/>
      <c r="O89" s="403"/>
      <c r="P89" s="403"/>
      <c r="Q89" s="404"/>
      <c r="R89" s="404"/>
      <c r="S89" s="404"/>
      <c r="T89" s="404"/>
      <c r="U89" s="404"/>
      <c r="V89" s="246" t="s">
        <v>484</v>
      </c>
      <c r="W89" s="405"/>
      <c r="X89" s="405"/>
      <c r="Y89" s="405"/>
      <c r="Z89" s="405"/>
      <c r="AF89" s="170"/>
    </row>
    <row r="90" spans="1:32" s="169" customFormat="1" ht="11.25" customHeight="1">
      <c r="B90" s="406"/>
      <c r="C90" s="407" t="s">
        <v>71</v>
      </c>
      <c r="E90" s="33"/>
      <c r="F90" s="33"/>
      <c r="G90" s="33"/>
      <c r="H90" s="33"/>
      <c r="I90" s="33"/>
      <c r="J90" s="33"/>
      <c r="K90" s="33"/>
      <c r="M90" s="406"/>
      <c r="N90" s="408" t="s">
        <v>72</v>
      </c>
      <c r="O90" s="409"/>
      <c r="P90" s="407"/>
      <c r="Q90" s="410"/>
      <c r="R90" s="410"/>
      <c r="S90" s="410"/>
      <c r="T90" s="407"/>
      <c r="U90" s="407"/>
      <c r="V90" s="411" t="s">
        <v>485</v>
      </c>
      <c r="W90" s="411"/>
      <c r="X90" s="411"/>
      <c r="Y90" s="411"/>
      <c r="Z90" s="411"/>
      <c r="AF90" s="170"/>
    </row>
    <row r="91" spans="1:32">
      <c r="AF91" s="170"/>
    </row>
    <row r="92" spans="1:32" ht="20.100000000000001" customHeight="1"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</row>
    <row r="93" spans="1:32"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</row>
    <row r="94" spans="1:32">
      <c r="B94" s="412"/>
    </row>
    <row r="97" spans="2:2" ht="19.5">
      <c r="B97" s="413"/>
    </row>
    <row r="98" spans="2:2" ht="19.5">
      <c r="B98" s="413"/>
    </row>
    <row r="99" spans="2:2" ht="19.5">
      <c r="B99" s="413"/>
    </row>
    <row r="100" spans="2:2" ht="19.5">
      <c r="B100" s="413"/>
    </row>
    <row r="101" spans="2:2" ht="19.5">
      <c r="B101" s="413"/>
    </row>
    <row r="102" spans="2:2" ht="19.5">
      <c r="B102" s="413"/>
    </row>
    <row r="103" spans="2:2" ht="19.5">
      <c r="B103" s="413"/>
    </row>
  </sheetData>
  <mergeCells count="613">
    <mergeCell ref="AC87:AD87"/>
    <mergeCell ref="B89:H89"/>
    <mergeCell ref="L89:P89"/>
    <mergeCell ref="V89:Z89"/>
    <mergeCell ref="V90:Z90"/>
    <mergeCell ref="AA86:AB86"/>
    <mergeCell ref="AC86:AD86"/>
    <mergeCell ref="A87:J87"/>
    <mergeCell ref="K87:M87"/>
    <mergeCell ref="N87:P87"/>
    <mergeCell ref="Q87:S87"/>
    <mergeCell ref="T87:V87"/>
    <mergeCell ref="W87:X87"/>
    <mergeCell ref="Y87:Z87"/>
    <mergeCell ref="AA87:AB87"/>
    <mergeCell ref="Y85:Z85"/>
    <mergeCell ref="AA85:AB85"/>
    <mergeCell ref="AC85:AD85"/>
    <mergeCell ref="B86:J86"/>
    <mergeCell ref="K86:M86"/>
    <mergeCell ref="N86:P86"/>
    <mergeCell ref="Q86:S86"/>
    <mergeCell ref="T86:V86"/>
    <mergeCell ref="W86:X86"/>
    <mergeCell ref="Y86:Z86"/>
    <mergeCell ref="B85:J85"/>
    <mergeCell ref="K85:M85"/>
    <mergeCell ref="N85:P85"/>
    <mergeCell ref="Q85:S85"/>
    <mergeCell ref="T85:V85"/>
    <mergeCell ref="W85:X85"/>
    <mergeCell ref="AC83:AD83"/>
    <mergeCell ref="B84:J84"/>
    <mergeCell ref="K84:M84"/>
    <mergeCell ref="N84:P84"/>
    <mergeCell ref="Q84:S84"/>
    <mergeCell ref="T84:V84"/>
    <mergeCell ref="W84:X84"/>
    <mergeCell ref="Y84:Z84"/>
    <mergeCell ref="AA84:AB84"/>
    <mergeCell ref="AC84:AD84"/>
    <mergeCell ref="AA82:AB82"/>
    <mergeCell ref="AC82:AD82"/>
    <mergeCell ref="B83:J83"/>
    <mergeCell ref="K83:M83"/>
    <mergeCell ref="N83:P83"/>
    <mergeCell ref="Q83:S83"/>
    <mergeCell ref="T83:V83"/>
    <mergeCell ref="W83:X83"/>
    <mergeCell ref="Y83:Z83"/>
    <mergeCell ref="AA83:AB83"/>
    <mergeCell ref="Y81:Z81"/>
    <mergeCell ref="AA81:AB81"/>
    <mergeCell ref="AC81:AD81"/>
    <mergeCell ref="B82:J82"/>
    <mergeCell ref="K82:M82"/>
    <mergeCell ref="N82:P82"/>
    <mergeCell ref="Q82:S82"/>
    <mergeCell ref="T82:V82"/>
    <mergeCell ref="W82:X82"/>
    <mergeCell ref="Y82:Z82"/>
    <mergeCell ref="B81:J81"/>
    <mergeCell ref="K81:M81"/>
    <mergeCell ref="N81:P81"/>
    <mergeCell ref="Q81:S81"/>
    <mergeCell ref="T81:V81"/>
    <mergeCell ref="W81:X81"/>
    <mergeCell ref="AC79:AD79"/>
    <mergeCell ref="B80:J80"/>
    <mergeCell ref="K80:M80"/>
    <mergeCell ref="N80:P80"/>
    <mergeCell ref="Q80:S80"/>
    <mergeCell ref="T80:V80"/>
    <mergeCell ref="W80:X80"/>
    <mergeCell ref="Y80:Z80"/>
    <mergeCell ref="AA80:AB80"/>
    <mergeCell ref="AC80:AD80"/>
    <mergeCell ref="AA78:AB78"/>
    <mergeCell ref="AC78:AD78"/>
    <mergeCell ref="B79:J79"/>
    <mergeCell ref="K79:M79"/>
    <mergeCell ref="N79:P79"/>
    <mergeCell ref="Q79:S79"/>
    <mergeCell ref="T79:V79"/>
    <mergeCell ref="W79:X79"/>
    <mergeCell ref="Y79:Z79"/>
    <mergeCell ref="AA79:AB79"/>
    <mergeCell ref="Y77:Z77"/>
    <mergeCell ref="AA77:AB77"/>
    <mergeCell ref="AC77:AD77"/>
    <mergeCell ref="B78:J78"/>
    <mergeCell ref="K78:M78"/>
    <mergeCell ref="N78:P78"/>
    <mergeCell ref="Q78:S78"/>
    <mergeCell ref="T78:V78"/>
    <mergeCell ref="W78:X78"/>
    <mergeCell ref="Y78:Z78"/>
    <mergeCell ref="B77:J77"/>
    <mergeCell ref="K77:M77"/>
    <mergeCell ref="N77:P77"/>
    <mergeCell ref="Q77:S77"/>
    <mergeCell ref="T77:V77"/>
    <mergeCell ref="W77:X77"/>
    <mergeCell ref="AC75:AD75"/>
    <mergeCell ref="B76:J76"/>
    <mergeCell ref="K76:M76"/>
    <mergeCell ref="N76:P76"/>
    <mergeCell ref="Q76:S76"/>
    <mergeCell ref="T76:V76"/>
    <mergeCell ref="W76:X76"/>
    <mergeCell ref="Y76:Z76"/>
    <mergeCell ref="AA76:AB76"/>
    <mergeCell ref="AC76:AD76"/>
    <mergeCell ref="AA74:AB74"/>
    <mergeCell ref="AC74:AD74"/>
    <mergeCell ref="B75:J75"/>
    <mergeCell ref="K75:M75"/>
    <mergeCell ref="N75:P75"/>
    <mergeCell ref="Q75:S75"/>
    <mergeCell ref="T75:V75"/>
    <mergeCell ref="W75:X75"/>
    <mergeCell ref="Y75:Z75"/>
    <mergeCell ref="AA75:AB75"/>
    <mergeCell ref="Y73:Z73"/>
    <mergeCell ref="AA73:AB73"/>
    <mergeCell ref="AC73:AD73"/>
    <mergeCell ref="B74:J74"/>
    <mergeCell ref="K74:M74"/>
    <mergeCell ref="N74:P74"/>
    <mergeCell ref="Q74:S74"/>
    <mergeCell ref="T74:V74"/>
    <mergeCell ref="W74:X74"/>
    <mergeCell ref="Y74:Z74"/>
    <mergeCell ref="B73:J73"/>
    <mergeCell ref="K73:M73"/>
    <mergeCell ref="N73:P73"/>
    <mergeCell ref="Q73:S73"/>
    <mergeCell ref="T73:V73"/>
    <mergeCell ref="W73:X73"/>
    <mergeCell ref="AC71:AD71"/>
    <mergeCell ref="B72:J72"/>
    <mergeCell ref="K72:M72"/>
    <mergeCell ref="N72:P72"/>
    <mergeCell ref="Q72:S72"/>
    <mergeCell ref="T72:V72"/>
    <mergeCell ref="W72:X72"/>
    <mergeCell ref="Y72:Z72"/>
    <mergeCell ref="AA72:AB72"/>
    <mergeCell ref="AC72:AD72"/>
    <mergeCell ref="AA70:AB70"/>
    <mergeCell ref="AC70:AD70"/>
    <mergeCell ref="B71:J71"/>
    <mergeCell ref="K71:M71"/>
    <mergeCell ref="N71:P71"/>
    <mergeCell ref="Q71:S71"/>
    <mergeCell ref="T71:V71"/>
    <mergeCell ref="W71:X71"/>
    <mergeCell ref="Y71:Z71"/>
    <mergeCell ref="AA71:AB71"/>
    <mergeCell ref="Y69:Z69"/>
    <mergeCell ref="AA69:AB69"/>
    <mergeCell ref="AC69:AD69"/>
    <mergeCell ref="B70:J70"/>
    <mergeCell ref="K70:M70"/>
    <mergeCell ref="N70:P70"/>
    <mergeCell ref="Q70:S70"/>
    <mergeCell ref="T70:V70"/>
    <mergeCell ref="W70:X70"/>
    <mergeCell ref="Y70:Z70"/>
    <mergeCell ref="B69:J69"/>
    <mergeCell ref="K69:M69"/>
    <mergeCell ref="N69:P69"/>
    <mergeCell ref="Q69:S69"/>
    <mergeCell ref="T69:V69"/>
    <mergeCell ref="W69:X69"/>
    <mergeCell ref="AC67:AD67"/>
    <mergeCell ref="B68:J68"/>
    <mergeCell ref="K68:M68"/>
    <mergeCell ref="N68:P68"/>
    <mergeCell ref="Q68:S68"/>
    <mergeCell ref="T68:V68"/>
    <mergeCell ref="W68:X68"/>
    <mergeCell ref="Y68:Z68"/>
    <mergeCell ref="AA68:AB68"/>
    <mergeCell ref="AC68:AD68"/>
    <mergeCell ref="AA66:AB66"/>
    <mergeCell ref="AC66:AD66"/>
    <mergeCell ref="B67:J67"/>
    <mergeCell ref="K67:M67"/>
    <mergeCell ref="N67:P67"/>
    <mergeCell ref="Q67:S67"/>
    <mergeCell ref="T67:V67"/>
    <mergeCell ref="W67:X67"/>
    <mergeCell ref="Y67:Z67"/>
    <mergeCell ref="AA67:AB67"/>
    <mergeCell ref="Y65:Z65"/>
    <mergeCell ref="AA65:AB65"/>
    <mergeCell ref="AC65:AD65"/>
    <mergeCell ref="B66:J66"/>
    <mergeCell ref="K66:M66"/>
    <mergeCell ref="N66:P66"/>
    <mergeCell ref="Q66:S66"/>
    <mergeCell ref="T66:V66"/>
    <mergeCell ref="W66:X66"/>
    <mergeCell ref="Y66:Z66"/>
    <mergeCell ref="W64:X64"/>
    <mergeCell ref="Y64:Z64"/>
    <mergeCell ref="AA64:AB64"/>
    <mergeCell ref="AC64:AD64"/>
    <mergeCell ref="B65:J65"/>
    <mergeCell ref="K65:M65"/>
    <mergeCell ref="N65:P65"/>
    <mergeCell ref="Q65:S65"/>
    <mergeCell ref="T65:V65"/>
    <mergeCell ref="W65:X65"/>
    <mergeCell ref="W61:AD61"/>
    <mergeCell ref="W62:X63"/>
    <mergeCell ref="Y62:Z63"/>
    <mergeCell ref="AA62:AB63"/>
    <mergeCell ref="AC62:AD63"/>
    <mergeCell ref="B64:J64"/>
    <mergeCell ref="K64:M64"/>
    <mergeCell ref="N64:P64"/>
    <mergeCell ref="Q64:S64"/>
    <mergeCell ref="T64:V64"/>
    <mergeCell ref="A61:A63"/>
    <mergeCell ref="B61:J63"/>
    <mergeCell ref="K61:M63"/>
    <mergeCell ref="N61:P63"/>
    <mergeCell ref="Q61:S63"/>
    <mergeCell ref="T61:V63"/>
    <mergeCell ref="O58:P58"/>
    <mergeCell ref="Q58:R58"/>
    <mergeCell ref="S58:T58"/>
    <mergeCell ref="U58:Y58"/>
    <mergeCell ref="Z58:AE58"/>
    <mergeCell ref="B60:AE60"/>
    <mergeCell ref="A58:D58"/>
    <mergeCell ref="E58:F58"/>
    <mergeCell ref="G58:H58"/>
    <mergeCell ref="I58:J58"/>
    <mergeCell ref="K58:L58"/>
    <mergeCell ref="M58:N58"/>
    <mergeCell ref="M57:N57"/>
    <mergeCell ref="O57:P57"/>
    <mergeCell ref="Q57:R57"/>
    <mergeCell ref="S57:T57"/>
    <mergeCell ref="U57:Y57"/>
    <mergeCell ref="Z57:AE57"/>
    <mergeCell ref="O56:P56"/>
    <mergeCell ref="Q56:R56"/>
    <mergeCell ref="S56:T56"/>
    <mergeCell ref="U56:Y56"/>
    <mergeCell ref="Z56:AE56"/>
    <mergeCell ref="C57:D57"/>
    <mergeCell ref="E57:F57"/>
    <mergeCell ref="G57:H57"/>
    <mergeCell ref="I57:J57"/>
    <mergeCell ref="K57:L57"/>
    <mergeCell ref="C56:D56"/>
    <mergeCell ref="E56:F56"/>
    <mergeCell ref="G56:H56"/>
    <mergeCell ref="I56:J56"/>
    <mergeCell ref="K56:L56"/>
    <mergeCell ref="M56:N56"/>
    <mergeCell ref="M55:N55"/>
    <mergeCell ref="O55:P55"/>
    <mergeCell ref="Q55:R55"/>
    <mergeCell ref="S55:T55"/>
    <mergeCell ref="U55:Y55"/>
    <mergeCell ref="Z55:AE55"/>
    <mergeCell ref="O54:P54"/>
    <mergeCell ref="Q54:R54"/>
    <mergeCell ref="S54:T54"/>
    <mergeCell ref="U54:Y54"/>
    <mergeCell ref="Z54:AE54"/>
    <mergeCell ref="C55:D55"/>
    <mergeCell ref="E55:F55"/>
    <mergeCell ref="G55:H55"/>
    <mergeCell ref="I55:J55"/>
    <mergeCell ref="K55:L55"/>
    <mergeCell ref="C54:D54"/>
    <mergeCell ref="E54:F54"/>
    <mergeCell ref="G54:H54"/>
    <mergeCell ref="I54:J54"/>
    <mergeCell ref="K54:L54"/>
    <mergeCell ref="M54:N54"/>
    <mergeCell ref="I51:J53"/>
    <mergeCell ref="K51:T51"/>
    <mergeCell ref="U51:Y53"/>
    <mergeCell ref="Z51:AE53"/>
    <mergeCell ref="K52:L53"/>
    <mergeCell ref="M52:N53"/>
    <mergeCell ref="O52:T52"/>
    <mergeCell ref="O53:P53"/>
    <mergeCell ref="Q53:R53"/>
    <mergeCell ref="S53:T53"/>
    <mergeCell ref="V47:W47"/>
    <mergeCell ref="X47:Y47"/>
    <mergeCell ref="Z47:AA47"/>
    <mergeCell ref="AB47:AC47"/>
    <mergeCell ref="AD47:AE47"/>
    <mergeCell ref="A51:A53"/>
    <mergeCell ref="B51:B53"/>
    <mergeCell ref="C51:D53"/>
    <mergeCell ref="E51:F53"/>
    <mergeCell ref="G51:H53"/>
    <mergeCell ref="A47:F47"/>
    <mergeCell ref="L47:M47"/>
    <mergeCell ref="N47:O47"/>
    <mergeCell ref="P47:Q47"/>
    <mergeCell ref="R47:S47"/>
    <mergeCell ref="T47:U47"/>
    <mergeCell ref="T46:U46"/>
    <mergeCell ref="V46:W46"/>
    <mergeCell ref="X46:Y46"/>
    <mergeCell ref="Z46:AA46"/>
    <mergeCell ref="AB46:AC46"/>
    <mergeCell ref="AD46:AE46"/>
    <mergeCell ref="V45:W45"/>
    <mergeCell ref="X45:Y45"/>
    <mergeCell ref="Z45:AA45"/>
    <mergeCell ref="AB45:AC45"/>
    <mergeCell ref="AD45:AE45"/>
    <mergeCell ref="A46:F46"/>
    <mergeCell ref="L46:M46"/>
    <mergeCell ref="N46:O46"/>
    <mergeCell ref="P46:Q46"/>
    <mergeCell ref="R46:S46"/>
    <mergeCell ref="B45:F45"/>
    <mergeCell ref="L45:M45"/>
    <mergeCell ref="N45:O45"/>
    <mergeCell ref="P45:Q45"/>
    <mergeCell ref="R45:S45"/>
    <mergeCell ref="T45:U45"/>
    <mergeCell ref="T44:U44"/>
    <mergeCell ref="V44:W44"/>
    <mergeCell ref="X44:Y44"/>
    <mergeCell ref="Z44:AA44"/>
    <mergeCell ref="AB44:AC44"/>
    <mergeCell ref="AD44:AE44"/>
    <mergeCell ref="V43:W43"/>
    <mergeCell ref="X43:Y43"/>
    <mergeCell ref="Z43:AA43"/>
    <mergeCell ref="AB43:AC43"/>
    <mergeCell ref="AD43:AE43"/>
    <mergeCell ref="B44:F44"/>
    <mergeCell ref="L44:M44"/>
    <mergeCell ref="N44:O44"/>
    <mergeCell ref="P44:Q44"/>
    <mergeCell ref="R44:S44"/>
    <mergeCell ref="B43:F43"/>
    <mergeCell ref="L43:M43"/>
    <mergeCell ref="N43:O43"/>
    <mergeCell ref="P43:Q43"/>
    <mergeCell ref="R43:S43"/>
    <mergeCell ref="T43:U43"/>
    <mergeCell ref="T42:U42"/>
    <mergeCell ref="V42:W42"/>
    <mergeCell ref="X42:Y42"/>
    <mergeCell ref="Z42:AA42"/>
    <mergeCell ref="AB42:AC42"/>
    <mergeCell ref="AD42:AE42"/>
    <mergeCell ref="V41:W41"/>
    <mergeCell ref="X41:Y41"/>
    <mergeCell ref="Z41:AA41"/>
    <mergeCell ref="AB41:AC41"/>
    <mergeCell ref="AD41:AE41"/>
    <mergeCell ref="B42:F42"/>
    <mergeCell ref="L42:M42"/>
    <mergeCell ref="N42:O42"/>
    <mergeCell ref="P42:Q42"/>
    <mergeCell ref="R42:S42"/>
    <mergeCell ref="B41:F41"/>
    <mergeCell ref="L41:M41"/>
    <mergeCell ref="N41:O41"/>
    <mergeCell ref="P41:Q41"/>
    <mergeCell ref="R41:S41"/>
    <mergeCell ref="T41:U41"/>
    <mergeCell ref="X39:AE39"/>
    <mergeCell ref="N40:O40"/>
    <mergeCell ref="P40:Q40"/>
    <mergeCell ref="R40:S40"/>
    <mergeCell ref="T40:U40"/>
    <mergeCell ref="X40:Y40"/>
    <mergeCell ref="Z40:AA40"/>
    <mergeCell ref="AB40:AC40"/>
    <mergeCell ref="AD40:AE40"/>
    <mergeCell ref="A38:A40"/>
    <mergeCell ref="B38:F40"/>
    <mergeCell ref="G38:K38"/>
    <mergeCell ref="L38:U38"/>
    <mergeCell ref="V38:AE38"/>
    <mergeCell ref="G39:G40"/>
    <mergeCell ref="H39:K39"/>
    <mergeCell ref="L39:M40"/>
    <mergeCell ref="N39:U39"/>
    <mergeCell ref="V39:W40"/>
    <mergeCell ref="V36:W36"/>
    <mergeCell ref="X36:Y36"/>
    <mergeCell ref="Z36:AA36"/>
    <mergeCell ref="AB36:AC36"/>
    <mergeCell ref="AD36:AE36"/>
    <mergeCell ref="B37:F37"/>
    <mergeCell ref="A36:F36"/>
    <mergeCell ref="L36:M36"/>
    <mergeCell ref="N36:O36"/>
    <mergeCell ref="P36:Q36"/>
    <mergeCell ref="R36:S36"/>
    <mergeCell ref="T36:U36"/>
    <mergeCell ref="T35:U35"/>
    <mergeCell ref="V35:W35"/>
    <mergeCell ref="X35:Y35"/>
    <mergeCell ref="Z35:AA35"/>
    <mergeCell ref="AB35:AC35"/>
    <mergeCell ref="AD35:AE35"/>
    <mergeCell ref="V34:W34"/>
    <mergeCell ref="X34:Y34"/>
    <mergeCell ref="Z34:AA34"/>
    <mergeCell ref="AB34:AC34"/>
    <mergeCell ref="AD34:AE34"/>
    <mergeCell ref="A35:F35"/>
    <mergeCell ref="L35:M35"/>
    <mergeCell ref="N35:O35"/>
    <mergeCell ref="P35:Q35"/>
    <mergeCell ref="R35:S35"/>
    <mergeCell ref="B34:F34"/>
    <mergeCell ref="L34:M34"/>
    <mergeCell ref="N34:O34"/>
    <mergeCell ref="P34:Q34"/>
    <mergeCell ref="R34:S34"/>
    <mergeCell ref="T34:U34"/>
    <mergeCell ref="T33:U33"/>
    <mergeCell ref="V33:W33"/>
    <mergeCell ref="X33:Y33"/>
    <mergeCell ref="Z33:AA33"/>
    <mergeCell ref="AB33:AC33"/>
    <mergeCell ref="AD33:AE33"/>
    <mergeCell ref="V32:W32"/>
    <mergeCell ref="X32:Y32"/>
    <mergeCell ref="Z32:AA32"/>
    <mergeCell ref="AB32:AC32"/>
    <mergeCell ref="AD32:AE32"/>
    <mergeCell ref="B33:F33"/>
    <mergeCell ref="L33:M33"/>
    <mergeCell ref="N33:O33"/>
    <mergeCell ref="P33:Q33"/>
    <mergeCell ref="R33:S33"/>
    <mergeCell ref="B32:F32"/>
    <mergeCell ref="L32:M32"/>
    <mergeCell ref="N32:O32"/>
    <mergeCell ref="P32:Q32"/>
    <mergeCell ref="R32:S32"/>
    <mergeCell ref="T32:U32"/>
    <mergeCell ref="T31:U31"/>
    <mergeCell ref="V31:W31"/>
    <mergeCell ref="X31:Y31"/>
    <mergeCell ref="Z31:AA31"/>
    <mergeCell ref="AB31:AC31"/>
    <mergeCell ref="AD31:AE31"/>
    <mergeCell ref="V30:W30"/>
    <mergeCell ref="X30:Y30"/>
    <mergeCell ref="Z30:AA30"/>
    <mergeCell ref="AB30:AC30"/>
    <mergeCell ref="AD30:AE30"/>
    <mergeCell ref="B31:F31"/>
    <mergeCell ref="L31:M31"/>
    <mergeCell ref="N31:O31"/>
    <mergeCell ref="P31:Q31"/>
    <mergeCell ref="R31:S31"/>
    <mergeCell ref="B30:F30"/>
    <mergeCell ref="L30:M30"/>
    <mergeCell ref="N30:O30"/>
    <mergeCell ref="P30:Q30"/>
    <mergeCell ref="R30:S30"/>
    <mergeCell ref="T30:U30"/>
    <mergeCell ref="X28:AE28"/>
    <mergeCell ref="N29:O29"/>
    <mergeCell ref="P29:Q29"/>
    <mergeCell ref="R29:S29"/>
    <mergeCell ref="T29:U29"/>
    <mergeCell ref="X29:Y29"/>
    <mergeCell ref="Z29:AA29"/>
    <mergeCell ref="AB29:AC29"/>
    <mergeCell ref="AD29:AE29"/>
    <mergeCell ref="A27:A29"/>
    <mergeCell ref="B27:F29"/>
    <mergeCell ref="G27:K27"/>
    <mergeCell ref="L27:U27"/>
    <mergeCell ref="V27:AE27"/>
    <mergeCell ref="G28:G29"/>
    <mergeCell ref="H28:K28"/>
    <mergeCell ref="L28:M29"/>
    <mergeCell ref="N28:U28"/>
    <mergeCell ref="V28:W29"/>
    <mergeCell ref="A23:U23"/>
    <mergeCell ref="V23:W23"/>
    <mergeCell ref="X23:Y23"/>
    <mergeCell ref="Z23:AA23"/>
    <mergeCell ref="AB23:AC23"/>
    <mergeCell ref="AD23:AE23"/>
    <mergeCell ref="AB21:AC21"/>
    <mergeCell ref="AD21:AE21"/>
    <mergeCell ref="C22:F22"/>
    <mergeCell ref="G22:P22"/>
    <mergeCell ref="Q22:U22"/>
    <mergeCell ref="V22:W22"/>
    <mergeCell ref="X22:Y22"/>
    <mergeCell ref="Z22:AA22"/>
    <mergeCell ref="AB22:AC22"/>
    <mergeCell ref="AD22:AE22"/>
    <mergeCell ref="C21:F21"/>
    <mergeCell ref="G21:P21"/>
    <mergeCell ref="Q21:U21"/>
    <mergeCell ref="V21:W21"/>
    <mergeCell ref="X21:Y21"/>
    <mergeCell ref="Z21:AA21"/>
    <mergeCell ref="AB19:AC19"/>
    <mergeCell ref="AD19:AE19"/>
    <mergeCell ref="C20:F20"/>
    <mergeCell ref="G20:P20"/>
    <mergeCell ref="Q20:U20"/>
    <mergeCell ref="V20:W20"/>
    <mergeCell ref="X20:Y20"/>
    <mergeCell ref="Z20:AA20"/>
    <mergeCell ref="AB20:AC20"/>
    <mergeCell ref="AD20:AE20"/>
    <mergeCell ref="C19:F19"/>
    <mergeCell ref="G19:P19"/>
    <mergeCell ref="Q19:U19"/>
    <mergeCell ref="V19:W19"/>
    <mergeCell ref="X19:Y19"/>
    <mergeCell ref="Z19:AA19"/>
    <mergeCell ref="AB17:AC17"/>
    <mergeCell ref="AD17:AE17"/>
    <mergeCell ref="C18:F18"/>
    <mergeCell ref="G18:P18"/>
    <mergeCell ref="Q18:U18"/>
    <mergeCell ref="V18:W18"/>
    <mergeCell ref="X18:Y18"/>
    <mergeCell ref="Z18:AA18"/>
    <mergeCell ref="AB18:AC18"/>
    <mergeCell ref="AD18:AE18"/>
    <mergeCell ref="A15:A17"/>
    <mergeCell ref="B15:B17"/>
    <mergeCell ref="C15:F17"/>
    <mergeCell ref="G15:P17"/>
    <mergeCell ref="Q15:U17"/>
    <mergeCell ref="V15:AE15"/>
    <mergeCell ref="V16:W17"/>
    <mergeCell ref="X16:AE16"/>
    <mergeCell ref="X17:Y17"/>
    <mergeCell ref="Z17:AA17"/>
    <mergeCell ref="Z10:AB10"/>
    <mergeCell ref="AC10:AE10"/>
    <mergeCell ref="A11:L11"/>
    <mergeCell ref="M11:P11"/>
    <mergeCell ref="Q11:S11"/>
    <mergeCell ref="T11:V11"/>
    <mergeCell ref="W11:Y11"/>
    <mergeCell ref="Z11:AB11"/>
    <mergeCell ref="AC11:AE11"/>
    <mergeCell ref="C10:F10"/>
    <mergeCell ref="G10:L10"/>
    <mergeCell ref="M10:P10"/>
    <mergeCell ref="Q10:S10"/>
    <mergeCell ref="T10:V10"/>
    <mergeCell ref="W10:Y10"/>
    <mergeCell ref="Z8:AB8"/>
    <mergeCell ref="AC8:AE8"/>
    <mergeCell ref="C9:F9"/>
    <mergeCell ref="G9:L9"/>
    <mergeCell ref="M9:P9"/>
    <mergeCell ref="Q9:S9"/>
    <mergeCell ref="T9:V9"/>
    <mergeCell ref="W9:Y9"/>
    <mergeCell ref="Z9:AB9"/>
    <mergeCell ref="AC9:AE9"/>
    <mergeCell ref="C8:F8"/>
    <mergeCell ref="G8:L8"/>
    <mergeCell ref="M8:P8"/>
    <mergeCell ref="Q8:S8"/>
    <mergeCell ref="T8:V8"/>
    <mergeCell ref="W8:Y8"/>
    <mergeCell ref="AC6:AE6"/>
    <mergeCell ref="C7:F7"/>
    <mergeCell ref="G7:L7"/>
    <mergeCell ref="M7:P7"/>
    <mergeCell ref="Q7:S7"/>
    <mergeCell ref="T7:V7"/>
    <mergeCell ref="W7:Y7"/>
    <mergeCell ref="Z7:AB7"/>
    <mergeCell ref="AC7:AE7"/>
    <mergeCell ref="W5:Y5"/>
    <mergeCell ref="Z5:AB5"/>
    <mergeCell ref="AC5:AE5"/>
    <mergeCell ref="C6:F6"/>
    <mergeCell ref="G6:L6"/>
    <mergeCell ref="M6:P6"/>
    <mergeCell ref="Q6:S6"/>
    <mergeCell ref="T6:V6"/>
    <mergeCell ref="W6:Y6"/>
    <mergeCell ref="Z6:AB6"/>
    <mergeCell ref="AB1:AE1"/>
    <mergeCell ref="AF1:AF47"/>
    <mergeCell ref="A4:A5"/>
    <mergeCell ref="B4:B5"/>
    <mergeCell ref="C4:F5"/>
    <mergeCell ref="G4:L5"/>
    <mergeCell ref="M4:P5"/>
    <mergeCell ref="Q4:AE4"/>
    <mergeCell ref="Q5:S5"/>
    <mergeCell ref="T5:V5"/>
  </mergeCells>
  <pageMargins left="0.78740157480314965" right="0.78740157480314965" top="1.1811023622047245" bottom="0.39370078740157483" header="0.27559055118110237" footer="0.31496062992125984"/>
  <pageSetup paperSize="9" scale="54" orientation="landscape" verticalDpi="1200" r:id="rId1"/>
  <headerFooter alignWithMargins="0"/>
  <rowBreaks count="1" manualBreakCount="1">
    <brk id="48" max="31" man="1"/>
  </rowBreaks>
  <colBreaks count="1" manualBreakCount="1">
    <brk id="32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G14" sqref="G14"/>
    </sheetView>
  </sheetViews>
  <sheetFormatPr defaultRowHeight="15"/>
  <cols>
    <col min="1" max="1" width="1.140625" style="414" customWidth="1"/>
    <col min="2" max="2" width="45.42578125" style="414" customWidth="1"/>
    <col min="3" max="3" width="11.42578125" style="414" customWidth="1"/>
    <col min="4" max="4" width="11" style="414" customWidth="1"/>
    <col min="5" max="5" width="11.140625" style="414" customWidth="1"/>
    <col min="6" max="6" width="10.7109375" style="414" customWidth="1"/>
    <col min="7" max="16384" width="9.140625" style="414"/>
  </cols>
  <sheetData>
    <row r="1" spans="2:10">
      <c r="H1" s="414" t="s">
        <v>486</v>
      </c>
    </row>
    <row r="2" spans="2:10">
      <c r="H2" s="414" t="s">
        <v>487</v>
      </c>
    </row>
    <row r="4" spans="2:10">
      <c r="B4" s="415" t="s">
        <v>488</v>
      </c>
      <c r="C4" s="416"/>
      <c r="D4" s="416"/>
      <c r="E4" s="416"/>
      <c r="F4" s="416"/>
      <c r="G4" s="416"/>
      <c r="H4" s="416"/>
      <c r="I4" s="416"/>
      <c r="J4" s="417"/>
    </row>
    <row r="5" spans="2:10" ht="116.25" customHeight="1">
      <c r="B5" s="418" t="s">
        <v>489</v>
      </c>
      <c r="C5" s="419" t="s">
        <v>490</v>
      </c>
      <c r="D5" s="419" t="s">
        <v>491</v>
      </c>
      <c r="E5" s="419" t="s">
        <v>492</v>
      </c>
      <c r="F5" s="419" t="s">
        <v>493</v>
      </c>
      <c r="G5" s="420" t="s">
        <v>494</v>
      </c>
      <c r="H5" s="421"/>
      <c r="I5" s="420" t="s">
        <v>495</v>
      </c>
      <c r="J5" s="421"/>
    </row>
    <row r="6" spans="2:10">
      <c r="B6" s="422"/>
      <c r="C6" s="423"/>
      <c r="D6" s="423"/>
      <c r="E6" s="423"/>
      <c r="F6" s="423"/>
      <c r="G6" s="424" t="s">
        <v>496</v>
      </c>
      <c r="H6" s="424" t="s">
        <v>497</v>
      </c>
      <c r="I6" s="424" t="s">
        <v>496</v>
      </c>
      <c r="J6" s="424" t="s">
        <v>497</v>
      </c>
    </row>
    <row r="7" spans="2:10" ht="30">
      <c r="B7" s="425" t="s">
        <v>498</v>
      </c>
      <c r="C7" s="426">
        <v>28.7</v>
      </c>
      <c r="D7" s="426">
        <f>SUM(D8:D10)</f>
        <v>396.4</v>
      </c>
      <c r="E7" s="426">
        <f>SUM(E8:E10)</f>
        <v>91.4</v>
      </c>
      <c r="F7" s="427">
        <f>F8+F9+F10</f>
        <v>1200.0000000000002</v>
      </c>
      <c r="G7" s="427">
        <f>F7-C7</f>
        <v>1171.3000000000002</v>
      </c>
      <c r="H7" s="428">
        <f>F7/C7*100</f>
        <v>4181.1846689895483</v>
      </c>
      <c r="I7" s="427">
        <f>F7-D7</f>
        <v>803.60000000000025</v>
      </c>
      <c r="J7" s="428">
        <f>I7/D7*100</f>
        <v>202.72452068617562</v>
      </c>
    </row>
    <row r="8" spans="2:10" ht="33" customHeight="1">
      <c r="B8" s="429" t="s">
        <v>333</v>
      </c>
      <c r="C8" s="426">
        <v>28.7</v>
      </c>
      <c r="D8" s="426">
        <v>189</v>
      </c>
      <c r="E8" s="426">
        <v>25</v>
      </c>
      <c r="F8" s="430">
        <f>'[39]3. Рух грошових коштів'!$F$72</f>
        <v>824.7</v>
      </c>
      <c r="G8" s="427">
        <f t="shared" ref="G8:G10" si="0">F8-C8</f>
        <v>796</v>
      </c>
      <c r="H8" s="428">
        <f t="shared" ref="H8" si="1">F8/C8*100</f>
        <v>2873.5191637630664</v>
      </c>
      <c r="I8" s="427">
        <f t="shared" ref="I8:I11" si="2">F8-D8</f>
        <v>635.70000000000005</v>
      </c>
      <c r="J8" s="428">
        <f t="shared" ref="J8:J10" si="3">I8/D8*100</f>
        <v>336.34920634920633</v>
      </c>
    </row>
    <row r="9" spans="2:10" ht="36" customHeight="1">
      <c r="B9" s="429" t="s">
        <v>334</v>
      </c>
      <c r="C9" s="426"/>
      <c r="D9" s="426">
        <v>187.5</v>
      </c>
      <c r="E9" s="426">
        <v>50.4</v>
      </c>
      <c r="F9" s="430">
        <f>'[39]3. Рух грошових коштів'!$F$73</f>
        <v>233.4</v>
      </c>
      <c r="G9" s="427">
        <f t="shared" si="0"/>
        <v>233.4</v>
      </c>
      <c r="H9" s="428"/>
      <c r="I9" s="427">
        <f t="shared" si="2"/>
        <v>45.900000000000006</v>
      </c>
      <c r="J9" s="428">
        <f t="shared" si="3"/>
        <v>24.48</v>
      </c>
    </row>
    <row r="10" spans="2:10" ht="35.25" customHeight="1">
      <c r="B10" s="429" t="s">
        <v>335</v>
      </c>
      <c r="C10" s="426">
        <v>0</v>
      </c>
      <c r="D10" s="426">
        <v>19.899999999999999</v>
      </c>
      <c r="E10" s="426">
        <v>16</v>
      </c>
      <c r="F10" s="430">
        <f>'[39]3. Рух грошових коштів'!$F$74</f>
        <v>141.9</v>
      </c>
      <c r="G10" s="427">
        <f t="shared" si="0"/>
        <v>141.9</v>
      </c>
      <c r="H10" s="428"/>
      <c r="I10" s="427">
        <f t="shared" si="2"/>
        <v>122</v>
      </c>
      <c r="J10" s="428">
        <f t="shared" si="3"/>
        <v>613.06532663316591</v>
      </c>
    </row>
    <row r="11" spans="2:10" ht="1.5" hidden="1" customHeight="1">
      <c r="B11" s="424"/>
      <c r="C11" s="424"/>
      <c r="D11" s="424"/>
      <c r="E11" s="424"/>
      <c r="F11" s="424">
        <f>SUM(F9:F10)</f>
        <v>375.3</v>
      </c>
      <c r="G11" s="424">
        <f>SUM(G9:G10)</f>
        <v>375.3</v>
      </c>
      <c r="H11" s="424" t="s">
        <v>393</v>
      </c>
      <c r="I11" s="424">
        <f t="shared" si="2"/>
        <v>375.3</v>
      </c>
      <c r="J11" s="424">
        <v>175</v>
      </c>
    </row>
    <row r="13" spans="2:10">
      <c r="F13" s="431"/>
    </row>
    <row r="14" spans="2:10">
      <c r="B14" s="414" t="s">
        <v>499</v>
      </c>
    </row>
    <row r="15" spans="2:10">
      <c r="F15" s="431"/>
    </row>
    <row r="16" spans="2:10">
      <c r="B16" s="414" t="s">
        <v>500</v>
      </c>
    </row>
  </sheetData>
  <mergeCells count="8">
    <mergeCell ref="B4:J4"/>
    <mergeCell ref="B5:B6"/>
    <mergeCell ref="C5:C6"/>
    <mergeCell ref="D5:D6"/>
    <mergeCell ref="E5:E6"/>
    <mergeCell ref="F5:F6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1. фінплан - зведені показники</vt:lpstr>
      <vt:lpstr>1.1. Фін результат_табл. 1</vt:lpstr>
      <vt:lpstr>2._табл 2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табл 1</vt:lpstr>
      <vt:lpstr>табл 2</vt:lpstr>
      <vt:lpstr>табл 3</vt:lpstr>
      <vt:lpstr>табл 4 </vt:lpstr>
      <vt:lpstr>табл 5</vt:lpstr>
      <vt:lpstr>табл 6</vt:lpstr>
      <vt:lpstr>' 5. Коефіцієнти'!Заголовки_для_печати</vt:lpstr>
      <vt:lpstr>'1. фінплан - зведені показники'!Заголовки_для_печати</vt:lpstr>
      <vt:lpstr>'1.1. Фін результат_табл. 1'!Заголовки_для_печати</vt:lpstr>
      <vt:lpstr>'2._табл 2'!Заголовки_для_печати</vt:lpstr>
      <vt:lpstr>'3. Рух грошових коштів'!Заголовки_для_печати</vt:lpstr>
      <vt:lpstr>' 5. Коефіцієнти'!Область_печати</vt:lpstr>
      <vt:lpstr>'1. фінплан - зведені показники'!Область_печати</vt:lpstr>
      <vt:lpstr>'1.1. Фін результат_табл. 1'!Область_печати</vt:lpstr>
      <vt:lpstr>'2._табл 2'!Область_печати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Анна</cp:lastModifiedBy>
  <cp:lastPrinted>2018-12-26T06:40:29Z</cp:lastPrinted>
  <dcterms:created xsi:type="dcterms:W3CDTF">2003-03-13T16:00:22Z</dcterms:created>
  <dcterms:modified xsi:type="dcterms:W3CDTF">2018-12-26T08:11:17Z</dcterms:modified>
</cp:coreProperties>
</file>