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46" activeTab="3"/>
  </bookViews>
  <sheets>
    <sheet name="1. фінплан - зведені показники" sheetId="1" r:id="rId1"/>
    <sheet name="1.1. Фін результат_табл. 1" sheetId="2" r:id="rId2"/>
    <sheet name="2._табл 2" sheetId="3" r:id="rId3"/>
    <sheet name="3. Рух грошових коштів" sheetId="4" r:id="rId4"/>
    <sheet name="4. Кап. інвестиції" sheetId="5" r:id="rId5"/>
    <sheet name=" 5. Коефіцієнти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>'[1]GDP'!#REF!</definedName>
    <definedName name="aa">('[2]1993'!$1:$3,'[2]1993'!$A:$A)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'[7]Inform'!$E$6</definedName>
    <definedName name="ClDate_21">'[8]Inform'!$E$6</definedName>
    <definedName name="ClDate_25">'[8]Inform'!$E$6</definedName>
    <definedName name="ClDate_6">'[9]Inform'!$E$6</definedName>
    <definedName name="CompName">'[7]Inform'!$F$2</definedName>
    <definedName name="CompName_21">'[8]Inform'!$F$2</definedName>
    <definedName name="CompName_25">'[8]Inform'!$F$2</definedName>
    <definedName name="CompName_6">'[9]Inform'!$F$2</definedName>
    <definedName name="CompNameE">'[7]Inform'!$G$2</definedName>
    <definedName name="CompNameE_21">'[8]Inform'!$G$2</definedName>
    <definedName name="CompNameE_25">'[8]Inform'!$G$2</definedName>
    <definedName name="CompNameE_6">'[9]Inform'!$G$2</definedName>
    <definedName name="Cost_Category_National_ID">#REF!</definedName>
    <definedName name="Cе511">#REF!</definedName>
    <definedName name="d">'[10]МТР Газ України'!$B$4</definedName>
    <definedName name="dCPIb">'[11]п'!#REF!</definedName>
    <definedName name="dPPIb">'[11]п'!#REF!</definedName>
    <definedName name="ds">'[12]7  Інші витрати'!#REF!</definedName>
    <definedName name="Excel_BuiltIn_Database">'[26]Ener '!$A$1:$G$2645</definedName>
    <definedName name="Fact_Type_ID">#REF!</definedName>
    <definedName name="G">'[13]МТР Газ України'!$B$1</definedName>
    <definedName name="ij1sssss">'[14]7  Інші витрати'!#REF!</definedName>
    <definedName name="LastItem">'[15]Лист1'!$A$1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'[7]Inform'!$E$5</definedName>
    <definedName name="OpDate_21">'[8]Inform'!$E$5</definedName>
    <definedName name="OpDate_25">'[8]Inform'!$E$5</definedName>
    <definedName name="OpDate_6">'[9]Inform'!$E$5</definedName>
    <definedName name="QR">'[24]Inform'!$E$5</definedName>
    <definedName name="qw">'[5]Inform'!$E$5</definedName>
    <definedName name="qwert">'[5]Inform'!$G$2</definedName>
    <definedName name="qwerty">'[4]МТР Газ України'!$B$4</definedName>
    <definedName name="ShowFil">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'[7]Inform'!$E$38</definedName>
    <definedName name="Unit_21">'[8]Inform'!$E$38</definedName>
    <definedName name="Unit_25">'[8]Inform'!$E$38</definedName>
    <definedName name="Unit_6">'[9]Inform'!$E$38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'[5]Inform'!$E$38</definedName>
    <definedName name="а">'[14]7  Інші витрати'!#REF!</definedName>
    <definedName name="ав">#REF!</definedName>
    <definedName name="аен">'[25]МТР Газ України'!$B$4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5">' 5. Коефіцієнти'!$6:$6</definedName>
    <definedName name="_xlnm.Print_Titles" localSheetId="0">'1. фінплан - зведені показники'!$37:$37</definedName>
    <definedName name="_xlnm.Print_Titles" localSheetId="1">'1.1. Фін результат_табл. 1'!$5:$5</definedName>
    <definedName name="_xlnm.Print_Titles" localSheetId="2">'2._табл 2'!$6:$6</definedName>
    <definedName name="_xlnm.Print_Titles" localSheetId="3">'3. Рух грошових коштів'!$6:$6</definedName>
    <definedName name="Заголовки_для_печати_МИ">('[29]1993'!$1:$3,'[29]1993'!$A:$A)</definedName>
    <definedName name="і">'[30]Inform'!$F$2</definedName>
    <definedName name="ів">#REF!</definedName>
    <definedName name="ів___0">#REF!</definedName>
    <definedName name="ів_22">#REF!</definedName>
    <definedName name="ів_26">#REF!</definedName>
    <definedName name="іваіа">'[31]7  Інші витрати'!#REF!</definedName>
    <definedName name="іваф">#REF!</definedName>
    <definedName name="івів">'[13]МТР Газ України'!$B$1</definedName>
    <definedName name="іцу">'[24]Inform'!$G$2</definedName>
    <definedName name="йуц">#REF!</definedName>
    <definedName name="йцу">#REF!</definedName>
    <definedName name="йцуйй">#REF!</definedName>
    <definedName name="йцукц">'[31]7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Коефіцієнти'!$A$1:$I$27</definedName>
    <definedName name="_xlnm.Print_Area" localSheetId="0">'1. фінплан - зведені показники'!$A$1:$F$88</definedName>
    <definedName name="_xlnm.Print_Area" localSheetId="1">'1.1. Фін результат_табл. 1'!$A$1:$L$100</definedName>
    <definedName name="_xlnm.Print_Area" localSheetId="2">'2._табл 2'!$A$1:$K$43</definedName>
    <definedName name="_xlnm.Print_Area" localSheetId="3">'3. Рух грошових коштів'!$A$1:$K$71</definedName>
    <definedName name="_xlnm.Print_Area" localSheetId="4">'4. Кап. інвестиції'!$A$1:$K$27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'[32]Inform'!$E$6</definedName>
    <definedName name="р">#REF!</definedName>
    <definedName name="т">'[33]Inform'!$E$6</definedName>
    <definedName name="тариф">'[34]Inform'!$G$2</definedName>
    <definedName name="уйцукйцуйу">#REF!</definedName>
    <definedName name="уке">'[35]Inform'!$G$2</definedName>
    <definedName name="УТГ">'[16]МТР Газ України'!$B$4</definedName>
    <definedName name="фів">'[25]МТР Газ України'!$B$4</definedName>
    <definedName name="фіваіф">'[31]7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<sst xmlns="http://schemas.openxmlformats.org/spreadsheetml/2006/main" count="398" uniqueCount="312">
  <si>
    <t>Додаток 1</t>
  </si>
  <si>
    <t>до      Порядку      складання,</t>
  </si>
  <si>
    <t>затвердження   та   контролю</t>
  </si>
  <si>
    <t>виконання фінансових планів</t>
  </si>
  <si>
    <t>підприємств комунальної</t>
  </si>
  <si>
    <t xml:space="preserve">                власності територіальної</t>
  </si>
  <si>
    <t>громади міста Суми</t>
  </si>
  <si>
    <t>РОЗГЛЯНУТО</t>
  </si>
  <si>
    <t>ЗАТВЕРДЖЕНО</t>
  </si>
  <si>
    <t>Начальник відділу інформаційних технологій та комп’ютерного забезпечення Сумської міської ради</t>
  </si>
  <si>
    <t>________________________________________</t>
  </si>
  <si>
    <t>____________________БєломарВ.В.</t>
  </si>
  <si>
    <t>ПОГОДЖЕНО</t>
  </si>
  <si>
    <t>Директор Департаменту фінансів, економіки та інвестицій Сумської міської ради</t>
  </si>
  <si>
    <t>___________________________Липова С.А.</t>
  </si>
  <si>
    <t xml:space="preserve">Підприємство  </t>
  </si>
  <si>
    <t>Комунальне підприємство "Інфосервіс" Сумськой міської ради</t>
  </si>
  <si>
    <t xml:space="preserve">Організаційно-правова форма </t>
  </si>
  <si>
    <t xml:space="preserve">Комунальне підприємство </t>
  </si>
  <si>
    <t>Територія</t>
  </si>
  <si>
    <t>Сумська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</si>
  <si>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</si>
  <si>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Виконавчий комітет Сумської міської ради</t>
  </si>
  <si>
    <t xml:space="preserve">Галузь     </t>
  </si>
  <si>
    <t xml:space="preserve">Вид економічної діяльності    </t>
  </si>
  <si>
    <t>діяльність у сфері проводового електроз`язку</t>
  </si>
  <si>
    <t>Одиниця виміру, тис. гривень</t>
  </si>
  <si>
    <t>тис.грн.</t>
  </si>
  <si>
    <t>Форма власності</t>
  </si>
  <si>
    <t>комунальне підприємство</t>
  </si>
  <si>
    <t>Середньооблікова кількість штатних працівників</t>
  </si>
  <si>
    <t xml:space="preserve">Місцезнаходження  </t>
  </si>
  <si>
    <t>м.Суми, вул.Нижньохолодногірська,8</t>
  </si>
  <si>
    <t xml:space="preserve">Телефон </t>
  </si>
  <si>
    <t xml:space="preserve">Прізвище та ініціали керівника  </t>
  </si>
  <si>
    <t>Дяговець О.В.</t>
  </si>
  <si>
    <t>ФІНАНСОВИЙ ПЛАН ПІДПРИЄМСТВА НА       2020 рік</t>
  </si>
  <si>
    <t>Основні фінансові показники</t>
  </si>
  <si>
    <t>Найменування показника</t>
  </si>
  <si>
    <t xml:space="preserve">Код рядка </t>
  </si>
  <si>
    <t xml:space="preserve">Факт минулого року                                    </t>
  </si>
  <si>
    <t xml:space="preserve">Фінансовий план поточного року     </t>
  </si>
  <si>
    <t xml:space="preserve">Прогноз на поточний рік </t>
  </si>
  <si>
    <t xml:space="preserve">Плановий рік 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</si>
  <si>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</si>
  <si>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</si>
  <si>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</si>
  <si>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</si>
  <si>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</t>
  </si>
  <si>
    <t>Витрати на збут</t>
  </si>
  <si>
    <t>Інші операційні доходи/витрати</t>
  </si>
  <si>
    <t>Фінансовий результат від операційної діяльності</t>
  </si>
  <si>
    <t>EBITDA</t>
  </si>
  <si>
    <t>Рентабельність EBITDA</t>
  </si>
  <si>
    <t>Доходи/витрати від фінансової та інвестиційної діяльності</t>
  </si>
  <si>
    <t>Інші доходи/витрати</t>
  </si>
  <si>
    <t>Фінансовий результат до оподаткування</t>
  </si>
  <si>
    <t>Витрати (дохід) з податку на прибуток</t>
  </si>
  <si>
    <t>Чистий  фінансовий результат</t>
  </si>
  <si>
    <t>Коефіцієнт рентабельності діяльності</t>
  </si>
  <si>
    <t>IІ. Розрахунки з бюджетом</t>
  </si>
  <si>
    <t>Дивіденди/відрахування частини чистого прибутку</t>
  </si>
  <si>
    <t>Податок на прибуток підприємств</t>
  </si>
  <si>
    <t>Податок на додану вартість нарахований/до відшкодування                                            (з мінусом)</t>
  </si>
  <si>
    <t>2120 / 2130</t>
  </si>
  <si>
    <t>Сплата інших податків, зборів, обов'язкових платежів до державного та місцевих бюджетів</t>
  </si>
  <si>
    <t xml:space="preserve">Єдиний внесок на загальнообов'язкове державне соціальне страхування                              </t>
  </si>
  <si>
    <t>Усього виплат на користь держави</t>
  </si>
  <si>
    <t>ІІІ. Рух грошових коштів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</si>
  <si>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</si>
  <si>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</si>
  <si>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інвестиційної діяльності</t>
  </si>
  <si>
    <t>Чистий рух грошових коштів від фінансової діяльності</t>
  </si>
  <si>
    <t xml:space="preserve">Вплив зміни валютних курсів на залишок коштів </t>
  </si>
  <si>
    <t>Грошові кошти на кінець періоду</t>
  </si>
  <si>
    <t>IV. Капітальні інвестиції</t>
  </si>
  <si>
    <t>Капітальні інвестиції</t>
  </si>
  <si>
    <t>V. Коефіцієнтний аналіз</t>
  </si>
  <si>
    <t>Коефіцієнт рентабельності активів</t>
  </si>
  <si>
    <t>Коефіцієнт рентабельності власного капіталу</t>
  </si>
  <si>
    <t>Коефіцієнт фінансової стійкості</t>
  </si>
  <si>
    <t>VI. Звіт про фінансовий стан</t>
  </si>
  <si>
    <t>Необоротні активи</t>
  </si>
  <si>
    <t>Оборотні активи</t>
  </si>
  <si>
    <t>у тому числі грошові кошти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</si>
  <si>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</si>
  <si>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</si>
  <si>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</si>
  <si>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</si>
  <si>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</si>
  <si>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</si>
  <si>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</si>
  <si>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Директор КП "Інфосервіс" СМР                 ___________________                Дяговець О.В.</t>
  </si>
  <si>
    <t>I. Формування фінансових результатів</t>
  </si>
  <si>
    <t>Факт минулого року</t>
  </si>
  <si>
    <t>Фінансовий план поточного року</t>
  </si>
  <si>
    <t>Прогноз на поточний рік</t>
  </si>
  <si>
    <t>Плановий рік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</si>
  <si>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</si>
  <si>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</si>
  <si>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</si>
  <si>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</si>
  <si>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</si>
  <si>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</si>
  <si>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</si>
  <si>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 (розшифрувати)</t>
  </si>
  <si>
    <t>Собівартість реалізованої продукції (товарів, робіт, послуг) (розшифрувати)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</si>
  <si>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</si>
  <si>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</si>
  <si>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</si>
  <si>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</si>
  <si>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</si>
  <si>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</si>
  <si>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</si>
  <si>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</si>
  <si>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</si>
  <si>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Інші операційні доходи (розшифрувати), у тому числі:</t>
  </si>
  <si>
    <t>курсові різниці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</si>
  <si>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</si>
  <si>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</si>
  <si>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</si>
  <si>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</si>
  <si>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</si>
  <si>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</si>
  <si>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</si>
  <si>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</si>
  <si>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</si>
  <si>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</si>
  <si>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</si>
  <si>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</si>
  <si>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</si>
  <si>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</si>
  <si>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</si>
  <si>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</si>
  <si>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</si>
  <si>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</si>
  <si>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</si>
  <si>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</si>
  <si>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</si>
  <si>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</si>
  <si>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</si>
  <si>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</si>
  <si>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витрати на рекламу</t>
  </si>
  <si>
    <t>інші витрати на збут (розшифрувати)</t>
  </si>
  <si>
    <t>Інші операційні витрати, усього, у тому числі: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</si>
  <si>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</si>
  <si>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</si>
  <si>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</si>
  <si>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</si>
  <si>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Дохід від участі в капіталі (розшифрувати)</t>
  </si>
  <si>
    <t>Інші фінансові доходи (розшифрувати)</t>
  </si>
  <si>
    <t>Втрати від участі в капіталі (розшифрувати)</t>
  </si>
  <si>
    <t>Фінансові витрати (розшифрувати)</t>
  </si>
  <si>
    <t>Інші доходи (розшифрувати), у тому числі:</t>
  </si>
  <si>
    <t>Інші витрати (розшифрувати), у тому числі:</t>
  </si>
  <si>
    <t xml:space="preserve">Прибуток (збиток) від  припиненої діяльності після оподаткування </t>
  </si>
  <si>
    <t>Чистий  фінансовий результат, у тому числі:</t>
  </si>
  <si>
    <t xml:space="preserve">прибуток </t>
  </si>
  <si>
    <t>збиток</t>
  </si>
  <si>
    <t>Неконтрольована частка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</si>
  <si>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</si>
  <si>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</si>
  <si>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</si>
  <si>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</si>
  <si>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Усього доходів</t>
  </si>
  <si>
    <t>Усього витрат</t>
  </si>
  <si>
    <t>Розрахунок показника EBITDA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</si>
  <si>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</si>
  <si>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</si>
  <si>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</si>
  <si>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</si>
  <si>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мінус/плюс значні нетипові операційні доходи/витрати (розшифрувати)</t>
  </si>
  <si>
    <t>Елементи операційних витрат</t>
  </si>
  <si>
    <t>Матеріальні витрати, у тому числі: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</si>
  <si>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</si>
  <si>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</si>
  <si>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</si>
  <si>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</si>
  <si>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</si>
  <si>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</si>
  <si>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Таблиця 2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</si>
  <si>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</si>
  <si>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</si>
  <si>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</si>
  <si>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</si>
  <si>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                 50 відсотків акцій (часток, паїв) належать державі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</si>
  <si>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</si>
  <si>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</si>
  <si>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</si>
  <si>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</si>
  <si>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</si>
  <si>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</si>
  <si>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</si>
  <si>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</si>
  <si>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</si>
  <si>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</si>
  <si>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господарськими товариствами, у статутному капіталі яких більше                                      50 відсотків акцій (часток, паїв) належать державі на виплату дивідендів на державну частку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</si>
  <si>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</si>
  <si>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</si>
  <si>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Інші поточні податки, збори, обов'язкові платежі до державного та місцевих бюджетів, у тому числі:</t>
  </si>
  <si>
    <t>акцизний податок</t>
  </si>
  <si>
    <t>рентна плата за транспортування</t>
  </si>
  <si>
    <t>плата за користування надрами</t>
  </si>
  <si>
    <t>податок на доходи фізичних осіб</t>
  </si>
  <si>
    <t>погашення податкового боргу, у тому числі: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</si>
  <si>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</si>
  <si>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2145/1</t>
  </si>
  <si>
    <t>неустойки (штрафи, пені)</t>
  </si>
  <si>
    <t>2145/2</t>
  </si>
  <si>
    <t>місцеві податки та збори (розшифрувати)</t>
  </si>
  <si>
    <t>інші платежі (розшифрувати)</t>
  </si>
  <si>
    <t>Таблиця 3</t>
  </si>
  <si>
    <t>Код рядка</t>
  </si>
  <si>
    <t>План поточного року</t>
  </si>
  <si>
    <t>І. Рух коштів у результаті операційної діяльності</t>
  </si>
  <si>
    <t xml:space="preserve">Прибуток (збиток) від звичайної діяльності до оподаткування </t>
  </si>
  <si>
    <t>Коригування на: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</si>
  <si>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</si>
  <si>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</si>
  <si>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</si>
  <si>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</si>
  <si>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Прибуток (збиток) від операційної діяльності до змін в оборотному капіталі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</si>
  <si>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</si>
  <si>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</si>
  <si>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Грошові кошти від операційної діяльності</t>
  </si>
  <si>
    <t>Сплачений податок на прибуток</t>
  </si>
  <si>
    <t>Чистий рух грошових коштів операційної діяльності</t>
  </si>
  <si>
    <t>II. Рух коштів у результаті інвестиційної діяльності</t>
  </si>
  <si>
    <t>Надходження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</si>
  <si>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</si>
  <si>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</si>
  <si>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Надходження від продажу акцій та облігацій </t>
  </si>
  <si>
    <t>Надходження від отриманих:</t>
  </si>
  <si>
    <t>відсотків </t>
  </si>
  <si>
    <t>дивідендів </t>
  </si>
  <si>
    <t>Надходження від деривативів</t>
  </si>
  <si>
    <t xml:space="preserve">Інші надходження (розшифрувати) </t>
  </si>
  <si>
    <t>Витрати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</si>
  <si>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</si>
  <si>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</si>
  <si>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</si>
  <si>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 xml:space="preserve">Придбання акцій та облігацій  </t>
  </si>
  <si>
    <t>Інші витрати (розшифрувати)</t>
  </si>
  <si>
    <t>Чистий рух коштів від інвестиційної діяльності </t>
  </si>
  <si>
    <t>III. Рух коштів у результаті фінансової діяльності</t>
  </si>
  <si>
    <t xml:space="preserve">Надходження </t>
  </si>
  <si>
    <t>Власного капіталу </t>
  </si>
  <si>
    <t>Отримання коштів  за довгостроковими зобов'язаннями, у тому числі:</t>
  </si>
  <si>
    <t>кредити</t>
  </si>
  <si>
    <t xml:space="preserve">позики </t>
  </si>
  <si>
    <t>облігації</t>
  </si>
  <si>
    <t>Отримання коштів за короткостроковими зобов'язаннями, у тому числі:</t>
  </si>
  <si>
    <t>Цільове фінансування  (розшифрувати)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</si>
  <si>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</si>
  <si>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</si>
  <si>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Повернення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</si>
  <si>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</si>
  <si>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Чистий рух коштів від фінансової діяльності </t>
  </si>
  <si>
    <t>Грошові кошти:</t>
  </si>
  <si>
    <t>на початок періоду</t>
  </si>
  <si>
    <t>на кінець періоду</t>
  </si>
  <si>
    <t>Чистий грошовий потік</t>
  </si>
  <si>
    <t xml:space="preserve">  </t>
  </si>
  <si>
    <t>Таблиця 4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</si>
  <si>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</si>
  <si>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</si>
  <si>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</si>
  <si>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</si>
  <si>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</si>
  <si>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</si>
  <si>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</si>
  <si>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</si>
  <si>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Таблиця 5</t>
  </si>
  <si>
    <t>Оптимальне значення</t>
  </si>
  <si>
    <t>Факт за звітний період поточного року на останню дату</t>
  </si>
  <si>
    <t>Планові показники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</si>
  <si>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</si>
  <si>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</si>
  <si>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</si>
  <si>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Збільшення</t>
  </si>
  <si>
    <t>Рентабельність EBITDA
(EBITDA, рядок 1410 / чистий дохід від реалізації продукції (товарів, робіт, послуг), рядок 1000, %)</t>
  </si>
  <si>
    <t>Коефіцієнт рентабельності активів
(чистий фінансовий результат, рядок 1190 / вартість активів, рядок 6030)</t>
  </si>
  <si>
    <t>Характеризує ефективність використання активів підприємства</t>
  </si>
  <si>
    <t>Коефіцієнт рентабельності власного капіталу
(чистий фінансовий результат, рядок 1190 / власний капітал, рядок 6090)</t>
  </si>
  <si>
    <t>Коефіцієнт рентабельності діяльності
(чистий фінансовий результат, рядок 1190 / чистий дохід від реалізації продукції (товарів, робіт, послуг), рядок 1000)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</si>
  <si>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</si>
  <si>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</si>
  <si>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</si>
  <si>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</si>
  <si>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</si>
  <si>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</si>
  <si>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6050)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</si>
  <si>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</si>
  <si>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</si>
  <si>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</si>
  <si>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</si>
  <si>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Коефіцієнт зносу основних засобів 
(сума зносу / первісна вартість основних засобів) 
(форма 1, рядок 1012 / форма 1, рядок 1011)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</si>
  <si>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</si>
  <si>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</si>
  <si>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</si>
  <si>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підвищення тарифів</t>
  </si>
  <si>
    <t xml:space="preserve">підвищення рівня мінімальної заробітної плати </t>
  </si>
  <si>
    <t xml:space="preserve">збільшення прибутку </t>
  </si>
  <si>
    <t>залучення нових замовників, збільшення обсягів наданих послуг, виконання робіт</t>
  </si>
  <si>
    <t>збільшення обсягів наданих послуг, виконання робіт</t>
  </si>
  <si>
    <t>придбання ОЗ</t>
  </si>
  <si>
    <t xml:space="preserve">залучення нових замовників </t>
  </si>
  <si>
    <t xml:space="preserve">діяльність у сфері проводового електрозв’язку </t>
  </si>
  <si>
    <t>виробництво кіно-та відеофільмів, телевізійних програм</t>
  </si>
  <si>
    <t>консультування з питань інформатизації</t>
  </si>
  <si>
    <t xml:space="preserve">комп'ютерне програмування </t>
  </si>
  <si>
    <t>електромонтажні роботи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</si>
</sst>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\ _г_р_н_._-;\-* #,##0.00\ _г_р_н_._-;_-* \-??\ _г_р_н_._-;_-@_-"/>
    <numFmt numFmtId="165" formatCode="###\ ##0.000"/>
    <numFmt numFmtId="166" formatCode="_(\$* #,##0.00_);_(\$* \(#,##0.00\);_(\$* \-??_);_(@_)"/>
    <numFmt numFmtId="167" formatCode="_(* #,##0_);_(* \(#,##0\);_(* \-_);_(@_)"/>
    <numFmt numFmtId="168" formatCode="_(* #,##0.00_);_(* \(#,##0.00\);_(* \-??_);_(@_)"/>
    <numFmt numFmtId="169" formatCode="_-* #,##0.00_₴_-;\-* #,##0.00_₴_-;_-* \-??_₴_-;_-@_-"/>
    <numFmt numFmtId="170" formatCode="#,##0.00&quot;р.&quot;;\-#,##0.00&quot;р.&quot;"/>
    <numFmt numFmtId="171" formatCode="#,##0.0_ ;[Red]\-#,##0.0\ "/>
    <numFmt numFmtId="172" formatCode="_-* #,##0.00_р_._-;\-* #,##0.00_р_._-;_-* \-??_р_._-;_-@_-"/>
    <numFmt numFmtId="173" formatCode="#,##0&quot;р.&quot;;[Red]\-#,##0&quot;р.&quot;"/>
    <numFmt numFmtId="174" formatCode="0.0;\(0.0\);\ ;\-"/>
    <numFmt numFmtId="175" formatCode="#,##0.0"/>
    <numFmt numFmtId="176" formatCode="_-* #,##0.00&quot;р.&quot;_-;\-* #,##0.00&quot;р.&quot;_-;_-* \-??&quot;р.&quot;_-;_-@_-"/>
    <numFmt numFmtId="177" formatCode="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0&quot;р.&quot;_-;\-* #,##0.00&quot;р.&quot;_-;_-* &quot;-&quot;??&quot;р.&quot;_-;_-@_-"/>
    <numFmt numFmtId="184" formatCode="_-* #,##0.00_р_._-;\-* #,##0.00_р_._-;_-* &quot;-&quot;??_р_._-;_-@_-"/>
    <numFmt numFmtId="185" formatCode="_-* #,##0&quot;₴&quot;_-;\-* #,##0&quot;₴&quot;_-;_-* &quot;-&quot;&quot;₴&quot;_-;_-@_-"/>
    <numFmt numFmtId="186" formatCode="_-* #,##0_₴_-;\-* #,##0_₴_-;_-* &quot;-&quot;_₴_-;_-@_-"/>
    <numFmt numFmtId="187" formatCode="_-* #,##0.00_₴_-;\-* #,##0.00_₴_-;_-* &quot;-&quot;??_₴_-;_-@_-"/>
    <numFmt numFmtId="188" formatCode="_-* #,##0.00\ _г_р_н_._-;\-* #,##0.00\ _г_р_н_._-;_-* &quot;-&quot;??\ _г_р_н_._-;_-@_-"/>
    <numFmt numFmtId="189" formatCode="_(&quot;$&quot;* #,##0.00_);_(&quot;$&quot;* \(#,##0.00\);_(&quot;$&quot;* &quot;-&quot;??_);_(@_)"/>
  </numFmts>
  <fonts count="9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4"/>
      <name val="Arial Cyr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6"/>
      <name val="Times New Roman"/>
      <family val="1"/>
    </font>
    <font>
      <sz val="10"/>
      <name val="Helv"/>
      <family val="0"/>
    </font>
    <font>
      <sz val="12"/>
      <name val="Arial Cyr"/>
      <family val="2"/>
    </font>
    <font>
      <b/>
      <i/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8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74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74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74" fillId="1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74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74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4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74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74" fillId="3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74" fillId="3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74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74" fillId="3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75" fillId="42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75" fillId="4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5" fillId="4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75" fillId="4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75" fillId="46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75" fillId="4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57" borderId="1" applyNumberFormat="0" applyAlignment="0" applyProtection="0"/>
    <xf numFmtId="0" fontId="7" fillId="58" borderId="1" applyNumberFormat="0" applyAlignment="0" applyProtection="0"/>
    <xf numFmtId="0" fontId="8" fillId="59" borderId="2" applyNumberFormat="0" applyAlignment="0" applyProtection="0"/>
    <xf numFmtId="0" fontId="8" fillId="60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4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4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4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4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4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4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4">
      <alignment horizontal="center" vertical="center"/>
      <protection locked="0"/>
    </xf>
    <xf numFmtId="49" fontId="9" fillId="0" borderId="4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4">
      <alignment horizontal="center" vertical="center"/>
      <protection locked="0"/>
    </xf>
    <xf numFmtId="49" fontId="9" fillId="0" borderId="4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4">
      <alignment horizontal="center" vertical="center"/>
      <protection locked="0"/>
    </xf>
    <xf numFmtId="49" fontId="9" fillId="0" borderId="4">
      <alignment horizontal="center" vertical="center"/>
      <protection locked="0"/>
    </xf>
    <xf numFmtId="49" fontId="9" fillId="0" borderId="3">
      <alignment horizontal="center" vertical="center"/>
      <protection locked="0"/>
    </xf>
    <xf numFmtId="164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4">
      <alignment horizontal="left" vertical="center"/>
      <protection locked="0"/>
    </xf>
    <xf numFmtId="49" fontId="1" fillId="0" borderId="4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4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4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4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4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4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4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4">
      <alignment horizontal="left" vertical="center"/>
      <protection locked="0"/>
    </xf>
    <xf numFmtId="49" fontId="1" fillId="0" borderId="4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4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4">
      <alignment horizontal="left" vertical="center"/>
      <protection locked="0"/>
    </xf>
    <xf numFmtId="49" fontId="1" fillId="0" borderId="4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4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4">
      <alignment horizontal="left" vertical="center"/>
      <protection locked="0"/>
    </xf>
    <xf numFmtId="49" fontId="1" fillId="0" borderId="4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10" fillId="0" borderId="0" applyNumberFormat="0" applyFill="0" applyBorder="0" applyAlignment="0" applyProtection="0"/>
    <xf numFmtId="165" fontId="11" fillId="0" borderId="0" applyAlignment="0">
      <protection/>
    </xf>
    <xf numFmtId="165" fontId="11" fillId="0" borderId="0" applyAlignment="0">
      <protection/>
    </xf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2" borderId="1" applyNumberFormat="0" applyAlignment="0" applyProtection="0"/>
    <xf numFmtId="0" fontId="17" fillId="13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49" fontId="1" fillId="0" borderId="0" applyNumberFormat="0" applyFont="0" applyAlignment="0">
      <protection/>
    </xf>
    <xf numFmtId="49" fontId="1" fillId="0" borderId="0" applyNumberFormat="0" applyFon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49" fontId="1" fillId="0" borderId="0" applyNumberFormat="0" applyFont="0" applyAlignment="0">
      <protection locked="0"/>
    </xf>
    <xf numFmtId="49" fontId="1" fillId="0" borderId="0" applyNumberFormat="0" applyFon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49" fontId="1" fillId="0" borderId="0" applyNumberFormat="0" applyFont="0" applyAlignment="0">
      <protection locked="0"/>
    </xf>
    <xf numFmtId="49" fontId="1" fillId="0" borderId="0" applyNumberFormat="0" applyFon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49" fontId="1" fillId="0" borderId="0" applyNumberFormat="0" applyFont="0" applyAlignment="0">
      <protection locked="0"/>
    </xf>
    <xf numFmtId="49" fontId="1" fillId="0" borderId="0" applyNumberFormat="0" applyFont="0" applyAlignment="0">
      <protection/>
    </xf>
    <xf numFmtId="0" fontId="0" fillId="0" borderId="0" applyNumberFormat="0" applyAlignment="0">
      <protection locked="0"/>
    </xf>
    <xf numFmtId="49" fontId="1" fillId="0" borderId="0" applyNumberFormat="0" applyFont="0" applyAlignment="0">
      <protection locked="0"/>
    </xf>
    <xf numFmtId="0" fontId="0" fillId="0" borderId="0" applyNumberFormat="0" applyAlignment="0">
      <protection locked="0"/>
    </xf>
    <xf numFmtId="49" fontId="1" fillId="0" borderId="0" applyNumberFormat="0" applyFon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" fillId="0" borderId="0" applyNumberFormat="0" applyFont="0" applyAlignment="0">
      <protection locked="0"/>
    </xf>
    <xf numFmtId="0" fontId="0" fillId="0" borderId="0" applyNumberFormat="0" applyAlignment="0">
      <protection locked="0"/>
    </xf>
    <xf numFmtId="49" fontId="1" fillId="0" borderId="0" applyNumberFormat="0" applyFont="0" applyAlignment="0">
      <protection locked="0"/>
    </xf>
    <xf numFmtId="49" fontId="1" fillId="0" borderId="0" applyNumberFormat="0" applyFon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" fillId="0" borderId="0" applyNumberFormat="0" applyFont="0" applyAlignment="0">
      <protection locked="0"/>
    </xf>
    <xf numFmtId="0" fontId="0" fillId="0" borderId="0" applyNumberFormat="0" applyAlignment="0">
      <protection locked="0"/>
    </xf>
    <xf numFmtId="49" fontId="1" fillId="0" borderId="0" applyNumberFormat="0" applyFont="0" applyAlignment="0">
      <protection locked="0"/>
    </xf>
    <xf numFmtId="49" fontId="1" fillId="0" borderId="0" applyNumberFormat="0" applyFon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" fillId="0" borderId="0" applyNumberFormat="0" applyFont="0" applyAlignment="0">
      <protection locked="0"/>
    </xf>
    <xf numFmtId="0" fontId="0" fillId="0" borderId="0" applyNumberFormat="0" applyAlignment="0">
      <protection locked="0"/>
    </xf>
    <xf numFmtId="49" fontId="1" fillId="0" borderId="0" applyNumberFormat="0" applyFont="0" applyAlignment="0">
      <protection locked="0"/>
    </xf>
    <xf numFmtId="49" fontId="1" fillId="0" borderId="0" applyNumberFormat="0" applyFont="0" applyAlignment="0">
      <protection locked="0"/>
    </xf>
    <xf numFmtId="0" fontId="0" fillId="0" borderId="0" applyNumberFormat="0" applyAlignment="0">
      <protection locked="0"/>
    </xf>
    <xf numFmtId="49" fontId="18" fillId="61" borderId="8">
      <alignment horizontal="left" vertical="center"/>
      <protection locked="0"/>
    </xf>
    <xf numFmtId="49" fontId="18" fillId="61" borderId="8">
      <alignment horizontal="left" vertical="center"/>
      <protection/>
    </xf>
    <xf numFmtId="49" fontId="18" fillId="62" borderId="9">
      <alignment horizontal="left" vertical="center"/>
      <protection/>
    </xf>
    <xf numFmtId="49" fontId="18" fillId="62" borderId="9">
      <alignment horizontal="left" vertical="center"/>
      <protection locked="0"/>
    </xf>
    <xf numFmtId="4" fontId="18" fillId="61" borderId="8">
      <alignment horizontal="right" vertical="center"/>
      <protection locked="0"/>
    </xf>
    <xf numFmtId="4" fontId="18" fillId="61" borderId="8">
      <alignment horizontal="right" vertical="center"/>
      <protection/>
    </xf>
    <xf numFmtId="4" fontId="18" fillId="62" borderId="9">
      <alignment horizontal="right" vertical="center"/>
      <protection/>
    </xf>
    <xf numFmtId="4" fontId="18" fillId="62" borderId="9">
      <alignment horizontal="right" vertical="center"/>
      <protection locked="0"/>
    </xf>
    <xf numFmtId="4" fontId="19" fillId="61" borderId="8">
      <alignment horizontal="right" vertical="center"/>
      <protection locked="0"/>
    </xf>
    <xf numFmtId="4" fontId="19" fillId="62" borderId="9">
      <alignment horizontal="right" vertical="center"/>
      <protection locked="0"/>
    </xf>
    <xf numFmtId="49" fontId="20" fillId="61" borderId="3">
      <alignment horizontal="left" vertical="center"/>
      <protection locked="0"/>
    </xf>
    <xf numFmtId="49" fontId="20" fillId="61" borderId="3">
      <alignment horizontal="left" vertical="center"/>
      <protection/>
    </xf>
    <xf numFmtId="49" fontId="20" fillId="62" borderId="4">
      <alignment horizontal="left" vertical="center"/>
      <protection/>
    </xf>
    <xf numFmtId="49" fontId="20" fillId="62" borderId="4">
      <alignment horizontal="left" vertical="center"/>
      <protection locked="0"/>
    </xf>
    <xf numFmtId="49" fontId="21" fillId="61" borderId="3">
      <alignment horizontal="left" vertical="center"/>
      <protection locked="0"/>
    </xf>
    <xf numFmtId="49" fontId="21" fillId="61" borderId="3">
      <alignment horizontal="left" vertical="center"/>
      <protection/>
    </xf>
    <xf numFmtId="49" fontId="21" fillId="62" borderId="4">
      <alignment horizontal="left" vertical="center"/>
      <protection/>
    </xf>
    <xf numFmtId="49" fontId="21" fillId="62" borderId="4">
      <alignment horizontal="left" vertical="center"/>
      <protection locked="0"/>
    </xf>
    <xf numFmtId="4" fontId="20" fillId="61" borderId="3">
      <alignment horizontal="right" vertical="center"/>
      <protection locked="0"/>
    </xf>
    <xf numFmtId="4" fontId="20" fillId="61" borderId="3">
      <alignment horizontal="right" vertical="center"/>
      <protection/>
    </xf>
    <xf numFmtId="4" fontId="20" fillId="62" borderId="4">
      <alignment horizontal="right" vertical="center"/>
      <protection/>
    </xf>
    <xf numFmtId="4" fontId="20" fillId="62" borderId="4">
      <alignment horizontal="right" vertical="center"/>
      <protection locked="0"/>
    </xf>
    <xf numFmtId="4" fontId="22" fillId="61" borderId="3">
      <alignment horizontal="right" vertical="center"/>
      <protection locked="0"/>
    </xf>
    <xf numFmtId="4" fontId="22" fillId="62" borderId="4">
      <alignment horizontal="right" vertical="center"/>
      <protection locked="0"/>
    </xf>
    <xf numFmtId="49" fontId="9" fillId="61" borderId="3">
      <alignment horizontal="left" vertical="center"/>
      <protection locked="0"/>
    </xf>
    <xf numFmtId="49" fontId="9" fillId="61" borderId="3">
      <alignment horizontal="left" vertical="center"/>
      <protection locked="0"/>
    </xf>
    <xf numFmtId="49" fontId="9" fillId="62" borderId="4">
      <alignment horizontal="left" vertical="center"/>
      <protection locked="0"/>
    </xf>
    <xf numFmtId="49" fontId="9" fillId="61" borderId="3">
      <alignment horizontal="left" vertical="center"/>
      <protection/>
    </xf>
    <xf numFmtId="49" fontId="9" fillId="62" borderId="4">
      <alignment horizontal="left" vertical="center"/>
      <protection/>
    </xf>
    <xf numFmtId="49" fontId="9" fillId="62" borderId="4">
      <alignment horizontal="left" vertical="center"/>
      <protection locked="0"/>
    </xf>
    <xf numFmtId="49" fontId="9" fillId="61" borderId="3">
      <alignment horizontal="left" vertical="center"/>
      <protection/>
    </xf>
    <xf numFmtId="49" fontId="19" fillId="61" borderId="3">
      <alignment horizontal="left" vertical="center"/>
      <protection locked="0"/>
    </xf>
    <xf numFmtId="49" fontId="19" fillId="61" borderId="3">
      <alignment horizontal="left" vertical="center"/>
      <protection/>
    </xf>
    <xf numFmtId="49" fontId="19" fillId="62" borderId="4">
      <alignment horizontal="left" vertical="center"/>
      <protection/>
    </xf>
    <xf numFmtId="49" fontId="19" fillId="62" borderId="4">
      <alignment horizontal="left" vertical="center"/>
      <protection locked="0"/>
    </xf>
    <xf numFmtId="4" fontId="9" fillId="61" borderId="3">
      <alignment horizontal="right" vertical="center"/>
      <protection locked="0"/>
    </xf>
    <xf numFmtId="4" fontId="9" fillId="61" borderId="3">
      <alignment horizontal="right" vertical="center"/>
      <protection locked="0"/>
    </xf>
    <xf numFmtId="4" fontId="9" fillId="62" borderId="4">
      <alignment horizontal="right" vertical="center"/>
      <protection locked="0"/>
    </xf>
    <xf numFmtId="4" fontId="9" fillId="61" borderId="3">
      <alignment horizontal="right" vertical="center"/>
      <protection/>
    </xf>
    <xf numFmtId="4" fontId="9" fillId="62" borderId="4">
      <alignment horizontal="right" vertical="center"/>
      <protection/>
    </xf>
    <xf numFmtId="4" fontId="9" fillId="62" borderId="4">
      <alignment horizontal="right" vertical="center"/>
      <protection locked="0"/>
    </xf>
    <xf numFmtId="4" fontId="9" fillId="61" borderId="3">
      <alignment horizontal="right" vertical="center"/>
      <protection/>
    </xf>
    <xf numFmtId="4" fontId="19" fillId="61" borderId="3">
      <alignment horizontal="right" vertical="center"/>
      <protection locked="0"/>
    </xf>
    <xf numFmtId="4" fontId="19" fillId="62" borderId="4">
      <alignment horizontal="right" vertical="center"/>
      <protection locked="0"/>
    </xf>
    <xf numFmtId="49" fontId="23" fillId="61" borderId="3">
      <alignment horizontal="left" vertical="center"/>
      <protection locked="0"/>
    </xf>
    <xf numFmtId="49" fontId="23" fillId="61" borderId="3">
      <alignment horizontal="left" vertical="center"/>
      <protection/>
    </xf>
    <xf numFmtId="49" fontId="23" fillId="62" borderId="4">
      <alignment horizontal="left" vertical="center"/>
      <protection/>
    </xf>
    <xf numFmtId="49" fontId="23" fillId="62" borderId="4">
      <alignment horizontal="left" vertical="center"/>
      <protection locked="0"/>
    </xf>
    <xf numFmtId="49" fontId="24" fillId="61" borderId="3">
      <alignment horizontal="left" vertical="center"/>
      <protection locked="0"/>
    </xf>
    <xf numFmtId="49" fontId="24" fillId="61" borderId="3">
      <alignment horizontal="left" vertical="center"/>
      <protection/>
    </xf>
    <xf numFmtId="49" fontId="24" fillId="62" borderId="4">
      <alignment horizontal="left" vertical="center"/>
      <protection/>
    </xf>
    <xf numFmtId="49" fontId="24" fillId="62" borderId="4">
      <alignment horizontal="left" vertical="center"/>
      <protection locked="0"/>
    </xf>
    <xf numFmtId="4" fontId="23" fillId="61" borderId="3">
      <alignment horizontal="right" vertical="center"/>
      <protection locked="0"/>
    </xf>
    <xf numFmtId="4" fontId="23" fillId="61" borderId="3">
      <alignment horizontal="right" vertical="center"/>
      <protection/>
    </xf>
    <xf numFmtId="4" fontId="23" fillId="62" borderId="4">
      <alignment horizontal="right" vertical="center"/>
      <protection/>
    </xf>
    <xf numFmtId="4" fontId="23" fillId="62" borderId="4">
      <alignment horizontal="right" vertical="center"/>
      <protection locked="0"/>
    </xf>
    <xf numFmtId="4" fontId="25" fillId="61" borderId="3">
      <alignment horizontal="right" vertical="center"/>
      <protection locked="0"/>
    </xf>
    <xf numFmtId="4" fontId="25" fillId="62" borderId="4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6" fillId="0" borderId="4">
      <alignment horizontal="left" vertical="center"/>
      <protection/>
    </xf>
    <xf numFmtId="49" fontId="26" fillId="0" borderId="4">
      <alignment horizontal="left" vertical="center"/>
      <protection locked="0"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9" fontId="27" fillId="0" borderId="4">
      <alignment horizontal="left" vertical="center"/>
      <protection/>
    </xf>
    <xf numFmtId="49" fontId="27" fillId="0" borderId="4">
      <alignment horizontal="left" vertical="center"/>
      <protection locked="0"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6" fillId="0" borderId="4">
      <alignment horizontal="right" vertical="center"/>
      <protection/>
    </xf>
    <xf numFmtId="4" fontId="26" fillId="0" borderId="4">
      <alignment horizontal="right" vertical="center"/>
      <protection locked="0"/>
    </xf>
    <xf numFmtId="4" fontId="27" fillId="0" borderId="3">
      <alignment horizontal="right" vertical="center"/>
      <protection locked="0"/>
    </xf>
    <xf numFmtId="4" fontId="27" fillId="0" borderId="4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8" fillId="0" borderId="4">
      <alignment horizontal="left" vertical="center"/>
      <protection/>
    </xf>
    <xf numFmtId="49" fontId="28" fillId="0" borderId="4">
      <alignment horizontal="left" vertical="center"/>
      <protection locked="0"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9" fontId="29" fillId="0" borderId="4">
      <alignment horizontal="left" vertical="center"/>
      <protection/>
    </xf>
    <xf numFmtId="49" fontId="29" fillId="0" borderId="4">
      <alignment horizontal="left" vertical="center"/>
      <protection locked="0"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" fontId="28" fillId="0" borderId="4">
      <alignment horizontal="right" vertical="center"/>
      <protection/>
    </xf>
    <xf numFmtId="4" fontId="28" fillId="0" borderId="4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4">
      <alignment horizontal="left" vertical="center"/>
      <protection locked="0"/>
    </xf>
    <xf numFmtId="49" fontId="27" fillId="0" borderId="3">
      <alignment horizontal="left" vertical="center"/>
      <protection locked="0"/>
    </xf>
    <xf numFmtId="49" fontId="27" fillId="0" borderId="4">
      <alignment horizontal="left" vertical="center"/>
      <protection locked="0"/>
    </xf>
    <xf numFmtId="4" fontId="26" fillId="0" borderId="3">
      <alignment horizontal="right" vertical="center"/>
      <protection locked="0"/>
    </xf>
    <xf numFmtId="4" fontId="26" fillId="0" borderId="4">
      <alignment horizontal="right" vertical="center"/>
      <protection locked="0"/>
    </xf>
    <xf numFmtId="0" fontId="30" fillId="0" borderId="10" applyNumberFormat="0" applyFill="0" applyAlignment="0" applyProtection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Alignment="0">
      <protection locked="0"/>
    </xf>
    <xf numFmtId="0" fontId="0" fillId="65" borderId="11" applyNumberFormat="0" applyAlignment="0" applyProtection="0"/>
    <xf numFmtId="0" fontId="0" fillId="66" borderId="11" applyNumberFormat="0" applyFont="0" applyAlignment="0" applyProtection="0"/>
    <xf numFmtId="4" fontId="32" fillId="12" borderId="3">
      <alignment horizontal="right" vertical="center"/>
      <protection locked="0"/>
    </xf>
    <xf numFmtId="4" fontId="32" fillId="13" borderId="4">
      <alignment horizontal="right" vertical="center"/>
      <protection locked="0"/>
    </xf>
    <xf numFmtId="4" fontId="32" fillId="10" borderId="3">
      <alignment horizontal="right" vertical="center"/>
      <protection locked="0"/>
    </xf>
    <xf numFmtId="4" fontId="32" fillId="67" borderId="4">
      <alignment horizontal="right" vertical="center"/>
      <protection locked="0"/>
    </xf>
    <xf numFmtId="4" fontId="32" fillId="57" borderId="3">
      <alignment horizontal="right" vertical="center"/>
      <protection locked="0"/>
    </xf>
    <xf numFmtId="4" fontId="32" fillId="58" borderId="4">
      <alignment horizontal="right" vertical="center"/>
      <protection locked="0"/>
    </xf>
    <xf numFmtId="0" fontId="33" fillId="57" borderId="12" applyNumberFormat="0" applyAlignment="0" applyProtection="0"/>
    <xf numFmtId="0" fontId="33" fillId="58" borderId="12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49" fontId="9" fillId="0" borderId="4">
      <alignment horizontal="left" vertical="center" wrapText="1"/>
      <protection locked="0"/>
    </xf>
    <xf numFmtId="49" fontId="9" fillId="0" borderId="4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75" fillId="68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75" fillId="6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75" fillId="70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75" fillId="71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75" fillId="72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75" fillId="73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76" fillId="74" borderId="14" applyNumberFormat="0" applyAlignment="0" applyProtection="0"/>
    <xf numFmtId="0" fontId="37" fillId="12" borderId="1" applyNumberFormat="0" applyAlignment="0" applyProtection="0"/>
    <xf numFmtId="0" fontId="37" fillId="13" borderId="1" applyNumberFormat="0" applyAlignment="0" applyProtection="0"/>
    <xf numFmtId="0" fontId="17" fillId="12" borderId="1" applyNumberFormat="0" applyAlignment="0" applyProtection="0"/>
    <xf numFmtId="0" fontId="17" fillId="13" borderId="1" applyNumberFormat="0" applyAlignment="0" applyProtection="0"/>
    <xf numFmtId="0" fontId="77" fillId="75" borderId="15" applyNumberFormat="0" applyAlignment="0" applyProtection="0"/>
    <xf numFmtId="0" fontId="38" fillId="57" borderId="12" applyNumberFormat="0" applyAlignment="0" applyProtection="0"/>
    <xf numFmtId="0" fontId="38" fillId="58" borderId="12" applyNumberFormat="0" applyAlignment="0" applyProtection="0"/>
    <xf numFmtId="0" fontId="33" fillId="57" borderId="12" applyNumberFormat="0" applyAlignment="0" applyProtection="0"/>
    <xf numFmtId="0" fontId="33" fillId="58" borderId="12" applyNumberFormat="0" applyAlignment="0" applyProtection="0"/>
    <xf numFmtId="0" fontId="78" fillId="75" borderId="14" applyNumberFormat="0" applyAlignment="0" applyProtection="0"/>
    <xf numFmtId="0" fontId="39" fillId="57" borderId="1" applyNumberFormat="0" applyAlignment="0" applyProtection="0"/>
    <xf numFmtId="0" fontId="39" fillId="58" borderId="1" applyNumberFormat="0" applyAlignment="0" applyProtection="0"/>
    <xf numFmtId="0" fontId="7" fillId="57" borderId="1" applyNumberFormat="0" applyAlignment="0" applyProtection="0"/>
    <xf numFmtId="0" fontId="7" fillId="58" borderId="1" applyNumberFormat="0" applyAlignment="0" applyProtection="0"/>
    <xf numFmtId="176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89" fontId="1" fillId="0" borderId="0" applyFont="0" applyFill="0" applyBorder="0" applyAlignment="0" applyProtection="0"/>
    <xf numFmtId="0" fontId="79" fillId="0" borderId="16" applyNumberFormat="0" applyFill="0" applyAlignment="0" applyProtection="0"/>
    <xf numFmtId="0" fontId="40" fillId="0" borderId="5" applyNumberFormat="0" applyFill="0" applyAlignment="0" applyProtection="0"/>
    <xf numFmtId="0" fontId="13" fillId="0" borderId="5" applyNumberFormat="0" applyFill="0" applyAlignment="0" applyProtection="0"/>
    <xf numFmtId="0" fontId="80" fillId="0" borderId="17" applyNumberFormat="0" applyFill="0" applyAlignment="0" applyProtection="0"/>
    <xf numFmtId="0" fontId="41" fillId="0" borderId="6" applyNumberFormat="0" applyFill="0" applyAlignment="0" applyProtection="0"/>
    <xf numFmtId="0" fontId="14" fillId="0" borderId="6" applyNumberFormat="0" applyFill="0" applyAlignment="0" applyProtection="0"/>
    <xf numFmtId="0" fontId="81" fillId="0" borderId="18" applyNumberFormat="0" applyFill="0" applyAlignment="0" applyProtection="0"/>
    <xf numFmtId="0" fontId="42" fillId="0" borderId="7" applyNumberFormat="0" applyFill="0" applyAlignment="0" applyProtection="0"/>
    <xf numFmtId="0" fontId="15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19" applyNumberFormat="0" applyFill="0" applyAlignment="0" applyProtection="0"/>
    <xf numFmtId="0" fontId="43" fillId="0" borderId="13" applyNumberFormat="0" applyFill="0" applyAlignment="0" applyProtection="0"/>
    <xf numFmtId="0" fontId="35" fillId="0" borderId="13" applyNumberFormat="0" applyFill="0" applyAlignment="0" applyProtection="0"/>
    <xf numFmtId="0" fontId="83" fillId="76" borderId="20" applyNumberFormat="0" applyAlignment="0" applyProtection="0"/>
    <xf numFmtId="0" fontId="44" fillId="59" borderId="2" applyNumberFormat="0" applyAlignment="0" applyProtection="0"/>
    <xf numFmtId="0" fontId="44" fillId="60" borderId="2" applyNumberFormat="0" applyAlignment="0" applyProtection="0"/>
    <xf numFmtId="0" fontId="8" fillId="59" borderId="2" applyNumberFormat="0" applyAlignment="0" applyProtection="0"/>
    <xf numFmtId="0" fontId="8" fillId="60" borderId="2" applyNumberFormat="0" applyAlignment="0" applyProtection="0"/>
    <xf numFmtId="0" fontId="8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5" fillId="77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78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79" borderId="21" applyNumberFormat="0" applyFont="0" applyAlignment="0" applyProtection="0"/>
    <xf numFmtId="0" fontId="0" fillId="65" borderId="11" applyNumberFormat="0" applyAlignment="0" applyProtection="0"/>
    <xf numFmtId="0" fontId="67" fillId="66" borderId="11" applyNumberFormat="0" applyFont="0" applyAlignment="0" applyProtection="0"/>
    <xf numFmtId="0" fontId="0" fillId="65" borderId="11" applyNumberFormat="0" applyAlignment="0" applyProtection="0"/>
    <xf numFmtId="0" fontId="1" fillId="66" borderId="11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8" fillId="0" borderId="22" applyNumberFormat="0" applyFill="0" applyAlignment="0" applyProtection="0"/>
    <xf numFmtId="0" fontId="49" fillId="0" borderId="10" applyNumberFormat="0" applyFill="0" applyAlignment="0" applyProtection="0"/>
    <xf numFmtId="0" fontId="30" fillId="0" borderId="10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8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87" fontId="2" fillId="0" borderId="0" applyFont="0" applyFill="0" applyBorder="0" applyAlignment="0" applyProtection="0"/>
    <xf numFmtId="169" fontId="0" fillId="0" borderId="0" applyFill="0" applyBorder="0" applyAlignment="0" applyProtection="0"/>
    <xf numFmtId="187" fontId="2" fillId="0" borderId="0" applyFont="0" applyFill="0" applyBorder="0" applyAlignment="0" applyProtection="0"/>
    <xf numFmtId="169" fontId="0" fillId="0" borderId="0" applyFill="0" applyBorder="0" applyAlignment="0" applyProtection="0"/>
    <xf numFmtId="187" fontId="2" fillId="0" borderId="0" applyFont="0" applyFill="0" applyBorder="0" applyAlignment="0" applyProtection="0"/>
    <xf numFmtId="169" fontId="0" fillId="0" borderId="0" applyFill="0" applyBorder="0" applyAlignment="0" applyProtection="0"/>
    <xf numFmtId="187" fontId="2" fillId="0" borderId="0" applyFont="0" applyFill="0" applyBorder="0" applyAlignment="0" applyProtection="0"/>
    <xf numFmtId="169" fontId="0" fillId="0" borderId="0" applyFill="0" applyBorder="0" applyAlignment="0" applyProtection="0"/>
    <xf numFmtId="187" fontId="2" fillId="0" borderId="0" applyFont="0" applyFill="0" applyBorder="0" applyAlignment="0" applyProtection="0"/>
    <xf numFmtId="169" fontId="0" fillId="0" borderId="0" applyFill="0" applyBorder="0" applyAlignment="0" applyProtection="0"/>
    <xf numFmtId="187" fontId="2" fillId="0" borderId="0" applyFont="0" applyFill="0" applyBorder="0" applyAlignment="0" applyProtection="0"/>
    <xf numFmtId="169" fontId="0" fillId="0" borderId="0" applyFill="0" applyBorder="0" applyAlignment="0" applyProtection="0"/>
    <xf numFmtId="187" fontId="2" fillId="0" borderId="0" applyFont="0" applyFill="0" applyBorder="0" applyAlignment="0" applyProtection="0"/>
    <xf numFmtId="170" fontId="0" fillId="0" borderId="0" applyFill="0" applyBorder="0" applyAlignment="0" applyProtection="0"/>
    <xf numFmtId="17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0" fillId="0" borderId="0" applyFill="0" applyBorder="0" applyAlignment="0" applyProtection="0"/>
    <xf numFmtId="187" fontId="2" fillId="0" borderId="0" applyFont="0" applyFill="0" applyBorder="0" applyAlignment="0" applyProtection="0"/>
    <xf numFmtId="169" fontId="0" fillId="0" borderId="0" applyFill="0" applyBorder="0" applyAlignment="0" applyProtection="0"/>
    <xf numFmtId="187" fontId="2" fillId="0" borderId="0" applyFont="0" applyFill="0" applyBorder="0" applyAlignment="0" applyProtection="0"/>
    <xf numFmtId="169" fontId="0" fillId="0" borderId="0" applyFill="0" applyBorder="0" applyAlignment="0" applyProtection="0"/>
    <xf numFmtId="187" fontId="2" fillId="0" borderId="0" applyFont="0" applyFill="0" applyBorder="0" applyAlignment="0" applyProtection="0"/>
    <xf numFmtId="169" fontId="0" fillId="0" borderId="0" applyFill="0" applyBorder="0" applyAlignment="0" applyProtection="0"/>
    <xf numFmtId="187" fontId="2" fillId="0" borderId="0" applyFont="0" applyFill="0" applyBorder="0" applyAlignment="0" applyProtection="0"/>
    <xf numFmtId="169" fontId="0" fillId="0" borderId="0" applyFill="0" applyBorder="0" applyAlignment="0" applyProtection="0"/>
    <xf numFmtId="187" fontId="2" fillId="0" borderId="0" applyFont="0" applyFill="0" applyBorder="0" applyAlignment="0" applyProtection="0"/>
    <xf numFmtId="169" fontId="0" fillId="0" borderId="0" applyFill="0" applyBorder="0" applyAlignment="0" applyProtection="0"/>
    <xf numFmtId="187" fontId="2" fillId="0" borderId="0" applyFont="0" applyFill="0" applyBorder="0" applyAlignment="0" applyProtection="0"/>
    <xf numFmtId="169" fontId="0" fillId="0" borderId="0" applyFill="0" applyBorder="0" applyAlignment="0" applyProtection="0"/>
    <xf numFmtId="187" fontId="2" fillId="0" borderId="0" applyFont="0" applyFill="0" applyBorder="0" applyAlignment="0" applyProtection="0"/>
    <xf numFmtId="169" fontId="0" fillId="0" borderId="0" applyFill="0" applyBorder="0" applyAlignment="0" applyProtection="0"/>
    <xf numFmtId="187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88" fontId="2" fillId="0" borderId="0" applyFont="0" applyFill="0" applyBorder="0" applyAlignment="0" applyProtection="0"/>
    <xf numFmtId="164" fontId="0" fillId="0" borderId="0" applyFill="0" applyBorder="0" applyAlignment="0" applyProtection="0"/>
    <xf numFmtId="188" fontId="2" fillId="0" borderId="0" applyFont="0" applyFill="0" applyBorder="0" applyAlignment="0" applyProtection="0"/>
    <xf numFmtId="184" fontId="0" fillId="0" borderId="0" applyFont="0" applyFill="0" applyBorder="0" applyAlignment="0" applyProtection="0"/>
    <xf numFmtId="164" fontId="0" fillId="0" borderId="0" applyFill="0" applyBorder="0" applyAlignment="0" applyProtection="0"/>
    <xf numFmtId="188" fontId="2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ont="0" applyFill="0" applyBorder="0" applyAlignment="0" applyProtection="0"/>
    <xf numFmtId="164" fontId="0" fillId="0" borderId="0" applyFill="0" applyBorder="0" applyAlignment="0" applyProtection="0"/>
    <xf numFmtId="188" fontId="0" fillId="0" borderId="0" applyFont="0" applyFill="0" applyBorder="0" applyAlignment="0" applyProtection="0"/>
    <xf numFmtId="0" fontId="90" fillId="80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4" fontId="53" fillId="0" borderId="0" applyFill="0" applyBorder="0">
      <alignment horizontal="center" vertical="center" wrapText="1"/>
      <protection locked="0"/>
    </xf>
    <xf numFmtId="174" fontId="53" fillId="62" borderId="23" applyFill="0" applyBorder="0">
      <alignment horizontal="center" vertical="center" wrapText="1"/>
      <protection locked="0"/>
    </xf>
    <xf numFmtId="165" fontId="52" fillId="0" borderId="0">
      <alignment wrapText="1"/>
      <protection/>
    </xf>
    <xf numFmtId="165" fontId="52" fillId="0" borderId="0">
      <alignment wrapText="1"/>
      <protection/>
    </xf>
    <xf numFmtId="165" fontId="11" fillId="0" borderId="0">
      <alignment wrapText="1"/>
      <protection/>
    </xf>
  </cellStyleXfs>
  <cellXfs count="201">
    <xf numFmtId="0" fontId="0" fillId="0" borderId="0" xfId="0" applyAlignment="1">
      <alignment/>
    </xf>
    <xf numFmtId="0" fontId="54" fillId="61" borderId="0" xfId="0" applyFont="1" applyFill="1" applyBorder="1" applyAlignment="1">
      <alignment vertical="center"/>
    </xf>
    <xf numFmtId="0" fontId="54" fillId="61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61" borderId="0" xfId="0" applyFont="1" applyFill="1" applyAlignment="1">
      <alignment horizontal="justify"/>
    </xf>
    <xf numFmtId="0" fontId="0" fillId="61" borderId="0" xfId="0" applyFill="1" applyBorder="1" applyAlignment="1">
      <alignment horizontal="center" vertical="center" wrapText="1"/>
    </xf>
    <xf numFmtId="0" fontId="55" fillId="61" borderId="0" xfId="0" applyFont="1" applyFill="1" applyBorder="1" applyAlignment="1">
      <alignment horizontal="center" vertical="center"/>
    </xf>
    <xf numFmtId="0" fontId="55" fillId="61" borderId="0" xfId="0" applyFont="1" applyFill="1" applyBorder="1" applyAlignment="1">
      <alignment horizontal="left" vertical="center"/>
    </xf>
    <xf numFmtId="0" fontId="56" fillId="61" borderId="0" xfId="0" applyFont="1" applyFill="1" applyAlignment="1">
      <alignment horizontal="justify"/>
    </xf>
    <xf numFmtId="0" fontId="54" fillId="61" borderId="0" xfId="0" applyFont="1" applyFill="1" applyBorder="1" applyAlignment="1">
      <alignment horizontal="left" vertical="center"/>
    </xf>
    <xf numFmtId="0" fontId="56" fillId="61" borderId="0" xfId="0" applyFont="1" applyFill="1" applyBorder="1" applyAlignment="1">
      <alignment horizontal="center" vertical="center"/>
    </xf>
    <xf numFmtId="0" fontId="56" fillId="61" borderId="0" xfId="0" applyFont="1" applyFill="1" applyBorder="1" applyAlignment="1">
      <alignment horizontal="left" vertical="center"/>
    </xf>
    <xf numFmtId="0" fontId="54" fillId="61" borderId="0" xfId="0" applyFont="1" applyFill="1" applyBorder="1" applyAlignment="1">
      <alignment horizontal="right" vertical="center"/>
    </xf>
    <xf numFmtId="0" fontId="56" fillId="61" borderId="0" xfId="0" applyFont="1" applyFill="1" applyBorder="1" applyAlignment="1">
      <alignment horizontal="right" vertical="center"/>
    </xf>
    <xf numFmtId="0" fontId="57" fillId="61" borderId="0" xfId="0" applyFont="1" applyFill="1" applyAlignment="1">
      <alignment horizontal="justify"/>
    </xf>
    <xf numFmtId="0" fontId="54" fillId="61" borderId="24" xfId="0" applyFont="1" applyFill="1" applyBorder="1" applyAlignment="1">
      <alignment vertical="center"/>
    </xf>
    <xf numFmtId="0" fontId="54" fillId="61" borderId="25" xfId="0" applyFont="1" applyFill="1" applyBorder="1" applyAlignment="1">
      <alignment horizontal="left" vertical="center" wrapText="1"/>
    </xf>
    <xf numFmtId="0" fontId="54" fillId="61" borderId="0" xfId="0" applyFont="1" applyFill="1" applyAlignment="1">
      <alignment horizontal="left" vertical="center"/>
    </xf>
    <xf numFmtId="0" fontId="54" fillId="61" borderId="0" xfId="0" applyFont="1" applyFill="1" applyAlignment="1">
      <alignment horizontal="center" vertical="center"/>
    </xf>
    <xf numFmtId="0" fontId="54" fillId="61" borderId="3" xfId="0" applyFont="1" applyFill="1" applyBorder="1" applyAlignment="1">
      <alignment horizontal="center" vertical="center"/>
    </xf>
    <xf numFmtId="0" fontId="54" fillId="61" borderId="3" xfId="0" applyFont="1" applyFill="1" applyBorder="1" applyAlignment="1">
      <alignment horizontal="center" vertical="center" wrapText="1"/>
    </xf>
    <xf numFmtId="0" fontId="54" fillId="61" borderId="3" xfId="0" applyFont="1" applyFill="1" applyBorder="1" applyAlignment="1">
      <alignment horizontal="center" vertical="center" wrapText="1" shrinkToFit="1"/>
    </xf>
    <xf numFmtId="0" fontId="56" fillId="61" borderId="3" xfId="0" applyFont="1" applyFill="1" applyBorder="1" applyAlignment="1">
      <alignment horizontal="center" vertical="center" wrapText="1"/>
    </xf>
    <xf numFmtId="0" fontId="54" fillId="61" borderId="3" xfId="382" applyNumberFormat="1" applyFont="1" applyFill="1" applyBorder="1" applyAlignment="1">
      <alignment vertical="center" wrapText="1"/>
      <protection locked="0"/>
    </xf>
    <xf numFmtId="175" fontId="54" fillId="61" borderId="3" xfId="0" applyNumberFormat="1" applyFont="1" applyFill="1" applyBorder="1" applyAlignment="1">
      <alignment horizontal="right" vertical="center" wrapText="1"/>
    </xf>
    <xf numFmtId="0" fontId="56" fillId="61" borderId="3" xfId="382" applyNumberFormat="1" applyFont="1" applyFill="1" applyBorder="1" applyAlignment="1">
      <alignment vertical="center" wrapText="1"/>
      <protection locked="0"/>
    </xf>
    <xf numFmtId="0" fontId="56" fillId="61" borderId="3" xfId="0" applyFont="1" applyFill="1" applyBorder="1" applyAlignment="1">
      <alignment vertical="center" wrapText="1"/>
    </xf>
    <xf numFmtId="0" fontId="56" fillId="61" borderId="3" xfId="0" applyFont="1" applyFill="1" applyBorder="1" applyAlignment="1" applyProtection="1">
      <alignment vertical="center" wrapText="1"/>
      <protection locked="0"/>
    </xf>
    <xf numFmtId="0" fontId="54" fillId="61" borderId="3" xfId="0" applyFont="1" applyFill="1" applyBorder="1" applyAlignment="1" applyProtection="1">
      <alignment vertical="center" wrapText="1"/>
      <protection locked="0"/>
    </xf>
    <xf numFmtId="0" fontId="54" fillId="61" borderId="3" xfId="0" applyFont="1" applyFill="1" applyBorder="1" applyAlignment="1">
      <alignment vertical="center" wrapText="1"/>
    </xf>
    <xf numFmtId="0" fontId="56" fillId="61" borderId="3" xfId="0" applyFont="1" applyFill="1" applyBorder="1" applyAlignment="1">
      <alignment horizontal="center" vertical="center"/>
    </xf>
    <xf numFmtId="0" fontId="54" fillId="61" borderId="3" xfId="0" applyFont="1" applyFill="1" applyBorder="1" applyAlignment="1" applyProtection="1">
      <alignment horizontal="left" vertical="center" wrapText="1"/>
      <protection locked="0"/>
    </xf>
    <xf numFmtId="0" fontId="54" fillId="61" borderId="3" xfId="513" applyFont="1" applyFill="1" applyBorder="1" applyAlignment="1">
      <alignment horizontal="left" vertical="center" wrapText="1"/>
      <protection/>
    </xf>
    <xf numFmtId="0" fontId="56" fillId="61" borderId="3" xfId="0" applyFont="1" applyFill="1" applyBorder="1" applyAlignment="1" applyProtection="1">
      <alignment horizontal="left" vertical="center" wrapText="1"/>
      <protection locked="0"/>
    </xf>
    <xf numFmtId="4" fontId="54" fillId="61" borderId="3" xfId="0" applyNumberFormat="1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vertical="center"/>
    </xf>
    <xf numFmtId="0" fontId="56" fillId="61" borderId="0" xfId="0" applyFont="1" applyFill="1" applyBorder="1" applyAlignment="1" applyProtection="1">
      <alignment horizontal="left" vertical="center"/>
      <protection locked="0"/>
    </xf>
    <xf numFmtId="175" fontId="56" fillId="61" borderId="0" xfId="0" applyNumberFormat="1" applyFont="1" applyFill="1" applyBorder="1" applyAlignment="1">
      <alignment horizontal="center" vertical="center" wrapText="1"/>
    </xf>
    <xf numFmtId="175" fontId="56" fillId="61" borderId="0" xfId="0" applyNumberFormat="1" applyFont="1" applyFill="1" applyBorder="1" applyAlignment="1">
      <alignment horizontal="right" vertical="center" wrapText="1"/>
    </xf>
    <xf numFmtId="0" fontId="54" fillId="61" borderId="0" xfId="0" applyFont="1" applyFill="1" applyBorder="1" applyAlignment="1">
      <alignment vertical="center" wrapText="1"/>
    </xf>
    <xf numFmtId="175" fontId="54" fillId="61" borderId="0" xfId="0" applyNumberFormat="1" applyFont="1" applyFill="1" applyBorder="1" applyAlignment="1">
      <alignment horizontal="right" vertical="center" wrapText="1"/>
    </xf>
    <xf numFmtId="0" fontId="56" fillId="61" borderId="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4" fontId="54" fillId="61" borderId="0" xfId="0" applyNumberFormat="1" applyFont="1" applyFill="1" applyBorder="1" applyAlignment="1">
      <alignment horizontal="center" vertical="center"/>
    </xf>
    <xf numFmtId="0" fontId="56" fillId="61" borderId="0" xfId="0" applyFont="1" applyFill="1" applyBorder="1" applyAlignment="1">
      <alignment horizontal="center" vertical="center" wrapText="1"/>
    </xf>
    <xf numFmtId="0" fontId="54" fillId="61" borderId="0" xfId="0" applyFont="1" applyFill="1" applyBorder="1" applyAlignment="1">
      <alignment horizontal="center" vertical="center" wrapText="1"/>
    </xf>
    <xf numFmtId="4" fontId="56" fillId="61" borderId="0" xfId="0" applyNumberFormat="1" applyFont="1" applyFill="1" applyBorder="1" applyAlignment="1">
      <alignment horizontal="center" vertical="center" wrapText="1"/>
    </xf>
    <xf numFmtId="4" fontId="54" fillId="61" borderId="3" xfId="0" applyNumberFormat="1" applyFont="1" applyFill="1" applyBorder="1" applyAlignment="1">
      <alignment horizontal="center" vertical="center" wrapText="1"/>
    </xf>
    <xf numFmtId="3" fontId="54" fillId="61" borderId="3" xfId="0" applyNumberFormat="1" applyFont="1" applyFill="1" applyBorder="1" applyAlignment="1">
      <alignment horizontal="center" vertical="center" wrapText="1"/>
    </xf>
    <xf numFmtId="0" fontId="56" fillId="61" borderId="3" xfId="0" applyFont="1" applyFill="1" applyBorder="1" applyAlignment="1">
      <alignment horizontal="left" vertical="center" wrapText="1"/>
    </xf>
    <xf numFmtId="0" fontId="54" fillId="61" borderId="3" xfId="0" applyFont="1" applyFill="1" applyBorder="1" applyAlignment="1">
      <alignment horizontal="left" vertical="center" wrapText="1"/>
    </xf>
    <xf numFmtId="49" fontId="56" fillId="61" borderId="3" xfId="0" applyNumberFormat="1" applyFont="1" applyFill="1" applyBorder="1" applyAlignment="1">
      <alignment horizontal="left" vertical="center" wrapText="1"/>
    </xf>
    <xf numFmtId="49" fontId="54" fillId="61" borderId="3" xfId="0" applyNumberFormat="1" applyFont="1" applyFill="1" applyBorder="1" applyAlignment="1">
      <alignment horizontal="left" vertical="center" wrapText="1"/>
    </xf>
    <xf numFmtId="175" fontId="54" fillId="0" borderId="0" xfId="0" applyNumberFormat="1" applyFont="1" applyFill="1" applyBorder="1" applyAlignment="1">
      <alignment vertical="center"/>
    </xf>
    <xf numFmtId="175" fontId="54" fillId="0" borderId="0" xfId="0" applyNumberFormat="1" applyFont="1" applyFill="1" applyAlignment="1">
      <alignment vertical="center"/>
    </xf>
    <xf numFmtId="175" fontId="55" fillId="61" borderId="3" xfId="0" applyNumberFormat="1" applyFont="1" applyFill="1" applyBorder="1" applyAlignment="1">
      <alignment horizontal="right" vertical="center" wrapText="1"/>
    </xf>
    <xf numFmtId="175" fontId="57" fillId="61" borderId="3" xfId="0" applyNumberFormat="1" applyFont="1" applyFill="1" applyBorder="1" applyAlignment="1">
      <alignment horizontal="right" vertical="center" wrapText="1"/>
    </xf>
    <xf numFmtId="0" fontId="54" fillId="61" borderId="3" xfId="0" applyFont="1" applyFill="1" applyBorder="1" applyAlignment="1">
      <alignment horizontal="left" vertical="center" wrapText="1" shrinkToFit="1"/>
    </xf>
    <xf numFmtId="0" fontId="54" fillId="61" borderId="3" xfId="382" applyNumberFormat="1" applyFont="1" applyFill="1" applyBorder="1" applyAlignment="1">
      <alignment horizontal="left" vertical="center" wrapText="1"/>
      <protection locked="0"/>
    </xf>
    <xf numFmtId="175" fontId="56" fillId="61" borderId="3" xfId="0" applyNumberFormat="1" applyFont="1" applyFill="1" applyBorder="1" applyAlignment="1">
      <alignment horizontal="right" vertical="center" wrapText="1"/>
    </xf>
    <xf numFmtId="0" fontId="56" fillId="61" borderId="0" xfId="0" applyFont="1" applyFill="1" applyBorder="1" applyAlignment="1">
      <alignment horizontal="center"/>
    </xf>
    <xf numFmtId="4" fontId="56" fillId="61" borderId="0" xfId="0" applyNumberFormat="1" applyFont="1" applyFill="1" applyBorder="1" applyAlignment="1">
      <alignment horizontal="center"/>
    </xf>
    <xf numFmtId="175" fontId="56" fillId="61" borderId="0" xfId="0" applyNumberFormat="1" applyFont="1" applyFill="1" applyBorder="1" applyAlignment="1">
      <alignment horizontal="center"/>
    </xf>
    <xf numFmtId="0" fontId="56" fillId="61" borderId="0" xfId="0" applyFont="1" applyFill="1" applyBorder="1" applyAlignment="1">
      <alignment vertical="center"/>
    </xf>
    <xf numFmtId="0" fontId="54" fillId="61" borderId="0" xfId="0" applyFont="1" applyFill="1" applyBorder="1" applyAlignment="1">
      <alignment horizontal="left" vertical="center" wrapText="1"/>
    </xf>
    <xf numFmtId="4" fontId="54" fillId="61" borderId="0" xfId="0" applyNumberFormat="1" applyFont="1" applyFill="1" applyBorder="1" applyAlignment="1">
      <alignment horizontal="center" vertical="center" wrapText="1"/>
    </xf>
    <xf numFmtId="0" fontId="54" fillId="61" borderId="0" xfId="513" applyFont="1" applyFill="1" applyBorder="1" applyAlignment="1">
      <alignment vertical="center"/>
      <protection/>
    </xf>
    <xf numFmtId="0" fontId="54" fillId="61" borderId="0" xfId="513" applyFont="1" applyFill="1" applyBorder="1" applyAlignment="1">
      <alignment horizontal="center" vertical="center"/>
      <protection/>
    </xf>
    <xf numFmtId="0" fontId="54" fillId="61" borderId="0" xfId="513" applyFont="1" applyFill="1" applyBorder="1" applyAlignment="1">
      <alignment horizontal="right" vertical="center"/>
      <protection/>
    </xf>
    <xf numFmtId="175" fontId="54" fillId="61" borderId="0" xfId="513" applyNumberFormat="1" applyFont="1" applyFill="1" applyBorder="1" applyAlignment="1">
      <alignment horizontal="right" vertical="center"/>
      <protection/>
    </xf>
    <xf numFmtId="0" fontId="54" fillId="0" borderId="0" xfId="513" applyFont="1" applyFill="1" applyBorder="1" applyAlignment="1">
      <alignment vertical="center"/>
      <protection/>
    </xf>
    <xf numFmtId="0" fontId="56" fillId="61" borderId="0" xfId="513" applyFont="1" applyFill="1" applyBorder="1" applyAlignment="1">
      <alignment horizontal="center" vertical="center" wrapText="1"/>
      <protection/>
    </xf>
    <xf numFmtId="0" fontId="56" fillId="61" borderId="0" xfId="513" applyFont="1" applyFill="1" applyBorder="1" applyAlignment="1">
      <alignment horizontal="right" vertical="center" wrapText="1"/>
      <protection/>
    </xf>
    <xf numFmtId="175" fontId="56" fillId="61" borderId="0" xfId="513" applyNumberFormat="1" applyFont="1" applyFill="1" applyBorder="1" applyAlignment="1">
      <alignment horizontal="right" vertical="center" wrapText="1"/>
      <protection/>
    </xf>
    <xf numFmtId="0" fontId="55" fillId="61" borderId="3" xfId="0" applyFont="1" applyFill="1" applyBorder="1" applyAlignment="1">
      <alignment horizontal="center" vertical="center" wrapText="1" shrinkToFit="1"/>
    </xf>
    <xf numFmtId="0" fontId="54" fillId="61" borderId="3" xfId="513" applyFont="1" applyFill="1" applyBorder="1" applyAlignment="1">
      <alignment horizontal="center" vertical="center"/>
      <protection/>
    </xf>
    <xf numFmtId="0" fontId="54" fillId="61" borderId="3" xfId="513" applyFont="1" applyFill="1" applyBorder="1" applyAlignment="1">
      <alignment horizontal="center" vertical="center" wrapText="1"/>
      <protection/>
    </xf>
    <xf numFmtId="0" fontId="54" fillId="61" borderId="3" xfId="513" applyFont="1" applyFill="1" applyBorder="1" applyAlignment="1">
      <alignment horizontal="right" vertical="center" wrapText="1"/>
      <protection/>
    </xf>
    <xf numFmtId="175" fontId="54" fillId="61" borderId="3" xfId="513" applyNumberFormat="1" applyFont="1" applyFill="1" applyBorder="1" applyAlignment="1">
      <alignment horizontal="right" vertical="center" wrapText="1"/>
      <protection/>
    </xf>
    <xf numFmtId="0" fontId="56" fillId="61" borderId="3" xfId="513" applyFont="1" applyFill="1" applyBorder="1" applyAlignment="1">
      <alignment horizontal="left" vertical="center" wrapText="1"/>
      <protection/>
    </xf>
    <xf numFmtId="175" fontId="54" fillId="61" borderId="3" xfId="0" applyNumberFormat="1" applyFont="1" applyFill="1" applyBorder="1" applyAlignment="1">
      <alignment horizontal="center" vertical="center" wrapText="1"/>
    </xf>
    <xf numFmtId="175" fontId="57" fillId="61" borderId="3" xfId="513" applyNumberFormat="1" applyFont="1" applyFill="1" applyBorder="1" applyAlignment="1">
      <alignment horizontal="right" vertical="center" wrapText="1"/>
      <protection/>
    </xf>
    <xf numFmtId="0" fontId="56" fillId="0" borderId="0" xfId="513" applyFont="1" applyFill="1" applyBorder="1" applyAlignment="1">
      <alignment vertical="center"/>
      <protection/>
    </xf>
    <xf numFmtId="0" fontId="56" fillId="61" borderId="3" xfId="513" applyFont="1" applyFill="1" applyBorder="1" applyAlignment="1">
      <alignment horizontal="center" vertical="center" wrapText="1"/>
      <protection/>
    </xf>
    <xf numFmtId="4" fontId="56" fillId="61" borderId="3" xfId="513" applyNumberFormat="1" applyFont="1" applyFill="1" applyBorder="1" applyAlignment="1">
      <alignment horizontal="center" vertical="center" wrapText="1"/>
      <protection/>
    </xf>
    <xf numFmtId="0" fontId="56" fillId="0" borderId="0" xfId="513" applyFont="1" applyFill="1" applyBorder="1" applyAlignment="1">
      <alignment horizontal="center" vertical="center"/>
      <protection/>
    </xf>
    <xf numFmtId="3" fontId="54" fillId="61" borderId="3" xfId="513" applyNumberFormat="1" applyFont="1" applyFill="1" applyBorder="1" applyAlignment="1">
      <alignment horizontal="right" vertical="center" wrapText="1"/>
      <protection/>
    </xf>
    <xf numFmtId="4" fontId="54" fillId="61" borderId="3" xfId="513" applyNumberFormat="1" applyFont="1" applyFill="1" applyBorder="1" applyAlignment="1">
      <alignment horizontal="right" vertical="center" wrapText="1"/>
      <protection/>
    </xf>
    <xf numFmtId="4" fontId="54" fillId="61" borderId="3" xfId="513" applyNumberFormat="1" applyFont="1" applyFill="1" applyBorder="1" applyAlignment="1">
      <alignment horizontal="center" vertical="center" wrapText="1"/>
      <protection/>
    </xf>
    <xf numFmtId="0" fontId="56" fillId="61" borderId="0" xfId="513" applyFont="1" applyFill="1" applyBorder="1" applyAlignment="1">
      <alignment horizontal="left" vertical="center" wrapText="1"/>
      <protection/>
    </xf>
    <xf numFmtId="4" fontId="54" fillId="61" borderId="0" xfId="513" applyNumberFormat="1" applyFont="1" applyFill="1" applyBorder="1" applyAlignment="1">
      <alignment horizontal="right" vertical="center" wrapText="1"/>
      <protection/>
    </xf>
    <xf numFmtId="175" fontId="54" fillId="61" borderId="0" xfId="513" applyNumberFormat="1" applyFont="1" applyFill="1" applyBorder="1" applyAlignment="1">
      <alignment horizontal="right" vertical="center" wrapText="1"/>
      <protection/>
    </xf>
    <xf numFmtId="0" fontId="54" fillId="61" borderId="0" xfId="513" applyFont="1" applyFill="1" applyBorder="1" applyAlignment="1">
      <alignment horizontal="left" vertical="center" wrapText="1"/>
      <protection/>
    </xf>
    <xf numFmtId="175" fontId="57" fillId="61" borderId="0" xfId="0" applyNumberFormat="1" applyFont="1" applyFill="1" applyBorder="1" applyAlignment="1">
      <alignment horizontal="right" vertical="center"/>
    </xf>
    <xf numFmtId="0" fontId="54" fillId="61" borderId="0" xfId="0" applyFont="1" applyFill="1" applyAlignment="1">
      <alignment horizontal="right" vertical="center"/>
    </xf>
    <xf numFmtId="0" fontId="54" fillId="61" borderId="0" xfId="513" applyFont="1" applyFill="1" applyBorder="1" applyAlignment="1">
      <alignment vertical="center" wrapText="1"/>
      <protection/>
    </xf>
    <xf numFmtId="0" fontId="54" fillId="0" borderId="0" xfId="513" applyFont="1" applyFill="1" applyBorder="1" applyAlignment="1">
      <alignment horizontal="center" vertical="center"/>
      <protection/>
    </xf>
    <xf numFmtId="0" fontId="54" fillId="61" borderId="0" xfId="0" applyFont="1" applyFill="1" applyAlignment="1">
      <alignment vertical="center"/>
    </xf>
    <xf numFmtId="0" fontId="60" fillId="0" borderId="0" xfId="513" applyFont="1" applyFill="1">
      <alignment/>
      <protection/>
    </xf>
    <xf numFmtId="0" fontId="54" fillId="61" borderId="3" xfId="0" applyFont="1" applyFill="1" applyBorder="1" applyAlignment="1">
      <alignment vertical="center"/>
    </xf>
    <xf numFmtId="175" fontId="54" fillId="61" borderId="3" xfId="447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Alignment="1">
      <alignment vertical="center"/>
    </xf>
    <xf numFmtId="175" fontId="61" fillId="61" borderId="3" xfId="0" applyNumberFormat="1" applyFont="1" applyFill="1" applyBorder="1" applyAlignment="1">
      <alignment horizontal="center" vertical="center" wrapText="1"/>
    </xf>
    <xf numFmtId="175" fontId="56" fillId="61" borderId="3" xfId="0" applyNumberFormat="1" applyFont="1" applyFill="1" applyBorder="1" applyAlignment="1">
      <alignment horizontal="center" vertical="center" wrapText="1"/>
    </xf>
    <xf numFmtId="177" fontId="56" fillId="61" borderId="0" xfId="0" applyNumberFormat="1" applyFont="1" applyFill="1" applyBorder="1" applyAlignment="1">
      <alignment horizontal="center" vertical="center" wrapText="1"/>
    </xf>
    <xf numFmtId="177" fontId="56" fillId="61" borderId="0" xfId="0" applyNumberFormat="1" applyFont="1" applyFill="1" applyBorder="1" applyAlignment="1">
      <alignment horizontal="right" vertical="center" wrapText="1"/>
    </xf>
    <xf numFmtId="177" fontId="56" fillId="61" borderId="0" xfId="0" applyNumberFormat="1" applyFont="1" applyFill="1" applyBorder="1" applyAlignment="1">
      <alignment horizontal="right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0" fontId="54" fillId="0" borderId="3" xfId="0" applyFont="1" applyFill="1" applyBorder="1" applyAlignment="1">
      <alignment horizontal="left" vertical="center" wrapText="1"/>
    </xf>
    <xf numFmtId="0" fontId="54" fillId="0" borderId="3" xfId="0" applyNumberFormat="1" applyFont="1" applyFill="1" applyBorder="1" applyAlignment="1">
      <alignment horizontal="center" vertical="center" wrapText="1"/>
    </xf>
    <xf numFmtId="4" fontId="54" fillId="0" borderId="3" xfId="0" applyNumberFormat="1" applyFont="1" applyFill="1" applyBorder="1" applyAlignment="1">
      <alignment horizontal="center" vertical="center" wrapText="1"/>
    </xf>
    <xf numFmtId="175" fontId="54" fillId="0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 vertical="center"/>
    </xf>
    <xf numFmtId="3" fontId="54" fillId="0" borderId="0" xfId="0" applyNumberFormat="1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vertical="center" wrapText="1"/>
    </xf>
    <xf numFmtId="0" fontId="62" fillId="0" borderId="0" xfId="0" applyFont="1" applyFill="1" applyAlignment="1">
      <alignment/>
    </xf>
    <xf numFmtId="0" fontId="62" fillId="61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4" fillId="0" borderId="3" xfId="497" applyNumberFormat="1" applyFont="1" applyFill="1" applyBorder="1" applyAlignment="1">
      <alignment horizontal="center" vertical="center" wrapText="1"/>
      <protection/>
    </xf>
    <xf numFmtId="0" fontId="54" fillId="0" borderId="3" xfId="497" applyFont="1" applyFill="1" applyBorder="1" applyAlignment="1">
      <alignment horizontal="center" vertical="center"/>
      <protection/>
    </xf>
    <xf numFmtId="0" fontId="54" fillId="61" borderId="3" xfId="497" applyFont="1" applyFill="1" applyBorder="1" applyAlignment="1">
      <alignment horizontal="center" vertical="center"/>
      <protection/>
    </xf>
    <xf numFmtId="0" fontId="54" fillId="0" borderId="0" xfId="0" applyFont="1" applyFill="1" applyAlignment="1">
      <alignment/>
    </xf>
    <xf numFmtId="0" fontId="56" fillId="0" borderId="3" xfId="497" applyFont="1" applyFill="1" applyBorder="1" applyAlignment="1">
      <alignment horizontal="left" vertical="center" wrapText="1"/>
      <protection/>
    </xf>
    <xf numFmtId="0" fontId="56" fillId="0" borderId="3" xfId="497" applyFont="1" applyFill="1" applyBorder="1" applyAlignment="1">
      <alignment horizontal="left" vertical="center"/>
      <protection/>
    </xf>
    <xf numFmtId="4" fontId="54" fillId="61" borderId="3" xfId="497" applyNumberFormat="1" applyFont="1" applyFill="1" applyBorder="1" applyAlignment="1">
      <alignment horizontal="center" vertical="center" wrapText="1"/>
      <protection/>
    </xf>
    <xf numFmtId="4" fontId="54" fillId="0" borderId="3" xfId="497" applyNumberFormat="1" applyFont="1" applyFill="1" applyBorder="1" applyAlignment="1">
      <alignment horizontal="center" vertical="center" wrapText="1"/>
      <protection/>
    </xf>
    <xf numFmtId="49" fontId="54" fillId="0" borderId="3" xfId="497" applyNumberFormat="1" applyFont="1" applyFill="1" applyBorder="1" applyAlignment="1">
      <alignment horizontal="left" vertical="center" wrapText="1"/>
      <protection/>
    </xf>
    <xf numFmtId="0" fontId="54" fillId="0" borderId="3" xfId="497" applyNumberFormat="1" applyFont="1" applyFill="1" applyBorder="1" applyAlignment="1">
      <alignment horizontal="left" vertical="top" wrapText="1"/>
      <protection/>
    </xf>
    <xf numFmtId="0" fontId="54" fillId="0" borderId="3" xfId="497" applyFont="1" applyFill="1" applyBorder="1" applyAlignment="1">
      <alignment horizontal="center" vertical="center" wrapText="1"/>
      <protection/>
    </xf>
    <xf numFmtId="0" fontId="54" fillId="0" borderId="3" xfId="497" applyNumberFormat="1" applyFont="1" applyFill="1" applyBorder="1" applyAlignment="1">
      <alignment horizontal="left" vertical="center" wrapText="1"/>
      <protection/>
    </xf>
    <xf numFmtId="175" fontId="54" fillId="61" borderId="3" xfId="497" applyNumberFormat="1" applyFont="1" applyFill="1" applyBorder="1" applyAlignment="1">
      <alignment horizontal="center" vertical="center" wrapText="1"/>
      <protection/>
    </xf>
    <xf numFmtId="175" fontId="54" fillId="0" borderId="3" xfId="497" applyNumberFormat="1" applyFont="1" applyFill="1" applyBorder="1" applyAlignment="1">
      <alignment horizontal="center" vertical="center" wrapText="1"/>
      <protection/>
    </xf>
    <xf numFmtId="0" fontId="56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175" fontId="54" fillId="81" borderId="4" xfId="0" applyNumberFormat="1" applyFont="1" applyFill="1" applyBorder="1" applyAlignment="1" quotePrefix="1">
      <alignment horizontal="right" vertical="center" wrapText="1"/>
    </xf>
    <xf numFmtId="175" fontId="56" fillId="81" borderId="4" xfId="0" applyNumberFormat="1" applyFont="1" applyFill="1" applyBorder="1" applyAlignment="1" quotePrefix="1">
      <alignment horizontal="right" vertical="center" wrapText="1"/>
    </xf>
    <xf numFmtId="4" fontId="54" fillId="81" borderId="4" xfId="0" applyNumberFormat="1" applyFont="1" applyFill="1" applyBorder="1" applyAlignment="1">
      <alignment horizontal="center" vertical="center" wrapText="1"/>
    </xf>
    <xf numFmtId="175" fontId="54" fillId="61" borderId="3" xfId="513" applyNumberFormat="1" applyFont="1" applyFill="1" applyBorder="1" applyAlignment="1">
      <alignment vertical="center" wrapText="1"/>
      <protection/>
    </xf>
    <xf numFmtId="175" fontId="54" fillId="61" borderId="3" xfId="0" applyNumberFormat="1" applyFont="1" applyFill="1" applyBorder="1" applyAlignment="1">
      <alignment vertical="center" wrapText="1"/>
    </xf>
    <xf numFmtId="178" fontId="54" fillId="61" borderId="3" xfId="497" applyNumberFormat="1" applyFont="1" applyFill="1" applyBorder="1" applyAlignment="1">
      <alignment horizontal="center" vertical="center" wrapText="1"/>
      <protection/>
    </xf>
    <xf numFmtId="49" fontId="63" fillId="61" borderId="3" xfId="0" applyNumberFormat="1" applyFont="1" applyFill="1" applyBorder="1" applyAlignment="1">
      <alignment horizontal="left" vertical="center" wrapText="1"/>
    </xf>
    <xf numFmtId="49" fontId="64" fillId="61" borderId="3" xfId="0" applyNumberFormat="1" applyFont="1" applyFill="1" applyBorder="1" applyAlignment="1">
      <alignment horizontal="left" vertical="center" wrapText="1"/>
    </xf>
    <xf numFmtId="49" fontId="55" fillId="61" borderId="3" xfId="0" applyNumberFormat="1" applyFont="1" applyFill="1" applyBorder="1" applyAlignment="1">
      <alignment horizontal="left" vertical="center" wrapText="1"/>
    </xf>
    <xf numFmtId="0" fontId="57" fillId="0" borderId="3" xfId="0" applyFont="1" applyFill="1" applyBorder="1" applyAlignment="1">
      <alignment vertical="center" wrapText="1"/>
    </xf>
    <xf numFmtId="0" fontId="65" fillId="0" borderId="3" xfId="0" applyFont="1" applyFill="1" applyBorder="1" applyAlignment="1">
      <alignment vertical="center" wrapText="1"/>
    </xf>
    <xf numFmtId="4" fontId="57" fillId="81" borderId="4" xfId="496" applyNumberFormat="1" applyFont="1" applyFill="1" applyBorder="1" applyAlignment="1">
      <alignment horizontal="center" vertical="center" wrapText="1"/>
      <protection/>
    </xf>
    <xf numFmtId="0" fontId="57" fillId="0" borderId="3" xfId="0" applyFont="1" applyBorder="1" applyAlignment="1">
      <alignment vertical="center" wrapText="1"/>
    </xf>
    <xf numFmtId="0" fontId="65" fillId="0" borderId="3" xfId="0" applyFont="1" applyBorder="1" applyAlignment="1">
      <alignment vertical="center" wrapText="1"/>
    </xf>
    <xf numFmtId="49" fontId="68" fillId="61" borderId="3" xfId="0" applyNumberFormat="1" applyFont="1" applyFill="1" applyBorder="1" applyAlignment="1">
      <alignment horizontal="left" vertical="center" wrapText="1"/>
    </xf>
    <xf numFmtId="0" fontId="55" fillId="61" borderId="0" xfId="0" applyFont="1" applyFill="1" applyBorder="1" applyAlignment="1">
      <alignment horizontal="center" vertical="center"/>
    </xf>
    <xf numFmtId="0" fontId="55" fillId="61" borderId="0" xfId="0" applyFont="1" applyFill="1" applyBorder="1" applyAlignment="1">
      <alignment horizontal="left" vertical="center"/>
    </xf>
    <xf numFmtId="0" fontId="56" fillId="61" borderId="0" xfId="0" applyFont="1" applyFill="1" applyBorder="1" applyAlignment="1">
      <alignment horizontal="justify"/>
    </xf>
    <xf numFmtId="0" fontId="54" fillId="61" borderId="26" xfId="0" applyFont="1" applyFill="1" applyBorder="1" applyAlignment="1">
      <alignment horizontal="left" vertical="center" wrapText="1"/>
    </xf>
    <xf numFmtId="0" fontId="54" fillId="61" borderId="27" xfId="0" applyFont="1" applyFill="1" applyBorder="1" applyAlignment="1">
      <alignment horizontal="left" vertical="center" wrapText="1"/>
    </xf>
    <xf numFmtId="0" fontId="56" fillId="61" borderId="0" xfId="0" applyFont="1" applyFill="1" applyBorder="1" applyAlignment="1">
      <alignment horizontal="center" vertical="center"/>
    </xf>
    <xf numFmtId="0" fontId="54" fillId="61" borderId="3" xfId="0" applyFont="1" applyFill="1" applyBorder="1" applyAlignment="1">
      <alignment horizontal="center" vertical="center"/>
    </xf>
    <xf numFmtId="0" fontId="54" fillId="61" borderId="3" xfId="0" applyFont="1" applyFill="1" applyBorder="1" applyAlignment="1">
      <alignment horizontal="center" vertical="center" wrapText="1"/>
    </xf>
    <xf numFmtId="0" fontId="54" fillId="61" borderId="3" xfId="0" applyFont="1" applyFill="1" applyBorder="1" applyAlignment="1">
      <alignment horizontal="center" vertical="center" wrapText="1" shrinkToFit="1"/>
    </xf>
    <xf numFmtId="0" fontId="56" fillId="61" borderId="3" xfId="0" applyFont="1" applyFill="1" applyBorder="1" applyAlignment="1">
      <alignment horizontal="center" vertical="center"/>
    </xf>
    <xf numFmtId="0" fontId="54" fillId="61" borderId="0" xfId="0" applyFont="1" applyFill="1" applyBorder="1" applyAlignment="1">
      <alignment vertical="center" wrapText="1"/>
    </xf>
    <xf numFmtId="175" fontId="54" fillId="61" borderId="0" xfId="0" applyNumberFormat="1" applyFont="1" applyFill="1" applyBorder="1" applyAlignment="1">
      <alignment horizontal="center" vertical="center" wrapText="1"/>
    </xf>
    <xf numFmtId="0" fontId="54" fillId="61" borderId="0" xfId="0" applyFont="1" applyFill="1" applyBorder="1" applyAlignment="1">
      <alignment horizontal="center" vertical="center"/>
    </xf>
    <xf numFmtId="0" fontId="56" fillId="61" borderId="3" xfId="0" applyFont="1" applyFill="1" applyBorder="1" applyAlignment="1">
      <alignment horizontal="center" vertical="center" wrapText="1"/>
    </xf>
    <xf numFmtId="0" fontId="56" fillId="61" borderId="25" xfId="0" applyFont="1" applyFill="1" applyBorder="1" applyAlignment="1" applyProtection="1">
      <alignment horizontal="center"/>
      <protection locked="0"/>
    </xf>
    <xf numFmtId="0" fontId="56" fillId="61" borderId="3" xfId="497" applyNumberFormat="1" applyFont="1" applyFill="1" applyBorder="1" applyAlignment="1">
      <alignment horizontal="center" vertical="center" wrapText="1"/>
      <protection/>
    </xf>
    <xf numFmtId="0" fontId="56" fillId="61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textRotation="180"/>
    </xf>
    <xf numFmtId="4" fontId="54" fillId="61" borderId="3" xfId="0" applyNumberFormat="1" applyFont="1" applyFill="1" applyBorder="1" applyAlignment="1">
      <alignment horizontal="center" vertical="center" wrapText="1"/>
    </xf>
    <xf numFmtId="0" fontId="56" fillId="61" borderId="3" xfId="0" applyFont="1" applyFill="1" applyBorder="1" applyAlignment="1">
      <alignment horizontal="left" vertical="center" wrapText="1"/>
    </xf>
    <xf numFmtId="49" fontId="63" fillId="61" borderId="28" xfId="0" applyNumberFormat="1" applyFont="1" applyFill="1" applyBorder="1" applyAlignment="1">
      <alignment horizontal="left" vertical="center" wrapText="1"/>
    </xf>
    <xf numFmtId="49" fontId="63" fillId="61" borderId="29" xfId="0" applyNumberFormat="1" applyFont="1" applyFill="1" applyBorder="1" applyAlignment="1">
      <alignment horizontal="left" vertical="center" wrapText="1"/>
    </xf>
    <xf numFmtId="0" fontId="56" fillId="61" borderId="3" xfId="513" applyFont="1" applyFill="1" applyBorder="1" applyAlignment="1">
      <alignment horizontal="left" vertical="center" wrapText="1"/>
      <protection/>
    </xf>
    <xf numFmtId="0" fontId="55" fillId="61" borderId="3" xfId="513" applyFont="1" applyFill="1" applyBorder="1" applyAlignment="1">
      <alignment horizontal="center" vertical="center" wrapText="1"/>
      <protection/>
    </xf>
    <xf numFmtId="0" fontId="55" fillId="61" borderId="3" xfId="0" applyFont="1" applyFill="1" applyBorder="1" applyAlignment="1">
      <alignment horizontal="center" vertical="center" wrapText="1" shrinkToFit="1"/>
    </xf>
    <xf numFmtId="175" fontId="55" fillId="61" borderId="3" xfId="0" applyNumberFormat="1" applyFont="1" applyFill="1" applyBorder="1" applyAlignment="1">
      <alignment horizontal="center" vertical="center" wrapText="1"/>
    </xf>
    <xf numFmtId="0" fontId="55" fillId="61" borderId="3" xfId="0" applyFont="1" applyFill="1" applyBorder="1" applyAlignment="1">
      <alignment horizontal="center" vertical="center" wrapText="1"/>
    </xf>
    <xf numFmtId="0" fontId="59" fillId="0" borderId="0" xfId="513" applyFont="1" applyFill="1" applyBorder="1" applyAlignment="1">
      <alignment horizontal="center" vertical="center" textRotation="180"/>
      <protection/>
    </xf>
    <xf numFmtId="175" fontId="54" fillId="61" borderId="0" xfId="0" applyNumberFormat="1" applyFont="1" applyFill="1" applyBorder="1" applyAlignment="1">
      <alignment horizontal="right" vertical="center" wrapText="1"/>
    </xf>
    <xf numFmtId="0" fontId="54" fillId="61" borderId="0" xfId="0" applyFont="1" applyFill="1" applyBorder="1" applyAlignment="1">
      <alignment horizontal="right" vertical="center"/>
    </xf>
    <xf numFmtId="0" fontId="56" fillId="61" borderId="0" xfId="513" applyFont="1" applyFill="1" applyBorder="1" applyAlignment="1">
      <alignment horizontal="center" vertical="center"/>
      <protection/>
    </xf>
    <xf numFmtId="0" fontId="55" fillId="61" borderId="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textRotation="180"/>
    </xf>
    <xf numFmtId="0" fontId="54" fillId="61" borderId="3" xfId="513" applyFont="1" applyFill="1" applyBorder="1" applyAlignment="1">
      <alignment horizontal="center" vertical="center" wrapText="1"/>
      <protection/>
    </xf>
    <xf numFmtId="0" fontId="54" fillId="0" borderId="3" xfId="0" applyFont="1" applyFill="1" applyBorder="1" applyAlignment="1">
      <alignment horizontal="center" vertical="center" wrapText="1" shrinkToFit="1"/>
    </xf>
    <xf numFmtId="0" fontId="54" fillId="0" borderId="3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3" xfId="0" applyFont="1" applyFill="1" applyBorder="1" applyAlignment="1">
      <alignment horizontal="center" vertical="center"/>
    </xf>
    <xf numFmtId="0" fontId="56" fillId="0" borderId="0" xfId="497" applyNumberFormat="1" applyFont="1" applyFill="1" applyBorder="1" applyAlignment="1">
      <alignment horizontal="center" vertical="center" wrapText="1"/>
      <protection/>
    </xf>
    <xf numFmtId="0" fontId="54" fillId="0" borderId="3" xfId="497" applyNumberFormat="1" applyFont="1" applyFill="1" applyBorder="1" applyAlignment="1">
      <alignment horizontal="center" vertical="center" wrapText="1"/>
      <protection/>
    </xf>
    <xf numFmtId="0" fontId="54" fillId="61" borderId="3" xfId="497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vertical="center" wrapText="1"/>
    </xf>
    <xf numFmtId="175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</cellXfs>
  <cellStyles count="706">
    <cellStyle name="Normal" xfId="0"/>
    <cellStyle name="_Fakt_2" xfId="15"/>
    <cellStyle name="_Fakt_2 2" xfId="16"/>
    <cellStyle name="_rozhufrovka 2009" xfId="17"/>
    <cellStyle name="_rozhufrovka 2009 2" xfId="18"/>
    <cellStyle name="_АТиСТ 5а МТР липень 2008" xfId="19"/>
    <cellStyle name="_АТиСТ 5а МТР липень 2008 2" xfId="20"/>
    <cellStyle name="_ПРГК сводний_" xfId="21"/>
    <cellStyle name="_ПРГК сводний_ 2" xfId="22"/>
    <cellStyle name="_УТГ" xfId="23"/>
    <cellStyle name="_УТГ 2" xfId="24"/>
    <cellStyle name="_Феодосия 5а МТР липень 2008" xfId="25"/>
    <cellStyle name="_Феодосия 5а МТР липень 2008 2" xfId="26"/>
    <cellStyle name="_ХТГ довідка." xfId="27"/>
    <cellStyle name="_ХТГ довідка. 2" xfId="28"/>
    <cellStyle name="_Шебелинка 5а МТР липень 2008" xfId="29"/>
    <cellStyle name="_Шебелинка 5а МТР липень 2008 2" xfId="30"/>
    <cellStyle name="20% - Accent1" xfId="31"/>
    <cellStyle name="20% - Accent1 2" xfId="32"/>
    <cellStyle name="20% - Accent2" xfId="33"/>
    <cellStyle name="20% - Accent2 2" xfId="34"/>
    <cellStyle name="20% - Accent3" xfId="35"/>
    <cellStyle name="20% - Accent3 2" xfId="36"/>
    <cellStyle name="20% - Accent4" xfId="37"/>
    <cellStyle name="20% - Accent4 2" xfId="38"/>
    <cellStyle name="20% - Accent5" xfId="39"/>
    <cellStyle name="20% - Accent5 2" xfId="40"/>
    <cellStyle name="20% - Accent6" xfId="41"/>
    <cellStyle name="20% - Accent6 2" xfId="42"/>
    <cellStyle name="20% — акцент1" xfId="43"/>
    <cellStyle name="20% - Акцент1 2" xfId="44"/>
    <cellStyle name="20% - Акцент1 2 2" xfId="45"/>
    <cellStyle name="20% - Акцент1 3" xfId="46"/>
    <cellStyle name="20% - Акцент1 3 2" xfId="47"/>
    <cellStyle name="20% — акцент2" xfId="48"/>
    <cellStyle name="20% - Акцент2 2" xfId="49"/>
    <cellStyle name="20% - Акцент2 2 2" xfId="50"/>
    <cellStyle name="20% - Акцент2 3" xfId="51"/>
    <cellStyle name="20% - Акцент2 3 2" xfId="52"/>
    <cellStyle name="20% — акцент3" xfId="53"/>
    <cellStyle name="20% - Акцент3 2" xfId="54"/>
    <cellStyle name="20% - Акцент3 2 2" xfId="55"/>
    <cellStyle name="20% - Акцент3 3" xfId="56"/>
    <cellStyle name="20% - Акцент3 3 2" xfId="57"/>
    <cellStyle name="20% — акцент4" xfId="58"/>
    <cellStyle name="20% - Акцент4 2" xfId="59"/>
    <cellStyle name="20% - Акцент4 2 2" xfId="60"/>
    <cellStyle name="20% - Акцент4 3" xfId="61"/>
    <cellStyle name="20% - Акцент4 3 2" xfId="62"/>
    <cellStyle name="20% — акцент5" xfId="63"/>
    <cellStyle name="20% - Акцент5 2" xfId="64"/>
    <cellStyle name="20% - Акцент5 2 2" xfId="65"/>
    <cellStyle name="20% - Акцент5 3" xfId="66"/>
    <cellStyle name="20% - Акцент5 3 2" xfId="67"/>
    <cellStyle name="20% — акцент6" xfId="68"/>
    <cellStyle name="20% - Акцент6 2" xfId="69"/>
    <cellStyle name="20% - Акцент6 2 2" xfId="70"/>
    <cellStyle name="20% - Акцент6 3" xfId="71"/>
    <cellStyle name="20% - Акцент6 3 2" xfId="72"/>
    <cellStyle name="40% - Accent1" xfId="73"/>
    <cellStyle name="40% - Accent1 2" xfId="74"/>
    <cellStyle name="40% - Accent2" xfId="75"/>
    <cellStyle name="40% - Accent2 2" xfId="76"/>
    <cellStyle name="40% - Accent3" xfId="77"/>
    <cellStyle name="40% - Accent3 2" xfId="78"/>
    <cellStyle name="40% - Accent4" xfId="79"/>
    <cellStyle name="40% - Accent4 2" xfId="80"/>
    <cellStyle name="40% - Accent5" xfId="81"/>
    <cellStyle name="40% - Accent5 2" xfId="82"/>
    <cellStyle name="40% - Accent6" xfId="83"/>
    <cellStyle name="40% - Accent6 2" xfId="84"/>
    <cellStyle name="40% — акцент1" xfId="85"/>
    <cellStyle name="40% - Акцент1 2" xfId="86"/>
    <cellStyle name="40% - Акцент1 2 2" xfId="87"/>
    <cellStyle name="40% - Акцент1 3" xfId="88"/>
    <cellStyle name="40% - Акцент1 3 2" xfId="89"/>
    <cellStyle name="40% — акцент2" xfId="90"/>
    <cellStyle name="40% - Акцент2 2" xfId="91"/>
    <cellStyle name="40% - Акцент2 2 2" xfId="92"/>
    <cellStyle name="40% - Акцент2 3" xfId="93"/>
    <cellStyle name="40% - Акцент2 3 2" xfId="94"/>
    <cellStyle name="40% — акцент3" xfId="95"/>
    <cellStyle name="40% - Акцент3 2" xfId="96"/>
    <cellStyle name="40% - Акцент3 2 2" xfId="97"/>
    <cellStyle name="40% - Акцент3 3" xfId="98"/>
    <cellStyle name="40% - Акцент3 3 2" xfId="99"/>
    <cellStyle name="40% — акцент4" xfId="100"/>
    <cellStyle name="40% - Акцент4 2" xfId="101"/>
    <cellStyle name="40% - Акцент4 2 2" xfId="102"/>
    <cellStyle name="40% - Акцент4 3" xfId="103"/>
    <cellStyle name="40% - Акцент4 3 2" xfId="104"/>
    <cellStyle name="40% — акцент5" xfId="105"/>
    <cellStyle name="40% - Акцент5 2" xfId="106"/>
    <cellStyle name="40% - Акцент5 2 2" xfId="107"/>
    <cellStyle name="40% - Акцент5 3" xfId="108"/>
    <cellStyle name="40% - Акцент5 3 2" xfId="109"/>
    <cellStyle name="40% — акцент6" xfId="110"/>
    <cellStyle name="40% - Акцент6 2" xfId="111"/>
    <cellStyle name="40% - Акцент6 2 2" xfId="112"/>
    <cellStyle name="40% - Акцент6 3" xfId="113"/>
    <cellStyle name="40% - Акцент6 3 2" xfId="114"/>
    <cellStyle name="60% - Accent1" xfId="115"/>
    <cellStyle name="60% - Accent1 2" xfId="116"/>
    <cellStyle name="60% - Accent2" xfId="117"/>
    <cellStyle name="60% - Accent2 2" xfId="118"/>
    <cellStyle name="60% - Accent3" xfId="119"/>
    <cellStyle name="60% - Accent3 2" xfId="120"/>
    <cellStyle name="60% - Accent4" xfId="121"/>
    <cellStyle name="60% - Accent4 2" xfId="122"/>
    <cellStyle name="60% - Accent5" xfId="123"/>
    <cellStyle name="60% - Accent5 2" xfId="124"/>
    <cellStyle name="60% - Accent6" xfId="125"/>
    <cellStyle name="60% - Accent6 2" xfId="126"/>
    <cellStyle name="60% — акцент1" xfId="127"/>
    <cellStyle name="60% - Акцент1 2" xfId="128"/>
    <cellStyle name="60% - Акцент1 2 2" xfId="129"/>
    <cellStyle name="60% - Акцент1 3" xfId="130"/>
    <cellStyle name="60% - Акцент1 3 2" xfId="131"/>
    <cellStyle name="60% — акцент2" xfId="132"/>
    <cellStyle name="60% - Акцент2 2" xfId="133"/>
    <cellStyle name="60% - Акцент2 2 2" xfId="134"/>
    <cellStyle name="60% - Акцент2 3" xfId="135"/>
    <cellStyle name="60% - Акцент2 3 2" xfId="136"/>
    <cellStyle name="60% — акцент3" xfId="137"/>
    <cellStyle name="60% - Акцент3 2" xfId="138"/>
    <cellStyle name="60% - Акцент3 2 2" xfId="139"/>
    <cellStyle name="60% - Акцент3 3" xfId="140"/>
    <cellStyle name="60% - Акцент3 3 2" xfId="141"/>
    <cellStyle name="60% — акцент4" xfId="142"/>
    <cellStyle name="60% - Акцент4 2" xfId="143"/>
    <cellStyle name="60% - Акцент4 2 2" xfId="144"/>
    <cellStyle name="60% - Акцент4 3" xfId="145"/>
    <cellStyle name="60% - Акцент4 3 2" xfId="146"/>
    <cellStyle name="60% — акцент5" xfId="147"/>
    <cellStyle name="60% - Акцент5 2" xfId="148"/>
    <cellStyle name="60% - Акцент5 2 2" xfId="149"/>
    <cellStyle name="60% - Акцент5 3" xfId="150"/>
    <cellStyle name="60% - Акцент5 3 2" xfId="151"/>
    <cellStyle name="60% — акцент6" xfId="152"/>
    <cellStyle name="60% - Акцент6 2" xfId="153"/>
    <cellStyle name="60% - Акцент6 2 2" xfId="154"/>
    <cellStyle name="60% - Акцент6 3" xfId="155"/>
    <cellStyle name="60% - Акцент6 3 2" xfId="156"/>
    <cellStyle name="Accent1" xfId="157"/>
    <cellStyle name="Accent1 2" xfId="158"/>
    <cellStyle name="Accent2" xfId="159"/>
    <cellStyle name="Accent2 2" xfId="160"/>
    <cellStyle name="Accent2 3" xfId="161"/>
    <cellStyle name="Accent3" xfId="162"/>
    <cellStyle name="Accent3 2" xfId="163"/>
    <cellStyle name="Accent4" xfId="164"/>
    <cellStyle name="Accent4 2" xfId="165"/>
    <cellStyle name="Accent5" xfId="166"/>
    <cellStyle name="Accent5 2" xfId="167"/>
    <cellStyle name="Accent6" xfId="168"/>
    <cellStyle name="Accent6 2" xfId="169"/>
    <cellStyle name="Bad" xfId="170"/>
    <cellStyle name="Bad 2" xfId="171"/>
    <cellStyle name="Calculation" xfId="172"/>
    <cellStyle name="Calculation 2" xfId="173"/>
    <cellStyle name="Check Cell" xfId="174"/>
    <cellStyle name="Check Cell 2" xfId="175"/>
    <cellStyle name="Column-Header" xfId="176"/>
    <cellStyle name="Column-Header 10" xfId="177"/>
    <cellStyle name="Column-Header 2" xfId="178"/>
    <cellStyle name="Column-Header 2 2" xfId="179"/>
    <cellStyle name="Column-Header 3" xfId="180"/>
    <cellStyle name="Column-Header 3 2" xfId="181"/>
    <cellStyle name="Column-Header 4" xfId="182"/>
    <cellStyle name="Column-Header 4 2" xfId="183"/>
    <cellStyle name="Column-Header 5" xfId="184"/>
    <cellStyle name="Column-Header 5 2" xfId="185"/>
    <cellStyle name="Column-Header 6" xfId="186"/>
    <cellStyle name="Column-Header 6 2" xfId="187"/>
    <cellStyle name="Column-Header 7" xfId="188"/>
    <cellStyle name="Column-Header 7 2" xfId="189"/>
    <cellStyle name="Column-Header 7 2 2" xfId="190"/>
    <cellStyle name="Column-Header 7 3" xfId="191"/>
    <cellStyle name="Column-Header 8" xfId="192"/>
    <cellStyle name="Column-Header 8 2" xfId="193"/>
    <cellStyle name="Column-Header 8 2 2" xfId="194"/>
    <cellStyle name="Column-Header 8 3" xfId="195"/>
    <cellStyle name="Column-Header 9" xfId="196"/>
    <cellStyle name="Column-Header 9 2" xfId="197"/>
    <cellStyle name="Column-Header 9 2 2" xfId="198"/>
    <cellStyle name="Column-Header 9 3" xfId="199"/>
    <cellStyle name="Column-Header_Zvit rux-koshtiv 2010 Департамент " xfId="200"/>
    <cellStyle name="Comma_2005_03_15-Финансовый_БГ" xfId="201"/>
    <cellStyle name="Define-Column" xfId="202"/>
    <cellStyle name="Define-Column 10" xfId="203"/>
    <cellStyle name="Define-Column 10 2" xfId="204"/>
    <cellStyle name="Define-Column 11" xfId="205"/>
    <cellStyle name="Define-Column 2" xfId="206"/>
    <cellStyle name="Define-Column 2 2" xfId="207"/>
    <cellStyle name="Define-Column 3" xfId="208"/>
    <cellStyle name="Define-Column 3 2" xfId="209"/>
    <cellStyle name="Define-Column 4" xfId="210"/>
    <cellStyle name="Define-Column 4 2" xfId="211"/>
    <cellStyle name="Define-Column 5" xfId="212"/>
    <cellStyle name="Define-Column 5 2" xfId="213"/>
    <cellStyle name="Define-Column 6" xfId="214"/>
    <cellStyle name="Define-Column 6 2" xfId="215"/>
    <cellStyle name="Define-Column 7" xfId="216"/>
    <cellStyle name="Define-Column 7 2" xfId="217"/>
    <cellStyle name="Define-Column 7 2 2" xfId="218"/>
    <cellStyle name="Define-Column 7 3" xfId="219"/>
    <cellStyle name="Define-Column 7 3 2" xfId="220"/>
    <cellStyle name="Define-Column 7 4" xfId="221"/>
    <cellStyle name="Define-Column 8" xfId="222"/>
    <cellStyle name="Define-Column 8 2" xfId="223"/>
    <cellStyle name="Define-Column 8 2 2" xfId="224"/>
    <cellStyle name="Define-Column 8 3" xfId="225"/>
    <cellStyle name="Define-Column 8 3 2" xfId="226"/>
    <cellStyle name="Define-Column 8 4" xfId="227"/>
    <cellStyle name="Define-Column 9" xfId="228"/>
    <cellStyle name="Define-Column 9 2" xfId="229"/>
    <cellStyle name="Define-Column 9 2 2" xfId="230"/>
    <cellStyle name="Define-Column 9 3" xfId="231"/>
    <cellStyle name="Define-Column 9 3 2" xfId="232"/>
    <cellStyle name="Define-Column 9 4" xfId="233"/>
    <cellStyle name="Define-Column_Zvit rux-koshtiv 2010 Департамент " xfId="234"/>
    <cellStyle name="Explanatory Text" xfId="235"/>
    <cellStyle name="FS10" xfId="236"/>
    <cellStyle name="FS10 2" xfId="237"/>
    <cellStyle name="Good" xfId="238"/>
    <cellStyle name="Good 2" xfId="239"/>
    <cellStyle name="Heading 1" xfId="240"/>
    <cellStyle name="Heading 2" xfId="241"/>
    <cellStyle name="Heading 3" xfId="242"/>
    <cellStyle name="Heading 4" xfId="243"/>
    <cellStyle name="Hyperlink 2" xfId="244"/>
    <cellStyle name="Hyperlink 2 2" xfId="245"/>
    <cellStyle name="Input" xfId="246"/>
    <cellStyle name="Input 2" xfId="247"/>
    <cellStyle name="Level0" xfId="248"/>
    <cellStyle name="Level0 10" xfId="249"/>
    <cellStyle name="Level0 10 2" xfId="250"/>
    <cellStyle name="Level0 11" xfId="251"/>
    <cellStyle name="Level0 2" xfId="252"/>
    <cellStyle name="Level0 2 2" xfId="253"/>
    <cellStyle name="Level0 2 2 2" xfId="254"/>
    <cellStyle name="Level0 2 3" xfId="255"/>
    <cellStyle name="Level0 3" xfId="256"/>
    <cellStyle name="Level0 3 2" xfId="257"/>
    <cellStyle name="Level0 3 2 2" xfId="258"/>
    <cellStyle name="Level0 3 3" xfId="259"/>
    <cellStyle name="Level0 4" xfId="260"/>
    <cellStyle name="Level0 4 2" xfId="261"/>
    <cellStyle name="Level0 4 2 2" xfId="262"/>
    <cellStyle name="Level0 4 3" xfId="263"/>
    <cellStyle name="Level0 5" xfId="264"/>
    <cellStyle name="Level0 5 2" xfId="265"/>
    <cellStyle name="Level0 6" xfId="266"/>
    <cellStyle name="Level0 6 2" xfId="267"/>
    <cellStyle name="Level0 7" xfId="268"/>
    <cellStyle name="Level0 7 2" xfId="269"/>
    <cellStyle name="Level0 7 2 2" xfId="270"/>
    <cellStyle name="Level0 7 3" xfId="271"/>
    <cellStyle name="Level0 7 3 2" xfId="272"/>
    <cellStyle name="Level0 7 4" xfId="273"/>
    <cellStyle name="Level0 8" xfId="274"/>
    <cellStyle name="Level0 8 2" xfId="275"/>
    <cellStyle name="Level0 8 2 2" xfId="276"/>
    <cellStyle name="Level0 8 3" xfId="277"/>
    <cellStyle name="Level0 8 3 2" xfId="278"/>
    <cellStyle name="Level0 8 4" xfId="279"/>
    <cellStyle name="Level0 9" xfId="280"/>
    <cellStyle name="Level0 9 2" xfId="281"/>
    <cellStyle name="Level0 9 2 2" xfId="282"/>
    <cellStyle name="Level0 9 3" xfId="283"/>
    <cellStyle name="Level0 9 3 2" xfId="284"/>
    <cellStyle name="Level0 9 4" xfId="285"/>
    <cellStyle name="Level0_Zvit rux-koshtiv 2010 Департамент " xfId="286"/>
    <cellStyle name="Level1" xfId="287"/>
    <cellStyle name="Level1 2" xfId="288"/>
    <cellStyle name="Level1 2 2" xfId="289"/>
    <cellStyle name="Level1 3" xfId="290"/>
    <cellStyle name="Level1-Numbers" xfId="291"/>
    <cellStyle name="Level1-Numbers 2" xfId="292"/>
    <cellStyle name="Level1-Numbers 2 2" xfId="293"/>
    <cellStyle name="Level1-Numbers 3" xfId="294"/>
    <cellStyle name="Level1-Numbers-Hide" xfId="295"/>
    <cellStyle name="Level1-Numbers-Hide 2" xfId="296"/>
    <cellStyle name="Level2" xfId="297"/>
    <cellStyle name="Level2 2" xfId="298"/>
    <cellStyle name="Level2 2 2" xfId="299"/>
    <cellStyle name="Level2 3" xfId="300"/>
    <cellStyle name="Level2-Hide" xfId="301"/>
    <cellStyle name="Level2-Hide 2" xfId="302"/>
    <cellStyle name="Level2-Hide 2 2" xfId="303"/>
    <cellStyle name="Level2-Hide 3" xfId="304"/>
    <cellStyle name="Level2-Numbers" xfId="305"/>
    <cellStyle name="Level2-Numbers 2" xfId="306"/>
    <cellStyle name="Level2-Numbers 2 2" xfId="307"/>
    <cellStyle name="Level2-Numbers 3" xfId="308"/>
    <cellStyle name="Level2-Numbers-Hide" xfId="309"/>
    <cellStyle name="Level2-Numbers-Hide 2" xfId="310"/>
    <cellStyle name="Level3" xfId="311"/>
    <cellStyle name="Level3 2" xfId="312"/>
    <cellStyle name="Level3 2 2" xfId="313"/>
    <cellStyle name="Level3 3" xfId="314"/>
    <cellStyle name="Level3 3 2" xfId="315"/>
    <cellStyle name="Level3 4" xfId="316"/>
    <cellStyle name="Level3_План департамент_2010_1207" xfId="317"/>
    <cellStyle name="Level3-Hide" xfId="318"/>
    <cellStyle name="Level3-Hide 2" xfId="319"/>
    <cellStyle name="Level3-Hide 2 2" xfId="320"/>
    <cellStyle name="Level3-Hide 3" xfId="321"/>
    <cellStyle name="Level3-Numbers" xfId="322"/>
    <cellStyle name="Level3-Numbers 2" xfId="323"/>
    <cellStyle name="Level3-Numbers 2 2" xfId="324"/>
    <cellStyle name="Level3-Numbers 3" xfId="325"/>
    <cellStyle name="Level3-Numbers 3 2" xfId="326"/>
    <cellStyle name="Level3-Numbers 4" xfId="327"/>
    <cellStyle name="Level3-Numbers_План департамент_2010_1207" xfId="328"/>
    <cellStyle name="Level3-Numbers-Hide" xfId="329"/>
    <cellStyle name="Level3-Numbers-Hide 2" xfId="330"/>
    <cellStyle name="Level4" xfId="331"/>
    <cellStyle name="Level4 2" xfId="332"/>
    <cellStyle name="Level4 2 2" xfId="333"/>
    <cellStyle name="Level4 3" xfId="334"/>
    <cellStyle name="Level4-Hide" xfId="335"/>
    <cellStyle name="Level4-Hide 2" xfId="336"/>
    <cellStyle name="Level4-Hide 2 2" xfId="337"/>
    <cellStyle name="Level4-Hide 3" xfId="338"/>
    <cellStyle name="Level4-Numbers" xfId="339"/>
    <cellStyle name="Level4-Numbers 2" xfId="340"/>
    <cellStyle name="Level4-Numbers 2 2" xfId="341"/>
    <cellStyle name="Level4-Numbers 3" xfId="342"/>
    <cellStyle name="Level4-Numbers-Hide" xfId="343"/>
    <cellStyle name="Level4-Numbers-Hide 2" xfId="344"/>
    <cellStyle name="Level5" xfId="345"/>
    <cellStyle name="Level5 2" xfId="346"/>
    <cellStyle name="Level5 2 2" xfId="347"/>
    <cellStyle name="Level5 3" xfId="348"/>
    <cellStyle name="Level5-Hide" xfId="349"/>
    <cellStyle name="Level5-Hide 2" xfId="350"/>
    <cellStyle name="Level5-Hide 2 2" xfId="351"/>
    <cellStyle name="Level5-Hide 3" xfId="352"/>
    <cellStyle name="Level5-Numbers" xfId="353"/>
    <cellStyle name="Level5-Numbers 2" xfId="354"/>
    <cellStyle name="Level5-Numbers 2 2" xfId="355"/>
    <cellStyle name="Level5-Numbers 3" xfId="356"/>
    <cellStyle name="Level5-Numbers-Hide" xfId="357"/>
    <cellStyle name="Level5-Numbers-Hide 2" xfId="358"/>
    <cellStyle name="Level6" xfId="359"/>
    <cellStyle name="Level6 2" xfId="360"/>
    <cellStyle name="Level6 2 2" xfId="361"/>
    <cellStyle name="Level6 3" xfId="362"/>
    <cellStyle name="Level6-Hide" xfId="363"/>
    <cellStyle name="Level6-Hide 2" xfId="364"/>
    <cellStyle name="Level6-Hide 2 2" xfId="365"/>
    <cellStyle name="Level6-Hide 3" xfId="366"/>
    <cellStyle name="Level6-Numbers" xfId="367"/>
    <cellStyle name="Level6-Numbers 2" xfId="368"/>
    <cellStyle name="Level6-Numbers 2 2" xfId="369"/>
    <cellStyle name="Level6-Numbers 3" xfId="370"/>
    <cellStyle name="Level7" xfId="371"/>
    <cellStyle name="Level7 2" xfId="372"/>
    <cellStyle name="Level7-Hide" xfId="373"/>
    <cellStyle name="Level7-Hide 2" xfId="374"/>
    <cellStyle name="Level7-Numbers" xfId="375"/>
    <cellStyle name="Level7-Numbers 2" xfId="376"/>
    <cellStyle name="Linked Cell" xfId="377"/>
    <cellStyle name="Neutral" xfId="378"/>
    <cellStyle name="Neutral 2" xfId="379"/>
    <cellStyle name="Normal 2" xfId="380"/>
    <cellStyle name="Normal_2005_03_15-Финансовый_БГ" xfId="381"/>
    <cellStyle name="Normal_GSE DCF_Model_31_07_09 final" xfId="382"/>
    <cellStyle name="Note" xfId="383"/>
    <cellStyle name="Note 2" xfId="384"/>
    <cellStyle name="Number-Cells" xfId="385"/>
    <cellStyle name="Number-Cells 2" xfId="386"/>
    <cellStyle name="Number-Cells-Column2" xfId="387"/>
    <cellStyle name="Number-Cells-Column2 2" xfId="388"/>
    <cellStyle name="Number-Cells-Column5" xfId="389"/>
    <cellStyle name="Number-Cells-Column5 2" xfId="390"/>
    <cellStyle name="Output" xfId="391"/>
    <cellStyle name="Output 2" xfId="392"/>
    <cellStyle name="Row-Header" xfId="393"/>
    <cellStyle name="Row-Header 2" xfId="394"/>
    <cellStyle name="Row-Header 2 2" xfId="395"/>
    <cellStyle name="Row-Header 3" xfId="396"/>
    <cellStyle name="Title" xfId="397"/>
    <cellStyle name="Total" xfId="398"/>
    <cellStyle name="Warning Text" xfId="399"/>
    <cellStyle name="Акцент1" xfId="400"/>
    <cellStyle name="Акцент1 2" xfId="401"/>
    <cellStyle name="Акцент1 2 2" xfId="402"/>
    <cellStyle name="Акцент1 3" xfId="403"/>
    <cellStyle name="Акцент1 3 2" xfId="404"/>
    <cellStyle name="Акцент2" xfId="405"/>
    <cellStyle name="Акцент2 2" xfId="406"/>
    <cellStyle name="Акцент2 2 2" xfId="407"/>
    <cellStyle name="Акцент2 2 3" xfId="408"/>
    <cellStyle name="Акцент2 3" xfId="409"/>
    <cellStyle name="Акцент2 3 2" xfId="410"/>
    <cellStyle name="Акцент2 3 3" xfId="411"/>
    <cellStyle name="Акцент3" xfId="412"/>
    <cellStyle name="Акцент3 2" xfId="413"/>
    <cellStyle name="Акцент3 2 2" xfId="414"/>
    <cellStyle name="Акцент3 3" xfId="415"/>
    <cellStyle name="Акцент3 3 2" xfId="416"/>
    <cellStyle name="Акцент4" xfId="417"/>
    <cellStyle name="Акцент4 2" xfId="418"/>
    <cellStyle name="Акцент4 2 2" xfId="419"/>
    <cellStyle name="Акцент4 3" xfId="420"/>
    <cellStyle name="Акцент4 3 2" xfId="421"/>
    <cellStyle name="Акцент5" xfId="422"/>
    <cellStyle name="Акцент5 2" xfId="423"/>
    <cellStyle name="Акцент5 2 2" xfId="424"/>
    <cellStyle name="Акцент5 3" xfId="425"/>
    <cellStyle name="Акцент5 3 2" xfId="426"/>
    <cellStyle name="Акцент6" xfId="427"/>
    <cellStyle name="Акцент6 2" xfId="428"/>
    <cellStyle name="Акцент6 2 2" xfId="429"/>
    <cellStyle name="Акцент6 3" xfId="430"/>
    <cellStyle name="Акцент6 3 2" xfId="431"/>
    <cellStyle name="Ввод " xfId="432"/>
    <cellStyle name="Ввод  2" xfId="433"/>
    <cellStyle name="Ввод  2 2" xfId="434"/>
    <cellStyle name="Ввод  3" xfId="435"/>
    <cellStyle name="Ввод  3 2" xfId="436"/>
    <cellStyle name="Вывод" xfId="437"/>
    <cellStyle name="Вывод 2" xfId="438"/>
    <cellStyle name="Вывод 2 2" xfId="439"/>
    <cellStyle name="Вывод 3" xfId="440"/>
    <cellStyle name="Вывод 3 2" xfId="441"/>
    <cellStyle name="Вычисление" xfId="442"/>
    <cellStyle name="Вычисление 2" xfId="443"/>
    <cellStyle name="Вычисление 2 2" xfId="444"/>
    <cellStyle name="Вычисление 3" xfId="445"/>
    <cellStyle name="Вычисление 3 2" xfId="446"/>
    <cellStyle name="Currency" xfId="447"/>
    <cellStyle name="Currency [0]" xfId="448"/>
    <cellStyle name="Денежный 2" xfId="449"/>
    <cellStyle name="Денежный 2 2" xfId="450"/>
    <cellStyle name="Заголовок 1" xfId="451"/>
    <cellStyle name="Заголовок 1 2" xfId="452"/>
    <cellStyle name="Заголовок 1 3" xfId="453"/>
    <cellStyle name="Заголовок 2" xfId="454"/>
    <cellStyle name="Заголовок 2 2" xfId="455"/>
    <cellStyle name="Заголовок 2 3" xfId="456"/>
    <cellStyle name="Заголовок 3" xfId="457"/>
    <cellStyle name="Заголовок 3 2" xfId="458"/>
    <cellStyle name="Заголовок 3 3" xfId="459"/>
    <cellStyle name="Заголовок 4" xfId="460"/>
    <cellStyle name="Заголовок 4 2" xfId="461"/>
    <cellStyle name="Заголовок 4 3" xfId="462"/>
    <cellStyle name="Итог" xfId="463"/>
    <cellStyle name="Итог 2" xfId="464"/>
    <cellStyle name="Итог 3" xfId="465"/>
    <cellStyle name="Контрольная ячейка" xfId="466"/>
    <cellStyle name="Контрольная ячейка 2" xfId="467"/>
    <cellStyle name="Контрольная ячейка 2 2" xfId="468"/>
    <cellStyle name="Контрольная ячейка 3" xfId="469"/>
    <cellStyle name="Контрольная ячейка 3 2" xfId="470"/>
    <cellStyle name="Название" xfId="471"/>
    <cellStyle name="Название 2" xfId="472"/>
    <cellStyle name="Название 3" xfId="473"/>
    <cellStyle name="Нейтральный" xfId="474"/>
    <cellStyle name="Нейтральный 2" xfId="475"/>
    <cellStyle name="Нейтральный 2 2" xfId="476"/>
    <cellStyle name="Нейтральный 3" xfId="477"/>
    <cellStyle name="Нейтральный 3 2" xfId="478"/>
    <cellStyle name="Обычный 10" xfId="479"/>
    <cellStyle name="Обычный 10 2" xfId="480"/>
    <cellStyle name="Обычный 11" xfId="481"/>
    <cellStyle name="Обычный 11 2" xfId="482"/>
    <cellStyle name="Обычный 12" xfId="483"/>
    <cellStyle name="Обычный 12 2" xfId="484"/>
    <cellStyle name="Обычный 13" xfId="485"/>
    <cellStyle name="Обычный 13 2" xfId="486"/>
    <cellStyle name="Обычный 14" xfId="487"/>
    <cellStyle name="Обычный 14 2" xfId="488"/>
    <cellStyle name="Обычный 15" xfId="489"/>
    <cellStyle name="Обычный 15 2" xfId="490"/>
    <cellStyle name="Обычный 16" xfId="491"/>
    <cellStyle name="Обычный 16 2" xfId="492"/>
    <cellStyle name="Обычный 17" xfId="493"/>
    <cellStyle name="Обычный 17 2" xfId="494"/>
    <cellStyle name="Обычный 18" xfId="495"/>
    <cellStyle name="Обычный 19" xfId="496"/>
    <cellStyle name="Обычный 2" xfId="497"/>
    <cellStyle name="Обычный 2 10" xfId="498"/>
    <cellStyle name="Обычный 2 10 2" xfId="499"/>
    <cellStyle name="Обычный 2 11" xfId="500"/>
    <cellStyle name="Обычный 2 11 2" xfId="501"/>
    <cellStyle name="Обычный 2 12" xfId="502"/>
    <cellStyle name="Обычный 2 12 2" xfId="503"/>
    <cellStyle name="Обычный 2 13" xfId="504"/>
    <cellStyle name="Обычный 2 13 2" xfId="505"/>
    <cellStyle name="Обычный 2 14" xfId="506"/>
    <cellStyle name="Обычный 2 14 2" xfId="507"/>
    <cellStyle name="Обычный 2 15" xfId="508"/>
    <cellStyle name="Обычный 2 15 2" xfId="509"/>
    <cellStyle name="Обычный 2 16" xfId="510"/>
    <cellStyle name="Обычный 2 16 2" xfId="511"/>
    <cellStyle name="Обычный 2 17" xfId="512"/>
    <cellStyle name="Обычный 2 2" xfId="513"/>
    <cellStyle name="Обычный 2 2 2" xfId="514"/>
    <cellStyle name="Обычный 2 2 2 2" xfId="515"/>
    <cellStyle name="Обычный 2 2 3" xfId="516"/>
    <cellStyle name="Обычный 2 2 3 2" xfId="517"/>
    <cellStyle name="Обычный 2 2 4" xfId="518"/>
    <cellStyle name="Обычный 2 2_Расшифровка прочих" xfId="519"/>
    <cellStyle name="Обычный 2 3" xfId="520"/>
    <cellStyle name="Обычный 2 3 2" xfId="521"/>
    <cellStyle name="Обычный 2 4" xfId="522"/>
    <cellStyle name="Обычный 2 4 2" xfId="523"/>
    <cellStyle name="Обычный 2 5" xfId="524"/>
    <cellStyle name="Обычный 2 5 2" xfId="525"/>
    <cellStyle name="Обычный 2 6" xfId="526"/>
    <cellStyle name="Обычный 2 6 2" xfId="527"/>
    <cellStyle name="Обычный 2 7" xfId="528"/>
    <cellStyle name="Обычный 2 7 2" xfId="529"/>
    <cellStyle name="Обычный 2 8" xfId="530"/>
    <cellStyle name="Обычный 2 8 2" xfId="531"/>
    <cellStyle name="Обычный 2 9" xfId="532"/>
    <cellStyle name="Обычный 2 9 2" xfId="533"/>
    <cellStyle name="Обычный 2_2604-2010" xfId="534"/>
    <cellStyle name="Обычный 3" xfId="535"/>
    <cellStyle name="Обычный 3 10" xfId="536"/>
    <cellStyle name="Обычный 3 10 2" xfId="537"/>
    <cellStyle name="Обычный 3 11" xfId="538"/>
    <cellStyle name="Обычный 3 11 2" xfId="539"/>
    <cellStyle name="Обычный 3 12" xfId="540"/>
    <cellStyle name="Обычный 3 12 2" xfId="541"/>
    <cellStyle name="Обычный 3 13" xfId="542"/>
    <cellStyle name="Обычный 3 13 2" xfId="543"/>
    <cellStyle name="Обычный 3 14" xfId="544"/>
    <cellStyle name="Обычный 3 2" xfId="545"/>
    <cellStyle name="Обычный 3 2 2" xfId="546"/>
    <cellStyle name="Обычный 3 3" xfId="547"/>
    <cellStyle name="Обычный 3 3 2" xfId="548"/>
    <cellStyle name="Обычный 3 4" xfId="549"/>
    <cellStyle name="Обычный 3 4 2" xfId="550"/>
    <cellStyle name="Обычный 3 5" xfId="551"/>
    <cellStyle name="Обычный 3 5 2" xfId="552"/>
    <cellStyle name="Обычный 3 6" xfId="553"/>
    <cellStyle name="Обычный 3 6 2" xfId="554"/>
    <cellStyle name="Обычный 3 7" xfId="555"/>
    <cellStyle name="Обычный 3 7 2" xfId="556"/>
    <cellStyle name="Обычный 3 8" xfId="557"/>
    <cellStyle name="Обычный 3 8 2" xfId="558"/>
    <cellStyle name="Обычный 3 9" xfId="559"/>
    <cellStyle name="Обычный 3 9 2" xfId="560"/>
    <cellStyle name="Обычный 3_Дефицит_7 млрд_0608_бс" xfId="561"/>
    <cellStyle name="Обычный 4" xfId="562"/>
    <cellStyle name="Обычный 4 2" xfId="563"/>
    <cellStyle name="Обычный 5" xfId="564"/>
    <cellStyle name="Обычный 5 2" xfId="565"/>
    <cellStyle name="Обычный 5 2 2" xfId="566"/>
    <cellStyle name="Обычный 6" xfId="567"/>
    <cellStyle name="Обычный 6 2" xfId="568"/>
    <cellStyle name="Обычный 6 2 2" xfId="569"/>
    <cellStyle name="Обычный 6 3" xfId="570"/>
    <cellStyle name="Обычный 6 3 2" xfId="571"/>
    <cellStyle name="Обычный 6 4" xfId="572"/>
    <cellStyle name="Обычный 6 4 2" xfId="573"/>
    <cellStyle name="Обычный 6_Дефицит_7 млрд_0608_бс" xfId="574"/>
    <cellStyle name="Обычный 7" xfId="575"/>
    <cellStyle name="Обычный 7 2" xfId="576"/>
    <cellStyle name="Обычный 7 2 2" xfId="577"/>
    <cellStyle name="Обычный 7 3" xfId="578"/>
    <cellStyle name="Обычный 8" xfId="579"/>
    <cellStyle name="Обычный 8 2" xfId="580"/>
    <cellStyle name="Обычный 9" xfId="581"/>
    <cellStyle name="Обычный 9 2" xfId="582"/>
    <cellStyle name="Обычный 9 3" xfId="583"/>
    <cellStyle name="Плохой" xfId="584"/>
    <cellStyle name="Плохой 2" xfId="585"/>
    <cellStyle name="Плохой 2 2" xfId="586"/>
    <cellStyle name="Плохой 3" xfId="587"/>
    <cellStyle name="Плохой 3 2" xfId="588"/>
    <cellStyle name="Пояснение" xfId="589"/>
    <cellStyle name="Пояснение 2" xfId="590"/>
    <cellStyle name="Пояснение 3" xfId="591"/>
    <cellStyle name="Примечание" xfId="592"/>
    <cellStyle name="Примечание 2" xfId="593"/>
    <cellStyle name="Примечание 2 2" xfId="594"/>
    <cellStyle name="Примечание 3" xfId="595"/>
    <cellStyle name="Примечание 3 2" xfId="596"/>
    <cellStyle name="Percent" xfId="597"/>
    <cellStyle name="Процентный 2" xfId="598"/>
    <cellStyle name="Процентный 2 10" xfId="599"/>
    <cellStyle name="Процентный 2 10 2" xfId="600"/>
    <cellStyle name="Процентный 2 11" xfId="601"/>
    <cellStyle name="Процентный 2 11 2" xfId="602"/>
    <cellStyle name="Процентный 2 12" xfId="603"/>
    <cellStyle name="Процентный 2 12 2" xfId="604"/>
    <cellStyle name="Процентный 2 13" xfId="605"/>
    <cellStyle name="Процентный 2 13 2" xfId="606"/>
    <cellStyle name="Процентный 2 14" xfId="607"/>
    <cellStyle name="Процентный 2 14 2" xfId="608"/>
    <cellStyle name="Процентный 2 15" xfId="609"/>
    <cellStyle name="Процентный 2 15 2" xfId="610"/>
    <cellStyle name="Процентный 2 16" xfId="611"/>
    <cellStyle name="Процентный 2 16 2" xfId="612"/>
    <cellStyle name="Процентный 2 17" xfId="613"/>
    <cellStyle name="Процентный 2 2" xfId="614"/>
    <cellStyle name="Процентный 2 2 2" xfId="615"/>
    <cellStyle name="Процентный 2 3" xfId="616"/>
    <cellStyle name="Процентный 2 3 2" xfId="617"/>
    <cellStyle name="Процентный 2 4" xfId="618"/>
    <cellStyle name="Процентный 2 4 2" xfId="619"/>
    <cellStyle name="Процентный 2 5" xfId="620"/>
    <cellStyle name="Процентный 2 5 2" xfId="621"/>
    <cellStyle name="Процентный 2 6" xfId="622"/>
    <cellStyle name="Процентный 2 6 2" xfId="623"/>
    <cellStyle name="Процентный 2 7" xfId="624"/>
    <cellStyle name="Процентный 2 7 2" xfId="625"/>
    <cellStyle name="Процентный 2 8" xfId="626"/>
    <cellStyle name="Процентный 2 8 2" xfId="627"/>
    <cellStyle name="Процентный 2 9" xfId="628"/>
    <cellStyle name="Процентный 2 9 2" xfId="629"/>
    <cellStyle name="Процентный 3" xfId="630"/>
    <cellStyle name="Процентный 3 2" xfId="631"/>
    <cellStyle name="Процентный 4" xfId="632"/>
    <cellStyle name="Процентный 4 2" xfId="633"/>
    <cellStyle name="Процентный 4 2 2" xfId="634"/>
    <cellStyle name="Процентный 4 3" xfId="635"/>
    <cellStyle name="Связанная ячейка" xfId="636"/>
    <cellStyle name="Связанная ячейка 2" xfId="637"/>
    <cellStyle name="Связанная ячейка 3" xfId="638"/>
    <cellStyle name="Стиль 1" xfId="639"/>
    <cellStyle name="Стиль 1 2" xfId="640"/>
    <cellStyle name="Стиль 1 2 2" xfId="641"/>
    <cellStyle name="Стиль 1 3" xfId="642"/>
    <cellStyle name="Стиль 1 3 2" xfId="643"/>
    <cellStyle name="Стиль 1 4" xfId="644"/>
    <cellStyle name="Стиль 1 4 2" xfId="645"/>
    <cellStyle name="Стиль 1 5" xfId="646"/>
    <cellStyle name="Стиль 1 5 2" xfId="647"/>
    <cellStyle name="Стиль 1 6" xfId="648"/>
    <cellStyle name="Стиль 1 6 2" xfId="649"/>
    <cellStyle name="Стиль 1 7" xfId="650"/>
    <cellStyle name="Стиль 1 7 2" xfId="651"/>
    <cellStyle name="Стиль 1 8" xfId="652"/>
    <cellStyle name="Текст предупреждения" xfId="653"/>
    <cellStyle name="Текст предупреждения 2" xfId="654"/>
    <cellStyle name="Текст предупреждения 3" xfId="655"/>
    <cellStyle name="Тысячи [0]_1.62" xfId="656"/>
    <cellStyle name="Тысячи_1.62" xfId="657"/>
    <cellStyle name="Comma" xfId="658"/>
    <cellStyle name="Comma [0]" xfId="659"/>
    <cellStyle name="Финансовый 2" xfId="660"/>
    <cellStyle name="Финансовый 2 10" xfId="661"/>
    <cellStyle name="Финансовый 2 10 2" xfId="662"/>
    <cellStyle name="Финансовый 2 11" xfId="663"/>
    <cellStyle name="Финансовый 2 11 2" xfId="664"/>
    <cellStyle name="Финансовый 2 12" xfId="665"/>
    <cellStyle name="Финансовый 2 12 2" xfId="666"/>
    <cellStyle name="Финансовый 2 13" xfId="667"/>
    <cellStyle name="Финансовый 2 13 2" xfId="668"/>
    <cellStyle name="Финансовый 2 14" xfId="669"/>
    <cellStyle name="Финансовый 2 14 2" xfId="670"/>
    <cellStyle name="Финансовый 2 15" xfId="671"/>
    <cellStyle name="Финансовый 2 15 2" xfId="672"/>
    <cellStyle name="Финансовый 2 16" xfId="673"/>
    <cellStyle name="Финансовый 2 16 2" xfId="674"/>
    <cellStyle name="Финансовый 2 17" xfId="675"/>
    <cellStyle name="Финансовый 2 17 2" xfId="676"/>
    <cellStyle name="Финансовый 2 18" xfId="677"/>
    <cellStyle name="Финансовый 2 2" xfId="678"/>
    <cellStyle name="Финансовый 2 2 2" xfId="679"/>
    <cellStyle name="Финансовый 2 3" xfId="680"/>
    <cellStyle name="Финансовый 2 3 2" xfId="681"/>
    <cellStyle name="Финансовый 2 4" xfId="682"/>
    <cellStyle name="Финансовый 2 4 2" xfId="683"/>
    <cellStyle name="Финансовый 2 5" xfId="684"/>
    <cellStyle name="Финансовый 2 5 2" xfId="685"/>
    <cellStyle name="Финансовый 2 6" xfId="686"/>
    <cellStyle name="Финансовый 2 6 2" xfId="687"/>
    <cellStyle name="Финансовый 2 7" xfId="688"/>
    <cellStyle name="Финансовый 2 7 2" xfId="689"/>
    <cellStyle name="Финансовый 2 8" xfId="690"/>
    <cellStyle name="Финансовый 2 8 2" xfId="691"/>
    <cellStyle name="Финансовый 2 9" xfId="692"/>
    <cellStyle name="Финансовый 2 9 2" xfId="693"/>
    <cellStyle name="Финансовый 3" xfId="694"/>
    <cellStyle name="Финансовый 3 2" xfId="695"/>
    <cellStyle name="Финансовый 3 2 2" xfId="696"/>
    <cellStyle name="Финансовый 3 3" xfId="697"/>
    <cellStyle name="Финансовый 4" xfId="698"/>
    <cellStyle name="Финансовый 4 2" xfId="699"/>
    <cellStyle name="Финансовый 4 2 2" xfId="700"/>
    <cellStyle name="Финансовый 4 3" xfId="701"/>
    <cellStyle name="Финансовый 4 3 2" xfId="702"/>
    <cellStyle name="Финансовый 4 4" xfId="703"/>
    <cellStyle name="Финансовый 5" xfId="704"/>
    <cellStyle name="Финансовый 5 2" xfId="705"/>
    <cellStyle name="Финансовый 6" xfId="706"/>
    <cellStyle name="Финансовый 6 2" xfId="707"/>
    <cellStyle name="Финансовый 7" xfId="708"/>
    <cellStyle name="Финансовый 7 2" xfId="709"/>
    <cellStyle name="Хороший" xfId="710"/>
    <cellStyle name="Хороший 2" xfId="711"/>
    <cellStyle name="Хороший 2 2" xfId="712"/>
    <cellStyle name="Хороший 3" xfId="713"/>
    <cellStyle name="Хороший 3 2" xfId="714"/>
    <cellStyle name="числовой" xfId="715"/>
    <cellStyle name="числовой 2" xfId="716"/>
    <cellStyle name="Ю" xfId="717"/>
    <cellStyle name="Ю 2" xfId="718"/>
    <cellStyle name="Ю-FreeSet_10" xfId="7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WORK/S2/VICTOR/%D0%92%D0%92%D0%9F/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%D0%9C%D0%BE%D0%B8%20%D0%B4%D0%BE%D0%BA%D1%83%D0%BC%D0%B5%D0%BD%D1%82%D1%8B/Sergey/%D0%9F%D1%80%D0%BE%D0%B3%D0%BD%D0%BE%D0%B7/%D0%A0%D0%B0%D0%B1%D0%BE%D1%87%D0%B8%D0%B5%20%D1%82%D0%B0%D0%B1%D0%BB%D0%B8%D1%86%D1%8B/new/zveden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"/>
      <sheetName val="п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6">
          <cell r="E6" t="str">
            <v>31 декабря 2005 года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214"/>
  <sheetViews>
    <sheetView view="pageBreakPreview" zoomScale="75" zoomScaleNormal="82" zoomScaleSheetLayoutView="75" zoomScalePageLayoutView="0" workbookViewId="0" topLeftCell="A58">
      <selection activeCell="A70" sqref="A70:F70"/>
    </sheetView>
  </sheetViews>
  <sheetFormatPr defaultColWidth="9.00390625" defaultRowHeight="12.75"/>
  <cols>
    <col min="1" max="1" width="82.625" style="1" customWidth="1"/>
    <col min="2" max="2" width="15.25390625" style="2" customWidth="1"/>
    <col min="3" max="5" width="18.00390625" style="2" customWidth="1"/>
    <col min="6" max="6" width="19.25390625" style="1" customWidth="1"/>
    <col min="7" max="7" width="10.00390625" style="3" customWidth="1"/>
    <col min="8" max="8" width="9.625" style="3" customWidth="1"/>
    <col min="9" max="9" width="9.125" style="3" customWidth="1"/>
    <col min="10" max="10" width="8.875" style="3" customWidth="1"/>
    <col min="11" max="11" width="10.625" style="3" customWidth="1"/>
    <col min="12" max="16384" width="9.125" style="3" customWidth="1"/>
  </cols>
  <sheetData>
    <row r="1" spans="1:6" ht="11.25" customHeight="1">
      <c r="A1" s="4"/>
      <c r="B1" s="5"/>
      <c r="E1" s="155" t="s">
        <v>0</v>
      </c>
      <c r="F1" s="155"/>
    </row>
    <row r="2" spans="1:6" ht="15" customHeight="1">
      <c r="A2" s="4"/>
      <c r="E2" s="156" t="s">
        <v>1</v>
      </c>
      <c r="F2" s="156"/>
    </row>
    <row r="3" spans="1:6" ht="12" customHeight="1">
      <c r="A3" s="4"/>
      <c r="E3" s="156" t="s">
        <v>2</v>
      </c>
      <c r="F3" s="156"/>
    </row>
    <row r="4" spans="1:6" ht="11.25" customHeight="1">
      <c r="A4" s="4"/>
      <c r="E4" s="156" t="s">
        <v>3</v>
      </c>
      <c r="F4" s="156"/>
    </row>
    <row r="5" spans="1:6" ht="13.5" customHeight="1">
      <c r="A5" s="4"/>
      <c r="B5" s="1"/>
      <c r="E5" s="156" t="s">
        <v>4</v>
      </c>
      <c r="F5" s="156"/>
    </row>
    <row r="6" spans="1:6" ht="12" customHeight="1">
      <c r="A6" s="4"/>
      <c r="B6" s="1"/>
      <c r="E6" s="6" t="s">
        <v>5</v>
      </c>
      <c r="F6" s="7"/>
    </row>
    <row r="7" spans="1:6" ht="10.5" customHeight="1">
      <c r="A7" s="8"/>
      <c r="D7" s="9"/>
      <c r="E7" s="7" t="s">
        <v>6</v>
      </c>
      <c r="F7" s="7"/>
    </row>
    <row r="8" spans="1:5" ht="20.25" customHeight="1">
      <c r="A8" s="8" t="s">
        <v>7</v>
      </c>
      <c r="B8" s="1"/>
      <c r="C8" s="10" t="s">
        <v>8</v>
      </c>
      <c r="D8" s="1"/>
      <c r="E8" s="1"/>
    </row>
    <row r="9" spans="1:6" ht="37.5" customHeight="1">
      <c r="A9" s="8" t="s">
        <v>9</v>
      </c>
      <c r="B9" s="1"/>
      <c r="C9" s="11" t="s">
        <v>10</v>
      </c>
      <c r="D9" s="10"/>
      <c r="E9" s="10"/>
      <c r="F9" s="12"/>
    </row>
    <row r="10" spans="1:6" ht="19.5" customHeight="1">
      <c r="A10" s="8"/>
      <c r="C10" s="11" t="s">
        <v>10</v>
      </c>
      <c r="D10" s="10"/>
      <c r="E10" s="10"/>
      <c r="F10" s="12"/>
    </row>
    <row r="11" spans="1:6" ht="34.5" customHeight="1">
      <c r="A11" s="8" t="s">
        <v>11</v>
      </c>
      <c r="B11" s="1"/>
      <c r="C11" s="11"/>
      <c r="D11" s="13"/>
      <c r="E11" s="13"/>
      <c r="F11" s="12"/>
    </row>
    <row r="12" spans="1:6" ht="16.5" customHeight="1">
      <c r="A12" s="14"/>
      <c r="C12" s="11" t="s">
        <v>10</v>
      </c>
      <c r="D12" s="13"/>
      <c r="E12" s="13"/>
      <c r="F12" s="12"/>
    </row>
    <row r="13" spans="1:6" ht="41.25" customHeight="1">
      <c r="A13" s="8" t="s">
        <v>12</v>
      </c>
      <c r="B13" s="1"/>
      <c r="C13" s="157"/>
      <c r="D13" s="157"/>
      <c r="E13" s="157"/>
      <c r="F13" s="157"/>
    </row>
    <row r="14" spans="1:6" ht="35.25" customHeight="1">
      <c r="A14" s="8" t="s">
        <v>13</v>
      </c>
      <c r="B14" s="1"/>
      <c r="C14" s="157"/>
      <c r="D14" s="157"/>
      <c r="E14" s="157"/>
      <c r="F14" s="157"/>
    </row>
    <row r="15" spans="1:6" ht="35.25" customHeight="1">
      <c r="A15" s="8" t="s">
        <v>14</v>
      </c>
      <c r="B15" s="1"/>
      <c r="C15" s="157"/>
      <c r="D15" s="157"/>
      <c r="E15" s="157"/>
      <c r="F15" s="157"/>
    </row>
    <row r="16" spans="1:2" ht="15.75" customHeight="1">
      <c r="A16" s="8"/>
      <c r="B16" s="1"/>
    </row>
    <row r="17" spans="1:6" ht="19.5" customHeight="1">
      <c r="A17" s="15"/>
      <c r="B17" s="158"/>
      <c r="C17" s="158"/>
      <c r="D17" s="158"/>
      <c r="E17" s="158"/>
      <c r="F17" s="158"/>
    </row>
    <row r="18" spans="1:6" ht="19.5" customHeight="1">
      <c r="A18" s="16" t="s">
        <v>15</v>
      </c>
      <c r="B18" s="159" t="s">
        <v>16</v>
      </c>
      <c r="C18" s="159"/>
      <c r="D18" s="159"/>
      <c r="E18" s="159"/>
      <c r="F18" s="159"/>
    </row>
    <row r="19" spans="1:6" ht="19.5" customHeight="1">
      <c r="A19" s="16" t="s">
        <v>17</v>
      </c>
      <c r="B19" s="159" t="s">
        <v>18</v>
      </c>
      <c r="C19" s="159"/>
      <c r="D19" s="159"/>
      <c r="E19" s="159"/>
      <c r="F19" s="159"/>
    </row>
    <row r="20" spans="1:6" ht="19.5" customHeight="1">
      <c r="A20" s="16" t="s">
        <v>19</v>
      </c>
      <c r="B20" s="159" t="s">
        <v>20</v>
      </c>
      <c r="C20" s="159"/>
      <c r="D20" s="159"/>
      <c r="E20" s="159"/>
      <c r="F20" s="159"/>
    </row>
    <row r="21" spans="1:6" ht="19.5" customHeight="1">
      <c r="A21" s="16" t="s">
        <v>21</v>
      </c>
      <c r="B21" s="159" t="s">
        <v>22</v>
      </c>
      <c r="C21" s="159"/>
      <c r="D21" s="159"/>
      <c r="E21" s="159"/>
      <c r="F21" s="159"/>
    </row>
    <row r="22" spans="1:6" ht="19.5" customHeight="1">
      <c r="A22" s="16" t="s">
        <v>23</v>
      </c>
      <c r="B22" s="159"/>
      <c r="C22" s="159"/>
      <c r="D22" s="159"/>
      <c r="E22" s="159"/>
      <c r="F22" s="159"/>
    </row>
    <row r="23" spans="1:6" ht="19.5" customHeight="1">
      <c r="A23" s="16" t="s">
        <v>24</v>
      </c>
      <c r="B23" s="159" t="s">
        <v>25</v>
      </c>
      <c r="C23" s="159"/>
      <c r="D23" s="159"/>
      <c r="E23" s="159"/>
      <c r="F23" s="159"/>
    </row>
    <row r="24" spans="1:6" ht="19.5" customHeight="1">
      <c r="A24" s="16" t="s">
        <v>26</v>
      </c>
      <c r="B24" s="159" t="s">
        <v>27</v>
      </c>
      <c r="C24" s="159"/>
      <c r="D24" s="159"/>
      <c r="E24" s="159"/>
      <c r="F24" s="159"/>
    </row>
    <row r="25" spans="1:6" ht="19.5" customHeight="1">
      <c r="A25" s="16" t="s">
        <v>28</v>
      </c>
      <c r="B25" s="159" t="s">
        <v>29</v>
      </c>
      <c r="C25" s="159"/>
      <c r="D25" s="159"/>
      <c r="E25" s="159"/>
      <c r="F25" s="159"/>
    </row>
    <row r="26" spans="1:6" ht="19.5" customHeight="1">
      <c r="A26" s="16" t="s">
        <v>30</v>
      </c>
      <c r="B26" s="159">
        <v>19</v>
      </c>
      <c r="C26" s="159"/>
      <c r="D26" s="159"/>
      <c r="E26" s="159"/>
      <c r="F26" s="159"/>
    </row>
    <row r="27" spans="1:6" ht="19.5" customHeight="1">
      <c r="A27" s="16" t="s">
        <v>31</v>
      </c>
      <c r="B27" s="159" t="s">
        <v>32</v>
      </c>
      <c r="C27" s="159"/>
      <c r="D27" s="159"/>
      <c r="E27" s="159"/>
      <c r="F27" s="159"/>
    </row>
    <row r="28" spans="1:6" ht="19.5" customHeight="1">
      <c r="A28" s="16" t="s">
        <v>33</v>
      </c>
      <c r="B28" s="159">
        <v>700983</v>
      </c>
      <c r="C28" s="159"/>
      <c r="D28" s="159"/>
      <c r="E28" s="159"/>
      <c r="F28" s="159"/>
    </row>
    <row r="29" spans="1:6" ht="19.5" customHeight="1">
      <c r="A29" s="16" t="s">
        <v>34</v>
      </c>
      <c r="B29" s="159" t="s">
        <v>35</v>
      </c>
      <c r="C29" s="159"/>
      <c r="D29" s="159"/>
      <c r="E29" s="159"/>
      <c r="F29" s="159"/>
    </row>
    <row r="30" spans="2:5" ht="51" customHeight="1">
      <c r="B30" s="1"/>
      <c r="C30" s="1"/>
      <c r="D30" s="1"/>
      <c r="E30" s="1"/>
    </row>
    <row r="31" spans="1:6" ht="18.75">
      <c r="A31" s="160" t="s">
        <v>36</v>
      </c>
      <c r="B31" s="160"/>
      <c r="C31" s="160"/>
      <c r="D31" s="160"/>
      <c r="E31" s="160"/>
      <c r="F31" s="160"/>
    </row>
    <row r="32" spans="1:6" ht="9" customHeight="1">
      <c r="A32" s="10"/>
      <c r="B32" s="10"/>
      <c r="C32" s="10"/>
      <c r="D32" s="10"/>
      <c r="E32" s="10"/>
      <c r="F32" s="10"/>
    </row>
    <row r="33" spans="1:6" ht="18.75">
      <c r="A33" s="160" t="s">
        <v>37</v>
      </c>
      <c r="B33" s="160"/>
      <c r="C33" s="160"/>
      <c r="D33" s="160"/>
      <c r="E33" s="160"/>
      <c r="F33" s="160"/>
    </row>
    <row r="34" spans="2:6" ht="12" customHeight="1">
      <c r="B34" s="17"/>
      <c r="C34" s="18"/>
      <c r="D34" s="17"/>
      <c r="E34" s="17"/>
      <c r="F34" s="17"/>
    </row>
    <row r="35" spans="1:6" ht="31.5" customHeight="1">
      <c r="A35" s="161" t="s">
        <v>38</v>
      </c>
      <c r="B35" s="162" t="s">
        <v>39</v>
      </c>
      <c r="C35" s="162" t="s">
        <v>40</v>
      </c>
      <c r="D35" s="162" t="s">
        <v>41</v>
      </c>
      <c r="E35" s="163" t="s">
        <v>42</v>
      </c>
      <c r="F35" s="162" t="s">
        <v>43</v>
      </c>
    </row>
    <row r="36" spans="1:6" ht="54.75" customHeight="1">
      <c r="A36" s="161"/>
      <c r="B36" s="162"/>
      <c r="C36" s="162"/>
      <c r="D36" s="162"/>
      <c r="E36" s="163"/>
      <c r="F36" s="162"/>
    </row>
    <row r="37" spans="1:6" ht="19.5" customHeight="1">
      <c r="A37" s="19">
        <v>1</v>
      </c>
      <c r="B37" s="20">
        <v>2</v>
      </c>
      <c r="C37" s="20">
        <v>3</v>
      </c>
      <c r="D37" s="20">
        <v>4</v>
      </c>
      <c r="E37" s="20">
        <v>5</v>
      </c>
      <c r="F37" s="20">
        <v>6</v>
      </c>
    </row>
    <row r="38" spans="1:6" ht="24.75" customHeight="1">
      <c r="A38" s="168" t="s">
        <v>44</v>
      </c>
      <c r="B38" s="168"/>
      <c r="C38" s="168"/>
      <c r="D38" s="168"/>
      <c r="E38" s="168"/>
      <c r="F38" s="168"/>
    </row>
    <row r="39" spans="1:6" ht="19.5" customHeight="1">
      <c r="A39" s="23" t="s">
        <v>45</v>
      </c>
      <c r="B39" s="19">
        <f>'1.1. Фін результат_табл. 1'!B7</f>
        <v>1000</v>
      </c>
      <c r="C39" s="24">
        <f>'1.1. Фін результат_табл. 1'!C7</f>
        <v>3863.3999999999996</v>
      </c>
      <c r="D39" s="24">
        <f>'1.1. Фін результат_табл. 1'!D7</f>
        <v>2614</v>
      </c>
      <c r="E39" s="24">
        <f>'1.1. Фін результат_табл. 1'!E7</f>
        <v>3842</v>
      </c>
      <c r="F39" s="24">
        <f>'1.1. Фін результат_табл. 1'!F7</f>
        <v>4072</v>
      </c>
    </row>
    <row r="40" spans="1:6" ht="19.5" customHeight="1">
      <c r="A40" s="23" t="s">
        <v>46</v>
      </c>
      <c r="B40" s="19">
        <f>'1.1. Фін результат_табл. 1'!B13</f>
        <v>1010</v>
      </c>
      <c r="C40" s="24">
        <f>'1.1. Фін результат_табл. 1'!C13</f>
        <v>2874.2740000000003</v>
      </c>
      <c r="D40" s="24">
        <f>'1.1. Фін результат_табл. 1'!D13</f>
        <v>1889.322</v>
      </c>
      <c r="E40" s="24">
        <f>'1.1. Фін результат_табл. 1'!E13</f>
        <v>2825.2</v>
      </c>
      <c r="F40" s="24">
        <f>'1.1. Фін результат_табл. 1'!F13</f>
        <v>3051.1200000000003</v>
      </c>
    </row>
    <row r="41" spans="1:6" ht="19.5" customHeight="1">
      <c r="A41" s="25" t="s">
        <v>47</v>
      </c>
      <c r="B41" s="19">
        <f>'1.1. Фін результат_табл. 1'!B22</f>
        <v>1020</v>
      </c>
      <c r="C41" s="24">
        <f>'1.1. Фін результат_табл. 1'!C22</f>
        <v>989.1259999999993</v>
      </c>
      <c r="D41" s="24">
        <f>'1.1. Фін результат_табл. 1'!D22</f>
        <v>724.6780000000001</v>
      </c>
      <c r="E41" s="24">
        <f>'1.1. Фін результат_табл. 1'!E22</f>
        <v>1016.8000000000002</v>
      </c>
      <c r="F41" s="24">
        <f>'1.1. Фін результат_табл. 1'!F22</f>
        <v>1020.88</v>
      </c>
    </row>
    <row r="42" spans="1:6" ht="19.5" customHeight="1">
      <c r="A42" s="23" t="s">
        <v>48</v>
      </c>
      <c r="B42" s="19">
        <f>'1.1. Фін результат_табл. 1'!B25</f>
        <v>1040</v>
      </c>
      <c r="C42" s="24">
        <f>'1.1. Фін результат_табл. 1'!C25</f>
        <v>908.846</v>
      </c>
      <c r="D42" s="24">
        <f>'1.1. Фін результат_табл. 1'!D25</f>
        <v>707.232</v>
      </c>
      <c r="E42" s="24">
        <f>'1.1. Фін результат_табл. 1'!E25</f>
        <v>923</v>
      </c>
      <c r="F42" s="24">
        <f>'1.1. Фін результат_табл. 1'!F25</f>
        <v>962.64</v>
      </c>
    </row>
    <row r="43" spans="1:6" ht="19.5" customHeight="1">
      <c r="A43" s="23" t="s">
        <v>49</v>
      </c>
      <c r="B43" s="19">
        <f>'1.1. Фін результат_табл. 1'!B48</f>
        <v>1070</v>
      </c>
      <c r="C43" s="24"/>
      <c r="D43" s="24"/>
      <c r="E43" s="24"/>
      <c r="F43" s="24"/>
    </row>
    <row r="44" spans="1:6" ht="19.5" customHeight="1">
      <c r="A44" s="23" t="s">
        <v>50</v>
      </c>
      <c r="B44" s="19">
        <f>'1.1. Фін результат_табл. 1'!B78</f>
        <v>1300</v>
      </c>
      <c r="C44" s="24"/>
      <c r="D44" s="24"/>
      <c r="E44" s="24"/>
      <c r="F44" s="24"/>
    </row>
    <row r="45" spans="1:6" ht="19.5" customHeight="1">
      <c r="A45" s="26" t="s">
        <v>51</v>
      </c>
      <c r="B45" s="19">
        <f>'1.1. Фін результат_табл. 1'!B61</f>
        <v>1100</v>
      </c>
      <c r="C45" s="24">
        <f>'1.1. Фін результат_табл. 1'!C61</f>
        <v>80.27999999999929</v>
      </c>
      <c r="D45" s="24">
        <f>'1.1. Фін результат_табл. 1'!D61</f>
        <v>17.446000000000083</v>
      </c>
      <c r="E45" s="24">
        <f>'1.1. Фін результат_табл. 1'!E61</f>
        <v>93.80000000000018</v>
      </c>
      <c r="F45" s="24">
        <f>'1.1. Фін результат_табл. 1'!F61</f>
        <v>58.24000000000001</v>
      </c>
    </row>
    <row r="46" spans="1:6" ht="19.5" customHeight="1">
      <c r="A46" s="27" t="s">
        <v>52</v>
      </c>
      <c r="B46" s="19">
        <f>'1.1. Фін результат_табл. 1'!B89</f>
        <v>1410</v>
      </c>
      <c r="C46" s="24">
        <f>'1.1. Фін результат_табл. 1'!C89</f>
        <v>433.2799999999993</v>
      </c>
      <c r="D46" s="24">
        <f>'1.1. Фін результат_табл. 1'!D89</f>
        <v>141.44600000000008</v>
      </c>
      <c r="E46" s="24">
        <f>'1.1. Фін результат_табл. 1'!E89</f>
        <v>336.00000000000017</v>
      </c>
      <c r="F46" s="24">
        <f>'1.1. Фін результат_табл. 1'!F89</f>
        <v>226.24</v>
      </c>
    </row>
    <row r="47" spans="1:6" ht="19.5" customHeight="1">
      <c r="A47" s="28" t="s">
        <v>53</v>
      </c>
      <c r="B47" s="19">
        <f>' 5. Коефіцієнти'!B9</f>
        <v>5010</v>
      </c>
      <c r="C47" s="24">
        <f>' 5. Коефіцієнти'!D9</f>
        <v>11.21499197597969</v>
      </c>
      <c r="D47" s="24">
        <f>' 5. Коефіцієнти'!E9</f>
        <v>5.411094108645757</v>
      </c>
      <c r="E47" s="24">
        <f>' 5. Коефіцієнти'!F9</f>
        <v>8.745445080687146</v>
      </c>
      <c r="F47" s="24">
        <f>' 5. Коефіцієнти'!G9</f>
        <v>5.555992141453832</v>
      </c>
    </row>
    <row r="48" spans="1:6" ht="19.5" customHeight="1">
      <c r="A48" s="28" t="s">
        <v>54</v>
      </c>
      <c r="B48" s="19">
        <f>'1.1. Фін результат_табл. 1'!B79</f>
        <v>1310</v>
      </c>
      <c r="C48" s="24"/>
      <c r="D48" s="24"/>
      <c r="E48" s="24"/>
      <c r="F48" s="24"/>
    </row>
    <row r="49" spans="1:6" ht="19.5" customHeight="1">
      <c r="A49" s="23" t="s">
        <v>55</v>
      </c>
      <c r="B49" s="19">
        <f>'1.1. Фін результат_табл. 1'!B80</f>
        <v>1320</v>
      </c>
      <c r="C49" s="24">
        <f>'1.1. Фін результат_табл. 1'!C80</f>
        <v>26.8</v>
      </c>
      <c r="D49" s="24">
        <f>'1.1. Фін результат_табл. 1'!D80</f>
        <v>50</v>
      </c>
      <c r="E49" s="24">
        <f>'1.1. Фін результат_табл. 1'!E80</f>
        <v>7.6</v>
      </c>
      <c r="F49" s="24">
        <f>'1.1. Фін результат_табл. 1'!F80</f>
        <v>50</v>
      </c>
    </row>
    <row r="50" spans="1:6" ht="19.5" customHeight="1">
      <c r="A50" s="27" t="s">
        <v>56</v>
      </c>
      <c r="B50" s="19">
        <f>'1.1. Фін результат_табл. 1'!B70</f>
        <v>1170</v>
      </c>
      <c r="C50" s="24">
        <f>'1.1. Фін результат_табл. 1'!C70</f>
        <v>107.07999999999929</v>
      </c>
      <c r="D50" s="24">
        <f>'1.1. Фін результат_табл. 1'!D70</f>
        <v>67.44600000000008</v>
      </c>
      <c r="E50" s="24">
        <f>'1.1. Фін результат_табл. 1'!E70</f>
        <v>101.40000000000018</v>
      </c>
      <c r="F50" s="24">
        <f>'1.1. Фін результат_табл. 1'!F70</f>
        <v>108.24000000000001</v>
      </c>
    </row>
    <row r="51" spans="1:6" ht="19.5" customHeight="1">
      <c r="A51" s="29" t="s">
        <v>57</v>
      </c>
      <c r="B51" s="19">
        <f>'1.1. Фін результат_табл. 1'!B71</f>
        <v>1180</v>
      </c>
      <c r="C51" s="24">
        <f>'1.1. Фін результат_табл. 1'!C71</f>
        <v>19.3</v>
      </c>
      <c r="D51" s="24">
        <f>'1.1. Фін результат_табл. 1'!D71</f>
        <v>12.140280000000015</v>
      </c>
      <c r="E51" s="24">
        <f>'1.1. Фін результат_табл. 1'!E71</f>
        <v>18.25200000000003</v>
      </c>
      <c r="F51" s="24">
        <f>'1.1. Фін результат_табл. 1'!F71</f>
        <v>19.483200000000004</v>
      </c>
    </row>
    <row r="52" spans="1:6" ht="19.5" customHeight="1">
      <c r="A52" s="26" t="s">
        <v>58</v>
      </c>
      <c r="B52" s="19">
        <f>'1.1. Фін результат_табл. 1'!B73</f>
        <v>1200</v>
      </c>
      <c r="C52" s="24">
        <f>'1.1. Фін результат_табл. 1'!C73</f>
        <v>87.77999999999929</v>
      </c>
      <c r="D52" s="24">
        <f>'1.1. Фін результат_табл. 1'!D73</f>
        <v>55.305720000000065</v>
      </c>
      <c r="E52" s="24">
        <f>'1.1. Фін результат_табл. 1'!E73</f>
        <v>83.14800000000014</v>
      </c>
      <c r="F52" s="24">
        <f>'1.1. Фін результат_табл. 1'!F73</f>
        <v>88.7568</v>
      </c>
    </row>
    <row r="53" spans="1:6" ht="19.5" customHeight="1">
      <c r="A53" s="28" t="s">
        <v>59</v>
      </c>
      <c r="B53" s="19">
        <f>' 5. Коефіцієнти'!B12</f>
        <v>5040</v>
      </c>
      <c r="C53" s="24">
        <f>' 5. Коефіцієнти'!D12</f>
        <v>0.02272091939742178</v>
      </c>
      <c r="D53" s="24">
        <v>-0.34</v>
      </c>
      <c r="E53" s="24">
        <f>(E41/E39)*100</f>
        <v>26.465382613222282</v>
      </c>
      <c r="F53" s="24">
        <f>(F41/F39)*100</f>
        <v>25.07072691552063</v>
      </c>
    </row>
    <row r="54" spans="1:6" ht="24.75" customHeight="1">
      <c r="A54" s="164" t="s">
        <v>60</v>
      </c>
      <c r="B54" s="164"/>
      <c r="C54" s="164"/>
      <c r="D54" s="164"/>
      <c r="E54" s="164"/>
      <c r="F54" s="164"/>
    </row>
    <row r="55" spans="1:6" ht="19.5" customHeight="1">
      <c r="A55" s="31" t="s">
        <v>61</v>
      </c>
      <c r="B55" s="19">
        <f>'2._табл 2'!B21</f>
        <v>2100</v>
      </c>
      <c r="C55" s="24">
        <f>'2._табл 2'!C21</f>
        <v>0.9</v>
      </c>
      <c r="D55" s="24">
        <f>'2._табл 2'!D21</f>
        <v>0.6570792000000005</v>
      </c>
      <c r="E55" s="24">
        <f>'2._табл 2'!E21</f>
        <v>0.6</v>
      </c>
      <c r="F55" s="24">
        <f>'2._табл 2'!F21</f>
        <v>1.1361600000000003</v>
      </c>
    </row>
    <row r="56" spans="1:6" ht="19.5" customHeight="1">
      <c r="A56" s="32" t="s">
        <v>62</v>
      </c>
      <c r="B56" s="19">
        <f>'2._табл 2'!B24</f>
        <v>2110</v>
      </c>
      <c r="C56" s="24">
        <f>'2._табл 2'!C24</f>
        <v>19.3</v>
      </c>
      <c r="D56" s="24">
        <f>'2._табл 2'!D24</f>
        <v>12.140280000000015</v>
      </c>
      <c r="E56" s="24">
        <f>'2._табл 2'!E24</f>
        <v>7.2</v>
      </c>
      <c r="F56" s="24">
        <f>'2._табл 2'!F24</f>
        <v>19.415199999999984</v>
      </c>
    </row>
    <row r="57" spans="1:6" ht="42" customHeight="1">
      <c r="A57" s="32" t="s">
        <v>63</v>
      </c>
      <c r="B57" s="19" t="s">
        <v>64</v>
      </c>
      <c r="C57" s="24">
        <f>'2._табл 2'!C26+'2._табл 2'!C25</f>
        <v>594.2</v>
      </c>
      <c r="D57" s="24">
        <f>'2._табл 2'!D26+'2._табл 2'!D25</f>
        <v>370</v>
      </c>
      <c r="E57" s="24">
        <f>'2._табл 2'!E26+'2._табл 2'!E25</f>
        <v>550</v>
      </c>
      <c r="F57" s="24">
        <f>'2._табл 2'!F26+'2._табл 2'!F25</f>
        <v>370</v>
      </c>
    </row>
    <row r="58" spans="1:6" ht="42.75" customHeight="1">
      <c r="A58" s="31" t="s">
        <v>65</v>
      </c>
      <c r="B58" s="19">
        <f>'2._табл 2'!B27</f>
        <v>2140</v>
      </c>
      <c r="C58" s="24">
        <f>'2._табл 2'!C27</f>
        <v>584.8</v>
      </c>
      <c r="D58" s="24">
        <f>'2._табл 2'!D27</f>
        <v>284.8365</v>
      </c>
      <c r="E58" s="24">
        <f>'2._табл 2'!E27</f>
        <v>210</v>
      </c>
      <c r="F58" s="24">
        <f>'2._табл 2'!F27</f>
        <v>397.41</v>
      </c>
    </row>
    <row r="59" spans="1:6" ht="39" customHeight="1">
      <c r="A59" s="31" t="s">
        <v>66</v>
      </c>
      <c r="B59" s="19">
        <f>'2._табл 2'!B37</f>
        <v>2150</v>
      </c>
      <c r="C59" s="24">
        <f>'2._табл 2'!C37</f>
        <v>315.7</v>
      </c>
      <c r="D59" s="24">
        <f>'2._табл 2'!D37</f>
        <v>321.35400000000004</v>
      </c>
      <c r="E59" s="24">
        <f>'2._табл 2'!E37</f>
        <v>361.4</v>
      </c>
      <c r="F59" s="24">
        <f>'2._табл 2'!F37</f>
        <v>448.36000000000007</v>
      </c>
    </row>
    <row r="60" spans="1:6" ht="23.25" customHeight="1">
      <c r="A60" s="33" t="s">
        <v>67</v>
      </c>
      <c r="B60" s="19">
        <f>'2._табл 2'!B38</f>
        <v>2200</v>
      </c>
      <c r="C60" s="24">
        <f>'2._табл 2'!C38</f>
        <v>1198.3</v>
      </c>
      <c r="D60" s="24">
        <f>'2._табл 2'!D38</f>
        <v>983.4557392</v>
      </c>
      <c r="E60" s="24">
        <f>'2._табл 2'!E38</f>
        <v>1121.4</v>
      </c>
      <c r="F60" s="24">
        <f>'2._табл 2'!F38</f>
        <v>1222.75976</v>
      </c>
    </row>
    <row r="61" spans="1:6" ht="24.75" customHeight="1">
      <c r="A61" s="164" t="s">
        <v>68</v>
      </c>
      <c r="B61" s="164"/>
      <c r="C61" s="164"/>
      <c r="D61" s="164"/>
      <c r="E61" s="164"/>
      <c r="F61" s="164"/>
    </row>
    <row r="62" spans="1:6" ht="19.5" customHeight="1">
      <c r="A62" s="33" t="s">
        <v>69</v>
      </c>
      <c r="B62" s="19">
        <f>'3. Рух грошових коштів'!B64</f>
        <v>3600</v>
      </c>
      <c r="C62" s="24">
        <f>'3. Рух грошових коштів'!C64</f>
        <v>366.8</v>
      </c>
      <c r="D62" s="24">
        <f>'3. Рух грошових коштів'!D64</f>
        <v>120</v>
      </c>
      <c r="E62" s="24">
        <f>'3. Рух грошових коштів'!E64</f>
        <v>911.7</v>
      </c>
      <c r="F62" s="24">
        <f>'3. Рух грошових коштів'!F64</f>
        <v>120</v>
      </c>
    </row>
    <row r="63" spans="1:6" ht="19.5" customHeight="1">
      <c r="A63" s="31" t="s">
        <v>70</v>
      </c>
      <c r="B63" s="19">
        <f>'3. Рух грошових коштів'!B19</f>
        <v>3090</v>
      </c>
      <c r="C63" s="24">
        <f>'3. Рух грошових коштів'!C19:F19</f>
        <v>87.77999999999929</v>
      </c>
      <c r="D63" s="24">
        <f>'3. Рух грошових коштів'!D19:G19</f>
        <v>55.305720000000065</v>
      </c>
      <c r="E63" s="24">
        <f>'3. Рух грошових коштів'!E19:H19</f>
        <v>80.6</v>
      </c>
      <c r="F63" s="24">
        <f>'3. Рух грошових коштів'!F19:I19</f>
        <v>88.82480000000002</v>
      </c>
    </row>
    <row r="64" spans="1:6" ht="19.5" customHeight="1">
      <c r="A64" s="31" t="s">
        <v>71</v>
      </c>
      <c r="B64" s="19">
        <f>'3. Рух грошових коштів'!B36</f>
        <v>3320</v>
      </c>
      <c r="C64" s="24"/>
      <c r="D64" s="24"/>
      <c r="E64" s="24"/>
      <c r="F64" s="24"/>
    </row>
    <row r="65" spans="1:6" ht="19.5" customHeight="1">
      <c r="A65" s="31" t="s">
        <v>72</v>
      </c>
      <c r="B65" s="19">
        <f>'3. Рух грошових коштів'!B62</f>
        <v>3580</v>
      </c>
      <c r="C65" s="24"/>
      <c r="D65" s="24"/>
      <c r="E65" s="24"/>
      <c r="F65" s="24"/>
    </row>
    <row r="66" spans="1:6" ht="19.5" customHeight="1">
      <c r="A66" s="31" t="s">
        <v>73</v>
      </c>
      <c r="B66" s="19">
        <f>'3. Рух грошових коштів'!B65</f>
        <v>3610</v>
      </c>
      <c r="C66" s="24"/>
      <c r="D66" s="24"/>
      <c r="E66" s="24"/>
      <c r="F66" s="24"/>
    </row>
    <row r="67" spans="1:6" ht="19.5" customHeight="1">
      <c r="A67" s="33" t="s">
        <v>74</v>
      </c>
      <c r="B67" s="19">
        <f>'3. Рух грошових коштів'!B66</f>
        <v>3620</v>
      </c>
      <c r="C67" s="24">
        <f>'3. Рух грошових коштів'!C66</f>
        <v>911.7</v>
      </c>
      <c r="D67" s="24">
        <f>'3. Рух грошових коштів'!D66</f>
        <v>140</v>
      </c>
      <c r="E67" s="24">
        <f>'3. Рух грошових коштів'!E66</f>
        <v>120</v>
      </c>
      <c r="F67" s="24">
        <f>'3. Рух грошових коштів'!F66</f>
        <v>140</v>
      </c>
    </row>
    <row r="68" spans="1:6" ht="24.75" customHeight="1">
      <c r="A68" s="169" t="s">
        <v>75</v>
      </c>
      <c r="B68" s="169"/>
      <c r="C68" s="169"/>
      <c r="D68" s="169"/>
      <c r="E68" s="169"/>
      <c r="F68" s="169"/>
    </row>
    <row r="69" spans="1:6" ht="19.5" customHeight="1">
      <c r="A69" s="31" t="s">
        <v>76</v>
      </c>
      <c r="B69" s="19">
        <f>'4. Кап. інвестиції'!B7</f>
        <v>4000</v>
      </c>
      <c r="C69" s="24">
        <f>'4. Кап. інвестиції'!C7</f>
        <v>12.8</v>
      </c>
      <c r="D69" s="24">
        <f>'4. Кап. інвестиції'!D7</f>
        <v>124</v>
      </c>
      <c r="E69" s="24">
        <f>'4. Кап. інвестиції'!E7</f>
        <v>186.8</v>
      </c>
      <c r="F69" s="24">
        <f>'4. Кап. інвестиції'!F7</f>
        <v>168</v>
      </c>
    </row>
    <row r="70" spans="1:6" ht="24.75" customHeight="1">
      <c r="A70" s="170" t="s">
        <v>77</v>
      </c>
      <c r="B70" s="170"/>
      <c r="C70" s="170"/>
      <c r="D70" s="170"/>
      <c r="E70" s="170"/>
      <c r="F70" s="170"/>
    </row>
    <row r="71" spans="1:6" ht="19.5" customHeight="1">
      <c r="A71" s="31" t="s">
        <v>78</v>
      </c>
      <c r="B71" s="19">
        <f>' 5. Коефіцієнти'!B10</f>
        <v>5020</v>
      </c>
      <c r="C71" s="34">
        <v>2.42</v>
      </c>
      <c r="D71" s="34">
        <f>' 5. Коефіцієнти'!E10</f>
        <v>0.020957074649488466</v>
      </c>
      <c r="E71" s="34">
        <f>' 5. Коефіцієнти'!F10</f>
        <v>0.030180762250453772</v>
      </c>
      <c r="F71" s="34">
        <f>' 5. Коефіцієнти'!G10</f>
        <v>0.03164235294117647</v>
      </c>
    </row>
    <row r="72" spans="1:6" ht="19.5" customHeight="1">
      <c r="A72" s="31" t="s">
        <v>79</v>
      </c>
      <c r="B72" s="19">
        <f>' 5. Коефіцієнти'!B11</f>
        <v>5030</v>
      </c>
      <c r="C72" s="34">
        <v>2.43</v>
      </c>
      <c r="D72" s="34">
        <f>' 5. Коефіцієнти'!E11</f>
        <v>0.021020798175598657</v>
      </c>
      <c r="E72" s="34">
        <f>' 5. Коефіцієнти'!F11</f>
        <v>0.03160319270239458</v>
      </c>
      <c r="F72" s="34">
        <f>' 5. Коефіцієнти'!G11</f>
        <v>0.03173285663210583</v>
      </c>
    </row>
    <row r="73" spans="1:6" ht="19.5" customHeight="1">
      <c r="A73" s="31" t="s">
        <v>80</v>
      </c>
      <c r="B73" s="19">
        <f>' 5. Коефіцієнти'!B15</f>
        <v>5110</v>
      </c>
      <c r="C73" s="34">
        <v>145.15</v>
      </c>
      <c r="D73" s="34">
        <f>' 5. Коефіцієнти'!E15</f>
        <v>328.875</v>
      </c>
      <c r="E73" s="34">
        <f>' 5. Коефіцієнти'!F15</f>
        <v>263.1</v>
      </c>
      <c r="F73" s="34">
        <f>' 5. Коефіцієнти'!G15</f>
        <v>349.625</v>
      </c>
    </row>
    <row r="74" spans="1:6" ht="24.75" customHeight="1">
      <c r="A74" s="164" t="s">
        <v>81</v>
      </c>
      <c r="B74" s="164"/>
      <c r="C74" s="164"/>
      <c r="D74" s="164"/>
      <c r="E74" s="164"/>
      <c r="F74" s="164"/>
    </row>
    <row r="75" spans="1:6" ht="19.5" customHeight="1">
      <c r="A75" s="31" t="s">
        <v>82</v>
      </c>
      <c r="B75" s="19">
        <v>6000</v>
      </c>
      <c r="C75" s="142">
        <v>2446.6</v>
      </c>
      <c r="D75" s="24">
        <v>2519</v>
      </c>
      <c r="E75" s="24">
        <v>2655</v>
      </c>
      <c r="F75" s="24">
        <v>2665</v>
      </c>
    </row>
    <row r="76" spans="1:6" ht="19.5" customHeight="1">
      <c r="A76" s="31" t="s">
        <v>83</v>
      </c>
      <c r="B76" s="19">
        <v>6010</v>
      </c>
      <c r="C76" s="142">
        <v>1328.9</v>
      </c>
      <c r="D76" s="24">
        <v>120</v>
      </c>
      <c r="E76" s="24">
        <v>100</v>
      </c>
      <c r="F76" s="24">
        <v>140</v>
      </c>
    </row>
    <row r="77" spans="1:6" ht="19.5" customHeight="1">
      <c r="A77" s="31" t="s">
        <v>84</v>
      </c>
      <c r="B77" s="19">
        <v>6020</v>
      </c>
      <c r="C77" s="142">
        <v>911.7</v>
      </c>
      <c r="D77" s="24">
        <v>120</v>
      </c>
      <c r="E77" s="24">
        <v>100</v>
      </c>
      <c r="F77" s="24">
        <v>140</v>
      </c>
    </row>
    <row r="78" spans="1:6" s="35" customFormat="1" ht="19.5" customHeight="1">
      <c r="A78" s="33" t="s">
        <v>85</v>
      </c>
      <c r="B78" s="19">
        <v>6030</v>
      </c>
      <c r="C78" s="142">
        <v>3775.5</v>
      </c>
      <c r="D78" s="24">
        <v>2639</v>
      </c>
      <c r="E78" s="24">
        <f>SUM(E75:E76)</f>
        <v>2755</v>
      </c>
      <c r="F78" s="24">
        <f>SUM(F75:F76)</f>
        <v>2805</v>
      </c>
    </row>
    <row r="79" spans="1:6" ht="19.5" customHeight="1">
      <c r="A79" s="31" t="s">
        <v>86</v>
      </c>
      <c r="B79" s="19">
        <v>6040</v>
      </c>
      <c r="C79" s="142"/>
      <c r="D79" s="24"/>
      <c r="E79" s="24"/>
      <c r="F79" s="24"/>
    </row>
    <row r="80" spans="1:6" ht="19.5" customHeight="1">
      <c r="A80" s="31" t="s">
        <v>87</v>
      </c>
      <c r="B80" s="19">
        <v>6050</v>
      </c>
      <c r="C80" s="142">
        <v>180.9</v>
      </c>
      <c r="D80" s="24">
        <v>8</v>
      </c>
      <c r="E80" s="24">
        <v>10</v>
      </c>
      <c r="F80" s="24">
        <v>8</v>
      </c>
    </row>
    <row r="81" spans="1:6" s="35" customFormat="1" ht="19.5" customHeight="1">
      <c r="A81" s="33" t="s">
        <v>88</v>
      </c>
      <c r="B81" s="19">
        <v>6060</v>
      </c>
      <c r="C81" s="142">
        <v>180.9</v>
      </c>
      <c r="D81" s="24">
        <v>8</v>
      </c>
      <c r="E81" s="24">
        <f>SUM(E80+E79)</f>
        <v>10</v>
      </c>
      <c r="F81" s="24">
        <v>8</v>
      </c>
    </row>
    <row r="82" spans="1:6" ht="19.5" customHeight="1">
      <c r="A82" s="31" t="s">
        <v>89</v>
      </c>
      <c r="B82" s="19">
        <v>6070</v>
      </c>
      <c r="C82" s="142"/>
      <c r="D82" s="24"/>
      <c r="E82" s="24"/>
      <c r="F82" s="24"/>
    </row>
    <row r="83" spans="1:6" ht="19.5" customHeight="1">
      <c r="A83" s="31" t="s">
        <v>90</v>
      </c>
      <c r="B83" s="19">
        <v>6080</v>
      </c>
      <c r="C83" s="142"/>
      <c r="D83" s="24"/>
      <c r="E83" s="24"/>
      <c r="F83" s="24"/>
    </row>
    <row r="84" spans="1:6" s="35" customFormat="1" ht="19.5" customHeight="1">
      <c r="A84" s="33" t="s">
        <v>91</v>
      </c>
      <c r="B84" s="19">
        <v>6090</v>
      </c>
      <c r="C84" s="142">
        <v>3594.6</v>
      </c>
      <c r="D84" s="24">
        <v>2631</v>
      </c>
      <c r="E84" s="24">
        <v>2631</v>
      </c>
      <c r="F84" s="24">
        <v>2797</v>
      </c>
    </row>
    <row r="85" spans="1:6" s="35" customFormat="1" ht="24.75" customHeight="1">
      <c r="A85" s="36"/>
      <c r="B85" s="2"/>
      <c r="C85" s="37"/>
      <c r="D85" s="38"/>
      <c r="E85" s="38"/>
      <c r="F85" s="38"/>
    </row>
    <row r="86" spans="1:6" ht="24.75" customHeight="1">
      <c r="A86" s="165" t="s">
        <v>92</v>
      </c>
      <c r="B86" s="165"/>
      <c r="C86" s="165"/>
      <c r="D86" s="40"/>
      <c r="E86" s="40"/>
      <c r="F86" s="40"/>
    </row>
    <row r="87" spans="1:6" ht="19.5" customHeight="1">
      <c r="A87" s="41"/>
      <c r="C87" s="166"/>
      <c r="D87" s="166"/>
      <c r="E87" s="166"/>
      <c r="F87" s="166"/>
    </row>
    <row r="88" spans="1:6" s="42" customFormat="1" ht="21" customHeight="1">
      <c r="A88" s="2"/>
      <c r="B88" s="1"/>
      <c r="C88" s="167"/>
      <c r="D88" s="167"/>
      <c r="E88" s="167"/>
      <c r="F88" s="167"/>
    </row>
    <row r="90" ht="18.75">
      <c r="A90" s="39"/>
    </row>
    <row r="91" ht="18.75">
      <c r="A91" s="39"/>
    </row>
    <row r="92" ht="18.75">
      <c r="A92" s="39"/>
    </row>
    <row r="93" spans="1:6" s="43" customFormat="1" ht="18.75">
      <c r="A93" s="39"/>
      <c r="B93" s="2"/>
      <c r="C93" s="2"/>
      <c r="D93" s="2"/>
      <c r="E93" s="2"/>
      <c r="F93" s="1"/>
    </row>
    <row r="94" spans="1:6" s="43" customFormat="1" ht="18.75">
      <c r="A94" s="39"/>
      <c r="B94" s="2"/>
      <c r="C94" s="2"/>
      <c r="D94" s="2"/>
      <c r="E94" s="2"/>
      <c r="F94" s="1"/>
    </row>
    <row r="95" spans="1:6" s="43" customFormat="1" ht="18.75">
      <c r="A95" s="39"/>
      <c r="B95" s="2"/>
      <c r="C95" s="2"/>
      <c r="D95" s="2"/>
      <c r="E95" s="2"/>
      <c r="F95" s="1"/>
    </row>
    <row r="96" spans="1:6" s="43" customFormat="1" ht="18.75">
      <c r="A96" s="39"/>
      <c r="B96" s="2"/>
      <c r="C96" s="2"/>
      <c r="D96" s="2"/>
      <c r="E96" s="2"/>
      <c r="F96" s="1"/>
    </row>
    <row r="97" spans="1:6" s="43" customFormat="1" ht="18.75">
      <c r="A97" s="39"/>
      <c r="B97" s="2"/>
      <c r="C97" s="2"/>
      <c r="D97" s="2"/>
      <c r="E97" s="2"/>
      <c r="F97" s="1"/>
    </row>
    <row r="98" spans="1:6" s="43" customFormat="1" ht="18.75">
      <c r="A98" s="39"/>
      <c r="B98" s="2"/>
      <c r="C98" s="2"/>
      <c r="D98" s="2"/>
      <c r="E98" s="2"/>
      <c r="F98" s="1"/>
    </row>
    <row r="99" spans="1:6" s="43" customFormat="1" ht="18.75">
      <c r="A99" s="39"/>
      <c r="B99" s="2"/>
      <c r="C99" s="2"/>
      <c r="D99" s="2"/>
      <c r="E99" s="2"/>
      <c r="F99" s="1"/>
    </row>
    <row r="100" spans="1:6" s="43" customFormat="1" ht="18.75">
      <c r="A100" s="39"/>
      <c r="B100" s="2"/>
      <c r="C100" s="2"/>
      <c r="D100" s="2"/>
      <c r="E100" s="2"/>
      <c r="F100" s="1"/>
    </row>
    <row r="101" spans="1:6" s="43" customFormat="1" ht="18.75">
      <c r="A101" s="39"/>
      <c r="B101" s="2"/>
      <c r="C101" s="2"/>
      <c r="D101" s="2"/>
      <c r="E101" s="2"/>
      <c r="F101" s="1"/>
    </row>
    <row r="102" spans="1:6" s="43" customFormat="1" ht="18.75">
      <c r="A102" s="39"/>
      <c r="B102" s="2"/>
      <c r="C102" s="2"/>
      <c r="D102" s="2"/>
      <c r="E102" s="2"/>
      <c r="F102" s="1"/>
    </row>
    <row r="103" spans="1:6" s="43" customFormat="1" ht="18.75">
      <c r="A103" s="39"/>
      <c r="B103" s="2"/>
      <c r="C103" s="2"/>
      <c r="D103" s="2"/>
      <c r="E103" s="2"/>
      <c r="F103" s="1"/>
    </row>
    <row r="104" spans="1:6" s="43" customFormat="1" ht="18.75">
      <c r="A104" s="39"/>
      <c r="B104" s="2"/>
      <c r="C104" s="2"/>
      <c r="D104" s="2"/>
      <c r="E104" s="2"/>
      <c r="F104" s="1"/>
    </row>
    <row r="105" spans="1:6" s="43" customFormat="1" ht="18.75">
      <c r="A105" s="39"/>
      <c r="B105" s="2"/>
      <c r="C105" s="2"/>
      <c r="D105" s="2"/>
      <c r="E105" s="2"/>
      <c r="F105" s="1"/>
    </row>
    <row r="106" spans="1:6" s="43" customFormat="1" ht="18.75">
      <c r="A106" s="39"/>
      <c r="B106" s="2"/>
      <c r="C106" s="2"/>
      <c r="D106" s="2"/>
      <c r="E106" s="2"/>
      <c r="F106" s="1"/>
    </row>
    <row r="107" spans="1:6" s="43" customFormat="1" ht="18.75">
      <c r="A107" s="39"/>
      <c r="B107" s="2"/>
      <c r="C107" s="2"/>
      <c r="D107" s="2"/>
      <c r="E107" s="2"/>
      <c r="F107" s="1"/>
    </row>
    <row r="108" spans="1:6" s="43" customFormat="1" ht="18.75">
      <c r="A108" s="39"/>
      <c r="B108" s="2"/>
      <c r="C108" s="2"/>
      <c r="D108" s="2"/>
      <c r="E108" s="2"/>
      <c r="F108" s="1"/>
    </row>
    <row r="109" spans="1:6" s="43" customFormat="1" ht="18.75">
      <c r="A109" s="39"/>
      <c r="B109" s="2"/>
      <c r="C109" s="2"/>
      <c r="D109" s="2"/>
      <c r="E109" s="2"/>
      <c r="F109" s="1"/>
    </row>
    <row r="110" spans="1:6" s="43" customFormat="1" ht="18.75">
      <c r="A110" s="39"/>
      <c r="B110" s="2"/>
      <c r="C110" s="2"/>
      <c r="D110" s="2"/>
      <c r="E110" s="2"/>
      <c r="F110" s="1"/>
    </row>
    <row r="111" spans="1:6" s="43" customFormat="1" ht="18.75">
      <c r="A111" s="39"/>
      <c r="B111" s="2"/>
      <c r="C111" s="2"/>
      <c r="D111" s="2"/>
      <c r="E111" s="2"/>
      <c r="F111" s="1"/>
    </row>
    <row r="112" spans="1:6" s="43" customFormat="1" ht="18.75">
      <c r="A112" s="39"/>
      <c r="B112" s="2"/>
      <c r="C112" s="2"/>
      <c r="D112" s="2"/>
      <c r="E112" s="2"/>
      <c r="F112" s="1"/>
    </row>
    <row r="113" spans="1:6" s="43" customFormat="1" ht="18.75">
      <c r="A113" s="39"/>
      <c r="B113" s="2"/>
      <c r="C113" s="2"/>
      <c r="D113" s="2"/>
      <c r="E113" s="2"/>
      <c r="F113" s="1"/>
    </row>
    <row r="114" spans="1:6" s="43" customFormat="1" ht="18.75">
      <c r="A114" s="39"/>
      <c r="B114" s="2"/>
      <c r="C114" s="2"/>
      <c r="D114" s="2"/>
      <c r="E114" s="2"/>
      <c r="F114" s="1"/>
    </row>
    <row r="115" spans="1:6" s="43" customFormat="1" ht="18.75">
      <c r="A115" s="39"/>
      <c r="B115" s="2"/>
      <c r="C115" s="2"/>
      <c r="D115" s="2"/>
      <c r="E115" s="2"/>
      <c r="F115" s="1"/>
    </row>
    <row r="116" spans="1:6" s="43" customFormat="1" ht="18.75">
      <c r="A116" s="39"/>
      <c r="B116" s="2"/>
      <c r="C116" s="2"/>
      <c r="D116" s="2"/>
      <c r="E116" s="2"/>
      <c r="F116" s="1"/>
    </row>
    <row r="117" spans="1:6" s="43" customFormat="1" ht="18.75">
      <c r="A117" s="39"/>
      <c r="B117" s="2"/>
      <c r="C117" s="2"/>
      <c r="D117" s="2"/>
      <c r="E117" s="2"/>
      <c r="F117" s="1"/>
    </row>
    <row r="118" spans="1:6" s="43" customFormat="1" ht="18.75">
      <c r="A118" s="39"/>
      <c r="B118" s="2"/>
      <c r="C118" s="2"/>
      <c r="D118" s="2"/>
      <c r="E118" s="2"/>
      <c r="F118" s="1"/>
    </row>
    <row r="119" spans="1:6" s="43" customFormat="1" ht="18.75">
      <c r="A119" s="39"/>
      <c r="B119" s="2"/>
      <c r="C119" s="2"/>
      <c r="D119" s="2"/>
      <c r="E119" s="2"/>
      <c r="F119" s="1"/>
    </row>
    <row r="120" spans="1:6" s="43" customFormat="1" ht="18.75">
      <c r="A120" s="39"/>
      <c r="B120" s="2"/>
      <c r="C120" s="2"/>
      <c r="D120" s="2"/>
      <c r="E120" s="2"/>
      <c r="F120" s="1"/>
    </row>
    <row r="121" spans="1:6" s="43" customFormat="1" ht="18.75">
      <c r="A121" s="39"/>
      <c r="B121" s="2"/>
      <c r="C121" s="2"/>
      <c r="D121" s="2"/>
      <c r="E121" s="2"/>
      <c r="F121" s="1"/>
    </row>
    <row r="122" spans="1:6" s="43" customFormat="1" ht="18.75">
      <c r="A122" s="39"/>
      <c r="B122" s="2"/>
      <c r="C122" s="2"/>
      <c r="D122" s="2"/>
      <c r="E122" s="2"/>
      <c r="F122" s="1"/>
    </row>
    <row r="123" spans="1:6" s="43" customFormat="1" ht="18.75">
      <c r="A123" s="39"/>
      <c r="B123" s="2"/>
      <c r="C123" s="2"/>
      <c r="D123" s="2"/>
      <c r="E123" s="2"/>
      <c r="F123" s="1"/>
    </row>
    <row r="124" spans="1:6" s="43" customFormat="1" ht="18.75">
      <c r="A124" s="39"/>
      <c r="B124" s="2"/>
      <c r="C124" s="2"/>
      <c r="D124" s="2"/>
      <c r="E124" s="2"/>
      <c r="F124" s="1"/>
    </row>
    <row r="125" spans="1:6" s="43" customFormat="1" ht="18.75">
      <c r="A125" s="39"/>
      <c r="B125" s="2"/>
      <c r="C125" s="2"/>
      <c r="D125" s="2"/>
      <c r="E125" s="2"/>
      <c r="F125" s="1"/>
    </row>
    <row r="126" spans="1:6" s="43" customFormat="1" ht="18.75">
      <c r="A126" s="39"/>
      <c r="B126" s="2"/>
      <c r="C126" s="2"/>
      <c r="D126" s="2"/>
      <c r="E126" s="2"/>
      <c r="F126" s="1"/>
    </row>
    <row r="127" spans="1:6" s="43" customFormat="1" ht="18.75">
      <c r="A127" s="39"/>
      <c r="B127" s="2"/>
      <c r="C127" s="2"/>
      <c r="D127" s="2"/>
      <c r="E127" s="2"/>
      <c r="F127" s="1"/>
    </row>
    <row r="128" spans="1:6" s="43" customFormat="1" ht="18.75">
      <c r="A128" s="39"/>
      <c r="B128" s="2"/>
      <c r="C128" s="2"/>
      <c r="D128" s="2"/>
      <c r="E128" s="2"/>
      <c r="F128" s="1"/>
    </row>
    <row r="129" spans="1:6" s="43" customFormat="1" ht="18.75">
      <c r="A129" s="39"/>
      <c r="B129" s="2"/>
      <c r="C129" s="2"/>
      <c r="D129" s="2"/>
      <c r="E129" s="2"/>
      <c r="F129" s="1"/>
    </row>
    <row r="130" spans="1:6" s="43" customFormat="1" ht="18.75">
      <c r="A130" s="39"/>
      <c r="B130" s="2"/>
      <c r="C130" s="2"/>
      <c r="D130" s="2"/>
      <c r="E130" s="2"/>
      <c r="F130" s="1"/>
    </row>
    <row r="131" spans="1:6" s="43" customFormat="1" ht="18.75">
      <c r="A131" s="39"/>
      <c r="B131" s="2"/>
      <c r="C131" s="2"/>
      <c r="D131" s="2"/>
      <c r="E131" s="2"/>
      <c r="F131" s="1"/>
    </row>
    <row r="132" spans="1:6" s="43" customFormat="1" ht="18.75">
      <c r="A132" s="39"/>
      <c r="B132" s="2"/>
      <c r="C132" s="2"/>
      <c r="D132" s="2"/>
      <c r="E132" s="2"/>
      <c r="F132" s="1"/>
    </row>
    <row r="133" spans="1:6" s="43" customFormat="1" ht="18.75">
      <c r="A133" s="39"/>
      <c r="B133" s="2"/>
      <c r="C133" s="2"/>
      <c r="D133" s="2"/>
      <c r="E133" s="2"/>
      <c r="F133" s="1"/>
    </row>
    <row r="134" spans="1:6" s="43" customFormat="1" ht="18.75">
      <c r="A134" s="39"/>
      <c r="B134" s="2"/>
      <c r="C134" s="2"/>
      <c r="D134" s="2"/>
      <c r="E134" s="2"/>
      <c r="F134" s="1"/>
    </row>
    <row r="135" spans="1:6" s="43" customFormat="1" ht="18.75">
      <c r="A135" s="39"/>
      <c r="B135" s="2"/>
      <c r="C135" s="2"/>
      <c r="D135" s="2"/>
      <c r="E135" s="2"/>
      <c r="F135" s="1"/>
    </row>
    <row r="136" spans="1:6" s="43" customFormat="1" ht="18.75">
      <c r="A136" s="39"/>
      <c r="B136" s="2"/>
      <c r="C136" s="2"/>
      <c r="D136" s="2"/>
      <c r="E136" s="2"/>
      <c r="F136" s="1"/>
    </row>
    <row r="137" spans="1:6" s="43" customFormat="1" ht="18.75">
      <c r="A137" s="39"/>
      <c r="B137" s="2"/>
      <c r="C137" s="2"/>
      <c r="D137" s="2"/>
      <c r="E137" s="2"/>
      <c r="F137" s="1"/>
    </row>
    <row r="138" spans="1:6" s="43" customFormat="1" ht="18.75">
      <c r="A138" s="39"/>
      <c r="B138" s="2"/>
      <c r="C138" s="2"/>
      <c r="D138" s="2"/>
      <c r="E138" s="2"/>
      <c r="F138" s="1"/>
    </row>
    <row r="139" spans="1:6" s="43" customFormat="1" ht="18.75">
      <c r="A139" s="39"/>
      <c r="B139" s="2"/>
      <c r="C139" s="2"/>
      <c r="D139" s="2"/>
      <c r="E139" s="2"/>
      <c r="F139" s="1"/>
    </row>
    <row r="140" spans="1:6" s="43" customFormat="1" ht="18.75">
      <c r="A140" s="39"/>
      <c r="B140" s="2"/>
      <c r="C140" s="2"/>
      <c r="D140" s="2"/>
      <c r="E140" s="2"/>
      <c r="F140" s="1"/>
    </row>
    <row r="141" spans="1:6" s="43" customFormat="1" ht="18.75">
      <c r="A141" s="39"/>
      <c r="B141" s="2"/>
      <c r="C141" s="2"/>
      <c r="D141" s="2"/>
      <c r="E141" s="2"/>
      <c r="F141" s="1"/>
    </row>
    <row r="142" spans="1:6" s="43" customFormat="1" ht="18.75">
      <c r="A142" s="39"/>
      <c r="B142" s="2"/>
      <c r="C142" s="2"/>
      <c r="D142" s="2"/>
      <c r="E142" s="2"/>
      <c r="F142" s="1"/>
    </row>
    <row r="143" spans="1:6" s="43" customFormat="1" ht="18.75">
      <c r="A143" s="39"/>
      <c r="B143" s="2"/>
      <c r="C143" s="2"/>
      <c r="D143" s="2"/>
      <c r="E143" s="2"/>
      <c r="F143" s="1"/>
    </row>
    <row r="144" spans="1:6" s="43" customFormat="1" ht="18.75">
      <c r="A144" s="39"/>
      <c r="B144" s="2"/>
      <c r="C144" s="2"/>
      <c r="D144" s="2"/>
      <c r="E144" s="2"/>
      <c r="F144" s="1"/>
    </row>
    <row r="145" spans="1:6" s="43" customFormat="1" ht="18.75">
      <c r="A145" s="39"/>
      <c r="B145" s="2"/>
      <c r="C145" s="2"/>
      <c r="D145" s="2"/>
      <c r="E145" s="2"/>
      <c r="F145" s="1"/>
    </row>
    <row r="146" spans="1:6" s="43" customFormat="1" ht="18.75">
      <c r="A146" s="39"/>
      <c r="B146" s="2"/>
      <c r="C146" s="2"/>
      <c r="D146" s="2"/>
      <c r="E146" s="2"/>
      <c r="F146" s="1"/>
    </row>
    <row r="147" spans="1:6" s="43" customFormat="1" ht="18.75">
      <c r="A147" s="39"/>
      <c r="B147" s="2"/>
      <c r="C147" s="2"/>
      <c r="D147" s="2"/>
      <c r="E147" s="2"/>
      <c r="F147" s="1"/>
    </row>
    <row r="148" spans="1:6" s="43" customFormat="1" ht="18.75">
      <c r="A148" s="39"/>
      <c r="B148" s="2"/>
      <c r="C148" s="2"/>
      <c r="D148" s="2"/>
      <c r="E148" s="2"/>
      <c r="F148" s="1"/>
    </row>
    <row r="149" spans="1:6" s="43" customFormat="1" ht="18.75">
      <c r="A149" s="39"/>
      <c r="B149" s="2"/>
      <c r="C149" s="2"/>
      <c r="D149" s="2"/>
      <c r="E149" s="2"/>
      <c r="F149" s="1"/>
    </row>
    <row r="150" spans="1:6" s="43" customFormat="1" ht="18.75">
      <c r="A150" s="39"/>
      <c r="B150" s="2"/>
      <c r="C150" s="2"/>
      <c r="D150" s="2"/>
      <c r="E150" s="2"/>
      <c r="F150" s="1"/>
    </row>
    <row r="151" spans="1:6" s="43" customFormat="1" ht="18.75">
      <c r="A151" s="39"/>
      <c r="B151" s="2"/>
      <c r="C151" s="2"/>
      <c r="D151" s="2"/>
      <c r="E151" s="2"/>
      <c r="F151" s="1"/>
    </row>
    <row r="152" spans="1:6" s="43" customFormat="1" ht="18.75">
      <c r="A152" s="39"/>
      <c r="B152" s="2"/>
      <c r="C152" s="2"/>
      <c r="D152" s="2"/>
      <c r="E152" s="2"/>
      <c r="F152" s="1"/>
    </row>
    <row r="153" spans="1:6" s="43" customFormat="1" ht="18.75">
      <c r="A153" s="39"/>
      <c r="B153" s="2"/>
      <c r="C153" s="2"/>
      <c r="D153" s="2"/>
      <c r="E153" s="2"/>
      <c r="F153" s="1"/>
    </row>
    <row r="154" spans="1:6" s="43" customFormat="1" ht="18.75">
      <c r="A154" s="39"/>
      <c r="B154" s="2"/>
      <c r="C154" s="2"/>
      <c r="D154" s="2"/>
      <c r="E154" s="2"/>
      <c r="F154" s="1"/>
    </row>
    <row r="155" spans="1:6" s="43" customFormat="1" ht="18.75">
      <c r="A155" s="39"/>
      <c r="B155" s="2"/>
      <c r="C155" s="2"/>
      <c r="D155" s="2"/>
      <c r="E155" s="2"/>
      <c r="F155" s="1"/>
    </row>
    <row r="156" spans="1:6" s="43" customFormat="1" ht="18.75">
      <c r="A156" s="39"/>
      <c r="B156" s="2"/>
      <c r="C156" s="2"/>
      <c r="D156" s="2"/>
      <c r="E156" s="2"/>
      <c r="F156" s="1"/>
    </row>
    <row r="157" spans="1:6" s="43" customFormat="1" ht="18.75">
      <c r="A157" s="39"/>
      <c r="B157" s="2"/>
      <c r="C157" s="2"/>
      <c r="D157" s="2"/>
      <c r="E157" s="2"/>
      <c r="F157" s="1"/>
    </row>
    <row r="158" spans="1:6" s="43" customFormat="1" ht="18.75">
      <c r="A158" s="39"/>
      <c r="B158" s="2"/>
      <c r="C158" s="2"/>
      <c r="D158" s="2"/>
      <c r="E158" s="2"/>
      <c r="F158" s="1"/>
    </row>
    <row r="159" spans="1:6" s="43" customFormat="1" ht="18.75">
      <c r="A159" s="39"/>
      <c r="B159" s="2"/>
      <c r="C159" s="2"/>
      <c r="D159" s="2"/>
      <c r="E159" s="2"/>
      <c r="F159" s="1"/>
    </row>
    <row r="160" spans="1:6" s="43" customFormat="1" ht="18.75">
      <c r="A160" s="39"/>
      <c r="B160" s="2"/>
      <c r="C160" s="2"/>
      <c r="D160" s="2"/>
      <c r="E160" s="2"/>
      <c r="F160" s="1"/>
    </row>
    <row r="161" spans="1:6" s="43" customFormat="1" ht="18.75">
      <c r="A161" s="39"/>
      <c r="B161" s="2"/>
      <c r="C161" s="2"/>
      <c r="D161" s="2"/>
      <c r="E161" s="2"/>
      <c r="F161" s="1"/>
    </row>
    <row r="162" spans="1:6" s="43" customFormat="1" ht="18.75">
      <c r="A162" s="39"/>
      <c r="B162" s="2"/>
      <c r="C162" s="2"/>
      <c r="D162" s="2"/>
      <c r="E162" s="2"/>
      <c r="F162" s="1"/>
    </row>
    <row r="163" spans="1:6" s="43" customFormat="1" ht="18.75">
      <c r="A163" s="39"/>
      <c r="B163" s="2"/>
      <c r="C163" s="2"/>
      <c r="D163" s="2"/>
      <c r="E163" s="2"/>
      <c r="F163" s="1"/>
    </row>
    <row r="164" spans="1:6" s="43" customFormat="1" ht="18.75">
      <c r="A164" s="39"/>
      <c r="B164" s="2"/>
      <c r="C164" s="2"/>
      <c r="D164" s="2"/>
      <c r="E164" s="2"/>
      <c r="F164" s="1"/>
    </row>
    <row r="165" spans="1:6" s="43" customFormat="1" ht="18.75">
      <c r="A165" s="39"/>
      <c r="B165" s="2"/>
      <c r="C165" s="2"/>
      <c r="D165" s="2"/>
      <c r="E165" s="2"/>
      <c r="F165" s="1"/>
    </row>
    <row r="166" spans="1:6" s="43" customFormat="1" ht="18.75">
      <c r="A166" s="39"/>
      <c r="B166" s="2"/>
      <c r="C166" s="2"/>
      <c r="D166" s="2"/>
      <c r="E166" s="2"/>
      <c r="F166" s="1"/>
    </row>
    <row r="167" spans="1:6" s="43" customFormat="1" ht="18.75">
      <c r="A167" s="39"/>
      <c r="B167" s="2"/>
      <c r="C167" s="2"/>
      <c r="D167" s="2"/>
      <c r="E167" s="2"/>
      <c r="F167" s="1"/>
    </row>
    <row r="168" spans="1:6" s="43" customFormat="1" ht="18.75">
      <c r="A168" s="39"/>
      <c r="B168" s="2"/>
      <c r="C168" s="2"/>
      <c r="D168" s="2"/>
      <c r="E168" s="2"/>
      <c r="F168" s="1"/>
    </row>
    <row r="169" spans="1:6" s="43" customFormat="1" ht="18.75">
      <c r="A169" s="39"/>
      <c r="B169" s="2"/>
      <c r="C169" s="2"/>
      <c r="D169" s="2"/>
      <c r="E169" s="2"/>
      <c r="F169" s="1"/>
    </row>
    <row r="170" spans="1:6" s="43" customFormat="1" ht="18.75">
      <c r="A170" s="39"/>
      <c r="B170" s="2"/>
      <c r="C170" s="2"/>
      <c r="D170" s="2"/>
      <c r="E170" s="2"/>
      <c r="F170" s="1"/>
    </row>
    <row r="171" spans="1:6" s="43" customFormat="1" ht="18.75">
      <c r="A171" s="39"/>
      <c r="B171" s="2"/>
      <c r="C171" s="2"/>
      <c r="D171" s="2"/>
      <c r="E171" s="2"/>
      <c r="F171" s="1"/>
    </row>
    <row r="172" spans="1:6" s="43" customFormat="1" ht="18.75">
      <c r="A172" s="39"/>
      <c r="B172" s="2"/>
      <c r="C172" s="2"/>
      <c r="D172" s="2"/>
      <c r="E172" s="2"/>
      <c r="F172" s="1"/>
    </row>
    <row r="173" spans="1:6" s="43" customFormat="1" ht="18.75">
      <c r="A173" s="39"/>
      <c r="B173" s="2"/>
      <c r="C173" s="2"/>
      <c r="D173" s="2"/>
      <c r="E173" s="2"/>
      <c r="F173" s="1"/>
    </row>
    <row r="174" spans="1:6" s="43" customFormat="1" ht="18.75">
      <c r="A174" s="39"/>
      <c r="B174" s="2"/>
      <c r="C174" s="2"/>
      <c r="D174" s="2"/>
      <c r="E174" s="2"/>
      <c r="F174" s="1"/>
    </row>
    <row r="175" spans="1:6" s="43" customFormat="1" ht="18.75">
      <c r="A175" s="39"/>
      <c r="B175" s="2"/>
      <c r="C175" s="2"/>
      <c r="D175" s="2"/>
      <c r="E175" s="2"/>
      <c r="F175" s="1"/>
    </row>
    <row r="176" spans="1:6" s="43" customFormat="1" ht="18.75">
      <c r="A176" s="39"/>
      <c r="B176" s="2"/>
      <c r="C176" s="2"/>
      <c r="D176" s="2"/>
      <c r="E176" s="2"/>
      <c r="F176" s="1"/>
    </row>
    <row r="177" spans="1:6" s="43" customFormat="1" ht="18.75">
      <c r="A177" s="39"/>
      <c r="B177" s="2"/>
      <c r="C177" s="2"/>
      <c r="D177" s="2"/>
      <c r="E177" s="2"/>
      <c r="F177" s="1"/>
    </row>
    <row r="178" spans="1:6" s="43" customFormat="1" ht="18.75">
      <c r="A178" s="39"/>
      <c r="B178" s="2"/>
      <c r="C178" s="2"/>
      <c r="D178" s="2"/>
      <c r="E178" s="2"/>
      <c r="F178" s="1"/>
    </row>
    <row r="179" spans="1:6" s="43" customFormat="1" ht="18.75">
      <c r="A179" s="39"/>
      <c r="B179" s="2"/>
      <c r="C179" s="2"/>
      <c r="D179" s="2"/>
      <c r="E179" s="2"/>
      <c r="F179" s="1"/>
    </row>
    <row r="180" spans="1:6" s="43" customFormat="1" ht="18.75">
      <c r="A180" s="39"/>
      <c r="B180" s="2"/>
      <c r="C180" s="2"/>
      <c r="D180" s="2"/>
      <c r="E180" s="2"/>
      <c r="F180" s="1"/>
    </row>
    <row r="181" spans="1:6" s="43" customFormat="1" ht="18.75">
      <c r="A181" s="39"/>
      <c r="B181" s="2"/>
      <c r="C181" s="2"/>
      <c r="D181" s="2"/>
      <c r="E181" s="2"/>
      <c r="F181" s="1"/>
    </row>
    <row r="182" spans="1:6" s="43" customFormat="1" ht="18.75">
      <c r="A182" s="39"/>
      <c r="B182" s="2"/>
      <c r="C182" s="2"/>
      <c r="D182" s="2"/>
      <c r="E182" s="2"/>
      <c r="F182" s="1"/>
    </row>
    <row r="183" spans="1:6" s="43" customFormat="1" ht="18.75">
      <c r="A183" s="39"/>
      <c r="B183" s="2"/>
      <c r="C183" s="2"/>
      <c r="D183" s="2"/>
      <c r="E183" s="2"/>
      <c r="F183" s="1"/>
    </row>
    <row r="184" spans="1:6" s="43" customFormat="1" ht="18.75">
      <c r="A184" s="39"/>
      <c r="B184" s="2"/>
      <c r="C184" s="2"/>
      <c r="D184" s="2"/>
      <c r="E184" s="2"/>
      <c r="F184" s="1"/>
    </row>
    <row r="185" spans="1:6" s="43" customFormat="1" ht="18.75">
      <c r="A185" s="39"/>
      <c r="B185" s="2"/>
      <c r="C185" s="2"/>
      <c r="D185" s="2"/>
      <c r="E185" s="2"/>
      <c r="F185" s="1"/>
    </row>
    <row r="186" spans="1:6" s="43" customFormat="1" ht="18.75">
      <c r="A186" s="39"/>
      <c r="B186" s="2"/>
      <c r="C186" s="2"/>
      <c r="D186" s="2"/>
      <c r="E186" s="2"/>
      <c r="F186" s="1"/>
    </row>
    <row r="187" spans="1:6" s="43" customFormat="1" ht="18.75">
      <c r="A187" s="39"/>
      <c r="B187" s="2"/>
      <c r="C187" s="2"/>
      <c r="D187" s="2"/>
      <c r="E187" s="2"/>
      <c r="F187" s="1"/>
    </row>
    <row r="188" spans="1:6" s="43" customFormat="1" ht="18.75">
      <c r="A188" s="39"/>
      <c r="B188" s="2"/>
      <c r="C188" s="2"/>
      <c r="D188" s="2"/>
      <c r="E188" s="2"/>
      <c r="F188" s="1"/>
    </row>
    <row r="189" spans="1:6" s="43" customFormat="1" ht="18.75">
      <c r="A189" s="39"/>
      <c r="B189" s="2"/>
      <c r="C189" s="2"/>
      <c r="D189" s="2"/>
      <c r="E189" s="2"/>
      <c r="F189" s="1"/>
    </row>
    <row r="190" spans="1:6" s="43" customFormat="1" ht="18.75">
      <c r="A190" s="39"/>
      <c r="B190" s="2"/>
      <c r="C190" s="2"/>
      <c r="D190" s="2"/>
      <c r="E190" s="2"/>
      <c r="F190" s="1"/>
    </row>
    <row r="191" spans="1:6" s="43" customFormat="1" ht="18.75">
      <c r="A191" s="39"/>
      <c r="B191" s="2"/>
      <c r="C191" s="2"/>
      <c r="D191" s="2"/>
      <c r="E191" s="2"/>
      <c r="F191" s="1"/>
    </row>
    <row r="192" spans="1:6" s="43" customFormat="1" ht="18.75">
      <c r="A192" s="39"/>
      <c r="B192" s="2"/>
      <c r="C192" s="2"/>
      <c r="D192" s="2"/>
      <c r="E192" s="2"/>
      <c r="F192" s="1"/>
    </row>
    <row r="193" spans="1:6" s="43" customFormat="1" ht="18.75">
      <c r="A193" s="39"/>
      <c r="B193" s="2"/>
      <c r="C193" s="2"/>
      <c r="D193" s="2"/>
      <c r="E193" s="2"/>
      <c r="F193" s="1"/>
    </row>
    <row r="194" spans="1:6" s="43" customFormat="1" ht="18.75">
      <c r="A194" s="39"/>
      <c r="B194" s="2"/>
      <c r="C194" s="2"/>
      <c r="D194" s="2"/>
      <c r="E194" s="2"/>
      <c r="F194" s="1"/>
    </row>
    <row r="195" spans="1:6" s="43" customFormat="1" ht="18.75">
      <c r="A195" s="39"/>
      <c r="B195" s="2"/>
      <c r="C195" s="2"/>
      <c r="D195" s="2"/>
      <c r="E195" s="2"/>
      <c r="F195" s="1"/>
    </row>
    <row r="196" spans="1:6" s="43" customFormat="1" ht="18.75">
      <c r="A196" s="39"/>
      <c r="B196" s="2"/>
      <c r="C196" s="2"/>
      <c r="D196" s="2"/>
      <c r="E196" s="2"/>
      <c r="F196" s="1"/>
    </row>
    <row r="197" spans="1:6" s="43" customFormat="1" ht="18.75">
      <c r="A197" s="39"/>
      <c r="B197" s="2"/>
      <c r="C197" s="2"/>
      <c r="D197" s="2"/>
      <c r="E197" s="2"/>
      <c r="F197" s="1"/>
    </row>
    <row r="198" spans="1:6" s="43" customFormat="1" ht="18.75">
      <c r="A198" s="39"/>
      <c r="B198" s="2"/>
      <c r="C198" s="2"/>
      <c r="D198" s="2"/>
      <c r="E198" s="2"/>
      <c r="F198" s="1"/>
    </row>
    <row r="199" spans="1:6" s="43" customFormat="1" ht="18.75">
      <c r="A199" s="39"/>
      <c r="B199" s="2"/>
      <c r="C199" s="2"/>
      <c r="D199" s="2"/>
      <c r="E199" s="2"/>
      <c r="F199" s="1"/>
    </row>
    <row r="200" spans="1:6" s="43" customFormat="1" ht="18.75">
      <c r="A200" s="39"/>
      <c r="B200" s="2"/>
      <c r="C200" s="2"/>
      <c r="D200" s="2"/>
      <c r="E200" s="2"/>
      <c r="F200" s="1"/>
    </row>
    <row r="201" spans="1:6" s="43" customFormat="1" ht="18.75">
      <c r="A201" s="39"/>
      <c r="B201" s="2"/>
      <c r="C201" s="2"/>
      <c r="D201" s="2"/>
      <c r="E201" s="2"/>
      <c r="F201" s="1"/>
    </row>
    <row r="202" spans="1:6" s="43" customFormat="1" ht="18.75">
      <c r="A202" s="39"/>
      <c r="B202" s="2"/>
      <c r="C202" s="2"/>
      <c r="D202" s="2"/>
      <c r="E202" s="2"/>
      <c r="F202" s="1"/>
    </row>
    <row r="203" spans="1:6" s="43" customFormat="1" ht="18.75">
      <c r="A203" s="39"/>
      <c r="B203" s="2"/>
      <c r="C203" s="2"/>
      <c r="D203" s="2"/>
      <c r="E203" s="2"/>
      <c r="F203" s="1"/>
    </row>
    <row r="204" spans="1:6" s="43" customFormat="1" ht="18.75">
      <c r="A204" s="39"/>
      <c r="B204" s="2"/>
      <c r="C204" s="2"/>
      <c r="D204" s="2"/>
      <c r="E204" s="2"/>
      <c r="F204" s="1"/>
    </row>
    <row r="205" spans="1:6" s="43" customFormat="1" ht="18.75">
      <c r="A205" s="39"/>
      <c r="B205" s="2"/>
      <c r="C205" s="2"/>
      <c r="D205" s="2"/>
      <c r="E205" s="2"/>
      <c r="F205" s="1"/>
    </row>
    <row r="206" spans="1:6" s="43" customFormat="1" ht="18.75">
      <c r="A206" s="39"/>
      <c r="B206" s="2"/>
      <c r="C206" s="2"/>
      <c r="D206" s="2"/>
      <c r="E206" s="2"/>
      <c r="F206" s="1"/>
    </row>
    <row r="207" spans="1:6" s="43" customFormat="1" ht="18.75">
      <c r="A207" s="39"/>
      <c r="B207" s="2"/>
      <c r="C207" s="2"/>
      <c r="D207" s="2"/>
      <c r="E207" s="2"/>
      <c r="F207" s="1"/>
    </row>
    <row r="208" spans="1:6" s="43" customFormat="1" ht="18.75">
      <c r="A208" s="39"/>
      <c r="B208" s="2"/>
      <c r="C208" s="2"/>
      <c r="D208" s="2"/>
      <c r="E208" s="2"/>
      <c r="F208" s="1"/>
    </row>
    <row r="209" spans="1:6" s="43" customFormat="1" ht="18.75">
      <c r="A209" s="39"/>
      <c r="B209" s="2"/>
      <c r="C209" s="2"/>
      <c r="D209" s="2"/>
      <c r="E209" s="2"/>
      <c r="F209" s="1"/>
    </row>
    <row r="210" spans="1:6" s="43" customFormat="1" ht="18.75">
      <c r="A210" s="39"/>
      <c r="B210" s="2"/>
      <c r="C210" s="2"/>
      <c r="D210" s="2"/>
      <c r="E210" s="2"/>
      <c r="F210" s="1"/>
    </row>
    <row r="211" spans="1:6" s="43" customFormat="1" ht="18.75">
      <c r="A211" s="39"/>
      <c r="B211" s="2"/>
      <c r="C211" s="2"/>
      <c r="D211" s="2"/>
      <c r="E211" s="2"/>
      <c r="F211" s="1"/>
    </row>
    <row r="212" spans="1:6" s="43" customFormat="1" ht="18.75">
      <c r="A212" s="39"/>
      <c r="B212" s="2"/>
      <c r="C212" s="2"/>
      <c r="D212" s="2"/>
      <c r="E212" s="2"/>
      <c r="F212" s="1"/>
    </row>
    <row r="213" spans="1:6" s="43" customFormat="1" ht="18.75">
      <c r="A213" s="39"/>
      <c r="B213" s="2"/>
      <c r="C213" s="2"/>
      <c r="D213" s="2"/>
      <c r="E213" s="2"/>
      <c r="F213" s="1"/>
    </row>
    <row r="214" spans="1:6" s="43" customFormat="1" ht="18.75">
      <c r="A214" s="39"/>
      <c r="B214" s="2"/>
      <c r="C214" s="2"/>
      <c r="D214" s="2"/>
      <c r="E214" s="2"/>
      <c r="F214" s="1"/>
    </row>
  </sheetData>
  <sheetProtection selectLockedCells="1" selectUnlockedCells="1"/>
  <mergeCells count="38">
    <mergeCell ref="A74:F74"/>
    <mergeCell ref="A86:C86"/>
    <mergeCell ref="C87:F87"/>
    <mergeCell ref="C88:F88"/>
    <mergeCell ref="F35:F36"/>
    <mergeCell ref="A38:F38"/>
    <mergeCell ref="A54:F54"/>
    <mergeCell ref="A61:F61"/>
    <mergeCell ref="A68:F68"/>
    <mergeCell ref="A70:F70"/>
    <mergeCell ref="B27:F27"/>
    <mergeCell ref="B28:F28"/>
    <mergeCell ref="B29:F29"/>
    <mergeCell ref="A31:F31"/>
    <mergeCell ref="A33:F33"/>
    <mergeCell ref="A35:A36"/>
    <mergeCell ref="B35:B36"/>
    <mergeCell ref="C35:C36"/>
    <mergeCell ref="D35:D36"/>
    <mergeCell ref="E35:E36"/>
    <mergeCell ref="B21:F21"/>
    <mergeCell ref="B22:F22"/>
    <mergeCell ref="B23:F23"/>
    <mergeCell ref="B24:F24"/>
    <mergeCell ref="B25:F25"/>
    <mergeCell ref="B26:F26"/>
    <mergeCell ref="C14:F14"/>
    <mergeCell ref="C15:F15"/>
    <mergeCell ref="B17:F17"/>
    <mergeCell ref="B18:F18"/>
    <mergeCell ref="B19:F19"/>
    <mergeCell ref="B20:F20"/>
    <mergeCell ref="E1:F1"/>
    <mergeCell ref="E2:F2"/>
    <mergeCell ref="E3:F3"/>
    <mergeCell ref="E4:F4"/>
    <mergeCell ref="E5:F5"/>
    <mergeCell ref="C13:F13"/>
  </mergeCells>
  <printOptions/>
  <pageMargins left="0.19652777777777777" right="0.19652777777777777" top="0.7875" bottom="0.19652777777777777" header="0.39375" footer="0.5118055555555555"/>
  <pageSetup firstPageNumber="6" useFirstPageNumber="1" horizontalDpi="600" verticalDpi="600" orientation="landscape" paperSize="9" scale="85" r:id="rId1"/>
  <headerFooter alignWithMargins="0">
    <oddHeader xml:space="preserve">&amp;C&amp;"Times New Roman,Обычный"&amp;14 &amp;R&amp;"Times New Roman,Обычный"&amp;14 </oddHead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M228"/>
  <sheetViews>
    <sheetView view="pageBreakPreview" zoomScale="80" zoomScaleNormal="50" zoomScaleSheetLayoutView="80" zoomScalePageLayoutView="0" workbookViewId="0" topLeftCell="A4">
      <selection activeCell="A13" sqref="A13"/>
    </sheetView>
  </sheetViews>
  <sheetFormatPr defaultColWidth="9.00390625" defaultRowHeight="12.75"/>
  <cols>
    <col min="1" max="1" width="95.75390625" style="1" customWidth="1"/>
    <col min="2" max="2" width="14.875" style="2" customWidth="1"/>
    <col min="3" max="3" width="13.75390625" style="44" customWidth="1"/>
    <col min="4" max="4" width="14.625" style="2" customWidth="1"/>
    <col min="5" max="5" width="13.875" style="2" customWidth="1"/>
    <col min="6" max="6" width="14.00390625" style="1" customWidth="1"/>
    <col min="7" max="7" width="12.625" style="1" customWidth="1"/>
    <col min="8" max="8" width="11.875" style="1" customWidth="1"/>
    <col min="9" max="9" width="11.25390625" style="1" customWidth="1"/>
    <col min="10" max="10" width="12.875" style="1" customWidth="1"/>
    <col min="11" max="11" width="38.625" style="1" customWidth="1"/>
    <col min="12" max="12" width="1.25" style="3" customWidth="1"/>
    <col min="13" max="13" width="10.75390625" style="3" customWidth="1"/>
    <col min="14" max="16384" width="9.125" style="3" customWidth="1"/>
  </cols>
  <sheetData>
    <row r="1" spans="1:12" ht="12.75" customHeight="1">
      <c r="A1" s="171" t="s">
        <v>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2" ht="18.75">
      <c r="A2" s="45"/>
      <c r="B2" s="46"/>
      <c r="C2" s="47"/>
      <c r="D2" s="45"/>
      <c r="E2" s="46"/>
      <c r="F2" s="45"/>
      <c r="G2" s="45"/>
      <c r="H2" s="45"/>
      <c r="I2" s="45"/>
      <c r="J2" s="45"/>
      <c r="L2" s="172"/>
    </row>
    <row r="3" spans="1:12" ht="36" customHeight="1">
      <c r="A3" s="161" t="s">
        <v>38</v>
      </c>
      <c r="B3" s="162" t="s">
        <v>39</v>
      </c>
      <c r="C3" s="173" t="s">
        <v>94</v>
      </c>
      <c r="D3" s="162" t="s">
        <v>95</v>
      </c>
      <c r="E3" s="163" t="s">
        <v>96</v>
      </c>
      <c r="F3" s="162" t="s">
        <v>97</v>
      </c>
      <c r="G3" s="162" t="s">
        <v>98</v>
      </c>
      <c r="H3" s="162"/>
      <c r="I3" s="162"/>
      <c r="J3" s="162"/>
      <c r="K3" s="162" t="s">
        <v>99</v>
      </c>
      <c r="L3" s="172"/>
    </row>
    <row r="4" spans="1:12" ht="61.5" customHeight="1">
      <c r="A4" s="161"/>
      <c r="B4" s="162"/>
      <c r="C4" s="173"/>
      <c r="D4" s="162"/>
      <c r="E4" s="163"/>
      <c r="F4" s="162"/>
      <c r="G4" s="21" t="s">
        <v>100</v>
      </c>
      <c r="H4" s="21" t="s">
        <v>101</v>
      </c>
      <c r="I4" s="21" t="s">
        <v>102</v>
      </c>
      <c r="J4" s="21" t="s">
        <v>103</v>
      </c>
      <c r="K4" s="162"/>
      <c r="L4" s="172"/>
    </row>
    <row r="5" spans="1:12" ht="18" customHeight="1">
      <c r="A5" s="19">
        <v>1</v>
      </c>
      <c r="B5" s="20">
        <v>2</v>
      </c>
      <c r="C5" s="49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172"/>
    </row>
    <row r="6" spans="1:12" s="35" customFormat="1" ht="19.5" customHeight="1">
      <c r="A6" s="174" t="s">
        <v>104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2"/>
    </row>
    <row r="7" spans="1:12" s="35" customFormat="1" ht="48.75" customHeight="1">
      <c r="A7" s="51" t="s">
        <v>105</v>
      </c>
      <c r="B7" s="19">
        <v>1000</v>
      </c>
      <c r="C7" s="140">
        <v>3863.3999999999996</v>
      </c>
      <c r="D7" s="24">
        <v>2614</v>
      </c>
      <c r="E7" s="24">
        <v>3842</v>
      </c>
      <c r="F7" s="24">
        <f aca="true" t="shared" si="0" ref="F7:F14">SUM(G7:J7)</f>
        <v>4072</v>
      </c>
      <c r="G7" s="24">
        <v>798</v>
      </c>
      <c r="H7" s="24">
        <v>1012</v>
      </c>
      <c r="I7" s="24">
        <v>1012</v>
      </c>
      <c r="J7" s="24">
        <v>1250</v>
      </c>
      <c r="K7" s="146" t="s">
        <v>303</v>
      </c>
      <c r="L7" s="172"/>
    </row>
    <row r="8" spans="1:12" s="35" customFormat="1" ht="18.75" customHeight="1">
      <c r="A8" s="149" t="s">
        <v>307</v>
      </c>
      <c r="B8" s="150"/>
      <c r="C8" s="149">
        <v>54.3</v>
      </c>
      <c r="D8" s="57">
        <v>120</v>
      </c>
      <c r="E8" s="151">
        <v>160</v>
      </c>
      <c r="F8" s="57">
        <f t="shared" si="0"/>
        <v>160</v>
      </c>
      <c r="G8" s="57">
        <v>40</v>
      </c>
      <c r="H8" s="57">
        <v>40</v>
      </c>
      <c r="I8" s="57">
        <v>40</v>
      </c>
      <c r="J8" s="57">
        <v>40</v>
      </c>
      <c r="K8" s="146"/>
      <c r="L8" s="172"/>
    </row>
    <row r="9" spans="1:12" s="35" customFormat="1" ht="21" customHeight="1">
      <c r="A9" s="149" t="s">
        <v>308</v>
      </c>
      <c r="B9" s="150"/>
      <c r="C9" s="149">
        <v>1059.7</v>
      </c>
      <c r="D9" s="57">
        <v>800</v>
      </c>
      <c r="E9" s="151">
        <v>1250</v>
      </c>
      <c r="F9" s="57">
        <f t="shared" si="0"/>
        <v>1300</v>
      </c>
      <c r="G9" s="57">
        <v>320</v>
      </c>
      <c r="H9" s="57">
        <v>330</v>
      </c>
      <c r="I9" s="57">
        <v>330</v>
      </c>
      <c r="J9" s="57">
        <v>320</v>
      </c>
      <c r="K9" s="146"/>
      <c r="L9" s="172"/>
    </row>
    <row r="10" spans="1:12" s="35" customFormat="1" ht="21" customHeight="1">
      <c r="A10" s="149" t="s">
        <v>309</v>
      </c>
      <c r="B10" s="150"/>
      <c r="C10" s="149">
        <v>545.5</v>
      </c>
      <c r="D10" s="57">
        <v>350</v>
      </c>
      <c r="E10" s="151">
        <v>581</v>
      </c>
      <c r="F10" s="57">
        <f t="shared" si="0"/>
        <v>580</v>
      </c>
      <c r="G10" s="57">
        <v>130</v>
      </c>
      <c r="H10" s="57">
        <v>150</v>
      </c>
      <c r="I10" s="57">
        <v>150</v>
      </c>
      <c r="J10" s="57">
        <v>150</v>
      </c>
      <c r="K10" s="146"/>
      <c r="L10" s="172"/>
    </row>
    <row r="11" spans="1:12" s="35" customFormat="1" ht="22.5" customHeight="1">
      <c r="A11" s="152" t="s">
        <v>310</v>
      </c>
      <c r="B11" s="153"/>
      <c r="C11" s="152">
        <v>308.4</v>
      </c>
      <c r="D11" s="57">
        <v>380</v>
      </c>
      <c r="E11" s="151">
        <v>520</v>
      </c>
      <c r="F11" s="57">
        <f t="shared" si="0"/>
        <v>690</v>
      </c>
      <c r="G11" s="57">
        <v>150</v>
      </c>
      <c r="H11" s="57">
        <v>180</v>
      </c>
      <c r="I11" s="57">
        <v>180</v>
      </c>
      <c r="J11" s="57">
        <v>180</v>
      </c>
      <c r="K11" s="146"/>
      <c r="L11" s="172"/>
    </row>
    <row r="12" spans="1:12" s="35" customFormat="1" ht="16.5" customHeight="1">
      <c r="A12" s="152" t="s">
        <v>311</v>
      </c>
      <c r="B12" s="153"/>
      <c r="C12" s="152">
        <v>1895.5</v>
      </c>
      <c r="D12" s="57">
        <v>964</v>
      </c>
      <c r="E12" s="151">
        <v>1330</v>
      </c>
      <c r="F12" s="57">
        <f t="shared" si="0"/>
        <v>1342</v>
      </c>
      <c r="G12" s="57">
        <v>158</v>
      </c>
      <c r="H12" s="57">
        <v>312</v>
      </c>
      <c r="I12" s="57">
        <v>312</v>
      </c>
      <c r="J12" s="57">
        <v>560</v>
      </c>
      <c r="K12" s="154"/>
      <c r="L12" s="172"/>
    </row>
    <row r="13" spans="1:13" ht="35.25" customHeight="1">
      <c r="A13" s="51" t="s">
        <v>106</v>
      </c>
      <c r="B13" s="19">
        <v>1010</v>
      </c>
      <c r="C13" s="140">
        <v>2874.2740000000003</v>
      </c>
      <c r="D13" s="24">
        <v>1889.322</v>
      </c>
      <c r="E13" s="24">
        <f>SUM(E14:E21)</f>
        <v>2825.2</v>
      </c>
      <c r="F13" s="24">
        <f t="shared" si="0"/>
        <v>3051.1200000000003</v>
      </c>
      <c r="G13" s="24">
        <f>SUM(G14:G21)</f>
        <v>550.72</v>
      </c>
      <c r="H13" s="24">
        <f>SUM(H14:H21)</f>
        <v>756.04</v>
      </c>
      <c r="I13" s="24">
        <f>SUM(I14:I21)</f>
        <v>756.04</v>
      </c>
      <c r="J13" s="24">
        <f>SUM(J14:J21)</f>
        <v>988.32</v>
      </c>
      <c r="K13" s="148"/>
      <c r="L13" s="172"/>
      <c r="M13" s="54"/>
    </row>
    <row r="14" spans="1:13" s="42" customFormat="1" ht="32.25" customHeight="1">
      <c r="A14" s="51" t="s">
        <v>107</v>
      </c>
      <c r="B14" s="20">
        <v>1011</v>
      </c>
      <c r="C14" s="140">
        <v>1115</v>
      </c>
      <c r="D14" s="24">
        <v>652.5</v>
      </c>
      <c r="E14" s="24">
        <v>1324</v>
      </c>
      <c r="F14" s="24">
        <f t="shared" si="0"/>
        <v>1266.4</v>
      </c>
      <c r="G14" s="24">
        <v>105.4</v>
      </c>
      <c r="H14" s="24">
        <v>309.5</v>
      </c>
      <c r="I14" s="24">
        <v>309.5</v>
      </c>
      <c r="J14" s="24">
        <v>542</v>
      </c>
      <c r="K14" s="146" t="s">
        <v>304</v>
      </c>
      <c r="L14" s="172"/>
      <c r="M14" s="55"/>
    </row>
    <row r="15" spans="1:13" s="42" customFormat="1" ht="19.5" customHeight="1">
      <c r="A15" s="51" t="s">
        <v>108</v>
      </c>
      <c r="B15" s="20">
        <v>1012</v>
      </c>
      <c r="C15" s="140">
        <v>21.1</v>
      </c>
      <c r="D15" s="24">
        <v>0</v>
      </c>
      <c r="E15" s="24">
        <f>13.1*2</f>
        <v>26.2</v>
      </c>
      <c r="F15" s="24">
        <f aca="true" t="shared" si="1" ref="F15:F27">SUM(G15:J15)</f>
        <v>0</v>
      </c>
      <c r="G15" s="24"/>
      <c r="H15" s="24"/>
      <c r="I15" s="24"/>
      <c r="J15" s="24"/>
      <c r="K15" s="148"/>
      <c r="L15" s="172"/>
      <c r="M15" s="55"/>
    </row>
    <row r="16" spans="1:13" s="42" customFormat="1" ht="19.5" customHeight="1">
      <c r="A16" s="51" t="s">
        <v>109</v>
      </c>
      <c r="B16" s="20">
        <v>1013</v>
      </c>
      <c r="C16" s="140">
        <v>28.5</v>
      </c>
      <c r="D16" s="56">
        <v>16</v>
      </c>
      <c r="E16" s="24">
        <f>19*2</f>
        <v>38</v>
      </c>
      <c r="F16" s="24">
        <f>SUM(G16:J16)</f>
        <v>41</v>
      </c>
      <c r="G16" s="24">
        <v>10</v>
      </c>
      <c r="H16" s="24">
        <v>10</v>
      </c>
      <c r="I16" s="24">
        <v>10</v>
      </c>
      <c r="J16" s="24">
        <v>11</v>
      </c>
      <c r="K16" s="146" t="s">
        <v>300</v>
      </c>
      <c r="L16" s="172"/>
      <c r="M16" s="55"/>
    </row>
    <row r="17" spans="1:13" s="42" customFormat="1" ht="19.5" customHeight="1">
      <c r="A17" s="51" t="s">
        <v>110</v>
      </c>
      <c r="B17" s="20">
        <v>1014</v>
      </c>
      <c r="C17" s="140">
        <v>841.7</v>
      </c>
      <c r="D17" s="24">
        <v>935.0999999999999</v>
      </c>
      <c r="E17" s="24">
        <v>944.4</v>
      </c>
      <c r="F17" s="24">
        <f>SUM(G17:J17)</f>
        <v>1326</v>
      </c>
      <c r="G17" s="24">
        <v>331</v>
      </c>
      <c r="H17" s="24">
        <v>332</v>
      </c>
      <c r="I17" s="24">
        <v>332</v>
      </c>
      <c r="J17" s="24">
        <v>331</v>
      </c>
      <c r="K17" s="175" t="s">
        <v>301</v>
      </c>
      <c r="L17" s="172"/>
      <c r="M17" s="55"/>
    </row>
    <row r="18" spans="1:12" s="42" customFormat="1" ht="19.5" customHeight="1">
      <c r="A18" s="51" t="s">
        <v>111</v>
      </c>
      <c r="B18" s="20">
        <v>1015</v>
      </c>
      <c r="C18" s="140">
        <v>185.174</v>
      </c>
      <c r="D18" s="24">
        <v>205.72199999999998</v>
      </c>
      <c r="E18" s="24">
        <f>114.9*2</f>
        <v>229.8</v>
      </c>
      <c r="F18" s="24">
        <f t="shared" si="1"/>
        <v>291.72</v>
      </c>
      <c r="G18" s="24">
        <f>G17*0.22</f>
        <v>72.82000000000001</v>
      </c>
      <c r="H18" s="24">
        <f>H17*0.22</f>
        <v>73.04</v>
      </c>
      <c r="I18" s="24">
        <f>I17*0.22</f>
        <v>73.04</v>
      </c>
      <c r="J18" s="24">
        <f>J17*0.22</f>
        <v>72.82000000000001</v>
      </c>
      <c r="K18" s="176"/>
      <c r="L18" s="172"/>
    </row>
    <row r="19" spans="1:12" s="42" customFormat="1" ht="39" customHeight="1">
      <c r="A19" s="51" t="s">
        <v>112</v>
      </c>
      <c r="B19" s="20">
        <v>1016</v>
      </c>
      <c r="C19" s="140">
        <v>0</v>
      </c>
      <c r="D19" s="56">
        <v>0</v>
      </c>
      <c r="E19" s="24"/>
      <c r="F19" s="24">
        <f t="shared" si="1"/>
        <v>0</v>
      </c>
      <c r="G19" s="56"/>
      <c r="H19" s="56"/>
      <c r="I19" s="56"/>
      <c r="J19" s="56"/>
      <c r="K19" s="148"/>
      <c r="L19" s="172"/>
    </row>
    <row r="20" spans="1:12" s="42" customFormat="1" ht="19.5" customHeight="1">
      <c r="A20" s="51" t="s">
        <v>113</v>
      </c>
      <c r="B20" s="20">
        <v>1017</v>
      </c>
      <c r="C20" s="140">
        <v>250.8</v>
      </c>
      <c r="D20" s="24">
        <v>76</v>
      </c>
      <c r="E20" s="24">
        <f>70.1*2</f>
        <v>140.2</v>
      </c>
      <c r="F20" s="24">
        <f t="shared" si="1"/>
        <v>114</v>
      </c>
      <c r="G20" s="24">
        <v>28.5</v>
      </c>
      <c r="H20" s="24">
        <v>28.5</v>
      </c>
      <c r="I20" s="24">
        <v>28.5</v>
      </c>
      <c r="J20" s="24">
        <v>28.5</v>
      </c>
      <c r="K20" s="146" t="s">
        <v>305</v>
      </c>
      <c r="L20" s="172"/>
    </row>
    <row r="21" spans="1:12" s="42" customFormat="1" ht="19.5" customHeight="1">
      <c r="A21" s="51" t="s">
        <v>114</v>
      </c>
      <c r="B21" s="20">
        <v>1018</v>
      </c>
      <c r="C21" s="140">
        <v>432</v>
      </c>
      <c r="D21" s="56">
        <v>4</v>
      </c>
      <c r="E21" s="24">
        <f>61.3*2</f>
        <v>122.6</v>
      </c>
      <c r="F21" s="24">
        <f t="shared" si="1"/>
        <v>12</v>
      </c>
      <c r="G21" s="24">
        <v>3</v>
      </c>
      <c r="H21" s="24">
        <v>3</v>
      </c>
      <c r="I21" s="24">
        <v>3</v>
      </c>
      <c r="J21" s="24">
        <v>3</v>
      </c>
      <c r="K21" s="148"/>
      <c r="L21" s="172"/>
    </row>
    <row r="22" spans="1:12" s="35" customFormat="1" ht="19.5" customHeight="1">
      <c r="A22" s="50" t="s">
        <v>115</v>
      </c>
      <c r="B22" s="30">
        <v>1020</v>
      </c>
      <c r="C22" s="140">
        <v>989.1259999999993</v>
      </c>
      <c r="D22" s="24">
        <v>724.6780000000001</v>
      </c>
      <c r="E22" s="24">
        <f>E7-E13</f>
        <v>1016.8000000000002</v>
      </c>
      <c r="F22" s="24">
        <f t="shared" si="1"/>
        <v>1020.88</v>
      </c>
      <c r="G22" s="24">
        <f>G7-G13</f>
        <v>247.27999999999997</v>
      </c>
      <c r="H22" s="24">
        <f>H7-H13</f>
        <v>255.96000000000004</v>
      </c>
      <c r="I22" s="24">
        <f>I7-I13</f>
        <v>255.96000000000004</v>
      </c>
      <c r="J22" s="24">
        <f>J7-J13</f>
        <v>261.67999999999995</v>
      </c>
      <c r="K22" s="147"/>
      <c r="L22" s="172"/>
    </row>
    <row r="23" spans="1:12" ht="19.5" customHeight="1">
      <c r="A23" s="51" t="s">
        <v>116</v>
      </c>
      <c r="B23" s="19">
        <v>1030</v>
      </c>
      <c r="C23" s="140">
        <v>0</v>
      </c>
      <c r="D23" s="24">
        <v>0</v>
      </c>
      <c r="E23" s="24"/>
      <c r="F23" s="24">
        <f t="shared" si="1"/>
        <v>0</v>
      </c>
      <c r="G23" s="24"/>
      <c r="H23" s="24"/>
      <c r="I23" s="24"/>
      <c r="J23" s="24"/>
      <c r="K23" s="148"/>
      <c r="L23" s="172"/>
    </row>
    <row r="24" spans="1:12" ht="19.5" customHeight="1">
      <c r="A24" s="51" t="s">
        <v>117</v>
      </c>
      <c r="B24" s="19">
        <v>1031</v>
      </c>
      <c r="C24" s="140">
        <v>0</v>
      </c>
      <c r="D24" s="24">
        <v>0</v>
      </c>
      <c r="E24" s="24"/>
      <c r="F24" s="24">
        <f t="shared" si="1"/>
        <v>0</v>
      </c>
      <c r="G24" s="24"/>
      <c r="H24" s="24"/>
      <c r="I24" s="24"/>
      <c r="J24" s="24"/>
      <c r="K24" s="148"/>
      <c r="L24" s="172"/>
    </row>
    <row r="25" spans="1:12" ht="19.5" customHeight="1">
      <c r="A25" s="51" t="s">
        <v>118</v>
      </c>
      <c r="B25" s="19">
        <v>1040</v>
      </c>
      <c r="C25" s="141">
        <v>908.846</v>
      </c>
      <c r="D25" s="24">
        <v>707.232</v>
      </c>
      <c r="E25" s="24">
        <f>SUM(E26:E47)</f>
        <v>923</v>
      </c>
      <c r="F25" s="24">
        <f t="shared" si="1"/>
        <v>962.64</v>
      </c>
      <c r="G25" s="24">
        <f>SUM(G26:G47)</f>
        <v>241.66</v>
      </c>
      <c r="H25" s="24">
        <f>SUM(H26:H47)</f>
        <v>239.66</v>
      </c>
      <c r="I25" s="24">
        <f>SUM(I26:I47)</f>
        <v>239.66</v>
      </c>
      <c r="J25" s="24">
        <f>SUM(J26:J47)</f>
        <v>241.66</v>
      </c>
      <c r="K25" s="148"/>
      <c r="L25" s="172"/>
    </row>
    <row r="26" spans="1:12" ht="19.5" customHeight="1">
      <c r="A26" s="51" t="s">
        <v>119</v>
      </c>
      <c r="B26" s="19">
        <v>1041</v>
      </c>
      <c r="C26" s="140">
        <v>0</v>
      </c>
      <c r="D26" s="24">
        <v>0</v>
      </c>
      <c r="E26" s="24"/>
      <c r="F26" s="24">
        <f t="shared" si="1"/>
        <v>0</v>
      </c>
      <c r="G26" s="57"/>
      <c r="H26" s="57"/>
      <c r="I26" s="57"/>
      <c r="J26" s="57"/>
      <c r="K26" s="148"/>
      <c r="L26" s="172"/>
    </row>
    <row r="27" spans="1:12" ht="19.5" customHeight="1">
      <c r="A27" s="51" t="s">
        <v>120</v>
      </c>
      <c r="B27" s="19">
        <v>1042</v>
      </c>
      <c r="C27" s="140">
        <v>0</v>
      </c>
      <c r="D27" s="24">
        <v>0</v>
      </c>
      <c r="E27" s="24"/>
      <c r="F27" s="24">
        <f t="shared" si="1"/>
        <v>0</v>
      </c>
      <c r="G27" s="57"/>
      <c r="H27" s="57"/>
      <c r="I27" s="57"/>
      <c r="J27" s="57"/>
      <c r="K27" s="148"/>
      <c r="L27" s="172"/>
    </row>
    <row r="28" spans="1:12" ht="19.5" customHeight="1">
      <c r="A28" s="51" t="s">
        <v>121</v>
      </c>
      <c r="B28" s="19">
        <v>1043</v>
      </c>
      <c r="C28" s="140">
        <v>0</v>
      </c>
      <c r="D28" s="24">
        <v>0</v>
      </c>
      <c r="E28" s="24"/>
      <c r="F28" s="24">
        <f aca="true" t="shared" si="2" ref="F28:F79">SUM(G28:J28)</f>
        <v>0</v>
      </c>
      <c r="G28" s="57"/>
      <c r="H28" s="57"/>
      <c r="I28" s="57"/>
      <c r="J28" s="57"/>
      <c r="K28" s="148"/>
      <c r="L28" s="172"/>
    </row>
    <row r="29" spans="1:12" ht="19.5" customHeight="1">
      <c r="A29" s="51" t="s">
        <v>122</v>
      </c>
      <c r="B29" s="19">
        <v>1044</v>
      </c>
      <c r="C29" s="140">
        <v>0</v>
      </c>
      <c r="D29" s="24">
        <v>0</v>
      </c>
      <c r="E29" s="24"/>
      <c r="F29" s="24">
        <f t="shared" si="2"/>
        <v>0</v>
      </c>
      <c r="G29" s="24"/>
      <c r="H29" s="57"/>
      <c r="I29" s="57"/>
      <c r="J29" s="24"/>
      <c r="K29" s="148"/>
      <c r="L29" s="172"/>
    </row>
    <row r="30" spans="1:12" ht="19.5" customHeight="1">
      <c r="A30" s="51" t="s">
        <v>123</v>
      </c>
      <c r="B30" s="19">
        <v>1045</v>
      </c>
      <c r="C30" s="140">
        <v>0</v>
      </c>
      <c r="D30" s="24">
        <v>0</v>
      </c>
      <c r="E30" s="24"/>
      <c r="F30" s="24">
        <f t="shared" si="2"/>
        <v>0</v>
      </c>
      <c r="G30" s="57"/>
      <c r="H30" s="57"/>
      <c r="I30" s="57"/>
      <c r="J30" s="57"/>
      <c r="K30" s="148"/>
      <c r="L30" s="172"/>
    </row>
    <row r="31" spans="1:12" s="42" customFormat="1" ht="19.5" customHeight="1">
      <c r="A31" s="51" t="s">
        <v>124</v>
      </c>
      <c r="B31" s="19">
        <v>1046</v>
      </c>
      <c r="C31" s="140">
        <v>6</v>
      </c>
      <c r="D31" s="24">
        <v>3</v>
      </c>
      <c r="E31" s="24">
        <f>2.7*2</f>
        <v>5.4</v>
      </c>
      <c r="F31" s="24">
        <f t="shared" si="2"/>
        <v>16</v>
      </c>
      <c r="G31" s="24">
        <v>4</v>
      </c>
      <c r="H31" s="24">
        <v>4</v>
      </c>
      <c r="I31" s="24">
        <v>4</v>
      </c>
      <c r="J31" s="24">
        <v>4</v>
      </c>
      <c r="K31" s="146" t="s">
        <v>306</v>
      </c>
      <c r="L31" s="172"/>
    </row>
    <row r="32" spans="1:12" s="42" customFormat="1" ht="19.5" customHeight="1">
      <c r="A32" s="51" t="s">
        <v>125</v>
      </c>
      <c r="B32" s="19">
        <v>1047</v>
      </c>
      <c r="C32" s="140">
        <v>6.6</v>
      </c>
      <c r="D32" s="24">
        <v>4</v>
      </c>
      <c r="E32" s="24">
        <f>1.4*2</f>
        <v>2.8</v>
      </c>
      <c r="F32" s="24">
        <f t="shared" si="2"/>
        <v>4</v>
      </c>
      <c r="G32" s="24">
        <v>1</v>
      </c>
      <c r="H32" s="24">
        <v>1</v>
      </c>
      <c r="I32" s="24">
        <v>1</v>
      </c>
      <c r="J32" s="24">
        <v>1</v>
      </c>
      <c r="K32" s="146" t="s">
        <v>300</v>
      </c>
      <c r="L32" s="172"/>
    </row>
    <row r="33" spans="1:12" s="42" customFormat="1" ht="19.5" customHeight="1">
      <c r="A33" s="51" t="s">
        <v>110</v>
      </c>
      <c r="B33" s="19">
        <v>1048</v>
      </c>
      <c r="C33" s="140">
        <v>549.3</v>
      </c>
      <c r="D33" s="24">
        <v>525.6</v>
      </c>
      <c r="E33" s="24">
        <v>589.4</v>
      </c>
      <c r="F33" s="24">
        <f t="shared" si="2"/>
        <v>712</v>
      </c>
      <c r="G33" s="24">
        <v>178</v>
      </c>
      <c r="H33" s="24">
        <v>178</v>
      </c>
      <c r="I33" s="24">
        <v>178</v>
      </c>
      <c r="J33" s="24">
        <v>178</v>
      </c>
      <c r="K33" s="175" t="s">
        <v>301</v>
      </c>
      <c r="L33" s="172"/>
    </row>
    <row r="34" spans="1:12" s="42" customFormat="1" ht="19.5" customHeight="1">
      <c r="A34" s="51" t="s">
        <v>111</v>
      </c>
      <c r="B34" s="19">
        <v>1049</v>
      </c>
      <c r="C34" s="140">
        <v>120.84599999999999</v>
      </c>
      <c r="D34" s="24">
        <v>115.632</v>
      </c>
      <c r="E34" s="24">
        <f>65.8*2</f>
        <v>131.6</v>
      </c>
      <c r="F34" s="24">
        <f t="shared" si="2"/>
        <v>156.64000000000001</v>
      </c>
      <c r="G34" s="24">
        <f>G33*0.22</f>
        <v>39.160000000000004</v>
      </c>
      <c r="H34" s="24">
        <f>H33*0.22</f>
        <v>39.160000000000004</v>
      </c>
      <c r="I34" s="24">
        <f>I33*0.22</f>
        <v>39.160000000000004</v>
      </c>
      <c r="J34" s="24">
        <f>J33*0.22</f>
        <v>39.160000000000004</v>
      </c>
      <c r="K34" s="176"/>
      <c r="L34" s="172"/>
    </row>
    <row r="35" spans="1:12" s="42" customFormat="1" ht="42" customHeight="1">
      <c r="A35" s="51" t="s">
        <v>126</v>
      </c>
      <c r="B35" s="19">
        <v>1050</v>
      </c>
      <c r="C35" s="140">
        <v>102.2</v>
      </c>
      <c r="D35" s="24">
        <v>48</v>
      </c>
      <c r="E35" s="24">
        <f>51*2</f>
        <v>102</v>
      </c>
      <c r="F35" s="24">
        <f t="shared" si="2"/>
        <v>54</v>
      </c>
      <c r="G35" s="24">
        <v>13.5</v>
      </c>
      <c r="H35" s="24">
        <v>13.5</v>
      </c>
      <c r="I35" s="24">
        <v>13.5</v>
      </c>
      <c r="J35" s="24">
        <v>13.5</v>
      </c>
      <c r="K35" s="148"/>
      <c r="L35" s="172"/>
    </row>
    <row r="36" spans="1:12" s="42" customFormat="1" ht="42" customHeight="1">
      <c r="A36" s="51" t="s">
        <v>127</v>
      </c>
      <c r="B36" s="19">
        <v>1051</v>
      </c>
      <c r="C36" s="24">
        <v>0</v>
      </c>
      <c r="D36" s="56">
        <v>0</v>
      </c>
      <c r="E36" s="24"/>
      <c r="F36" s="24">
        <f t="shared" si="2"/>
        <v>0</v>
      </c>
      <c r="G36" s="56"/>
      <c r="H36" s="56"/>
      <c r="I36" s="56"/>
      <c r="J36" s="56"/>
      <c r="K36" s="148"/>
      <c r="L36" s="172"/>
    </row>
    <row r="37" spans="1:12" s="42" customFormat="1" ht="19.5" customHeight="1">
      <c r="A37" s="51" t="s">
        <v>128</v>
      </c>
      <c r="B37" s="19">
        <v>1052</v>
      </c>
      <c r="C37" s="24">
        <v>0</v>
      </c>
      <c r="D37" s="56">
        <v>1</v>
      </c>
      <c r="E37" s="24"/>
      <c r="F37" s="24">
        <f t="shared" si="2"/>
        <v>4</v>
      </c>
      <c r="G37" s="56">
        <v>2</v>
      </c>
      <c r="H37" s="56"/>
      <c r="I37" s="56"/>
      <c r="J37" s="24">
        <v>2</v>
      </c>
      <c r="K37" s="148"/>
      <c r="L37" s="172"/>
    </row>
    <row r="38" spans="1:12" s="42" customFormat="1" ht="19.5" customHeight="1">
      <c r="A38" s="51" t="s">
        <v>129</v>
      </c>
      <c r="B38" s="19">
        <v>1053</v>
      </c>
      <c r="C38" s="24">
        <v>0</v>
      </c>
      <c r="D38" s="56">
        <v>0</v>
      </c>
      <c r="E38" s="24"/>
      <c r="F38" s="24">
        <f t="shared" si="2"/>
        <v>0</v>
      </c>
      <c r="G38" s="56"/>
      <c r="H38" s="56"/>
      <c r="I38" s="56"/>
      <c r="J38" s="56"/>
      <c r="K38" s="148"/>
      <c r="L38" s="172"/>
    </row>
    <row r="39" spans="1:12" s="42" customFormat="1" ht="19.5" customHeight="1">
      <c r="A39" s="51" t="s">
        <v>130</v>
      </c>
      <c r="B39" s="19">
        <v>1054</v>
      </c>
      <c r="C39" s="24">
        <v>0</v>
      </c>
      <c r="D39" s="56">
        <v>0</v>
      </c>
      <c r="E39" s="24"/>
      <c r="F39" s="24">
        <f t="shared" si="2"/>
        <v>0</v>
      </c>
      <c r="G39" s="56"/>
      <c r="H39" s="56"/>
      <c r="I39" s="56"/>
      <c r="J39" s="56"/>
      <c r="K39" s="148"/>
      <c r="L39" s="172"/>
    </row>
    <row r="40" spans="1:12" s="42" customFormat="1" ht="19.5" customHeight="1">
      <c r="A40" s="51" t="s">
        <v>131</v>
      </c>
      <c r="B40" s="19">
        <v>1055</v>
      </c>
      <c r="C40" s="24">
        <v>0</v>
      </c>
      <c r="D40" s="56">
        <v>4</v>
      </c>
      <c r="E40" s="24">
        <f>0.4</f>
        <v>0.4</v>
      </c>
      <c r="F40" s="24">
        <f t="shared" si="2"/>
        <v>4</v>
      </c>
      <c r="G40" s="56">
        <v>1</v>
      </c>
      <c r="H40" s="56">
        <v>1</v>
      </c>
      <c r="I40" s="56">
        <v>1</v>
      </c>
      <c r="J40" s="56">
        <v>1</v>
      </c>
      <c r="K40" s="148"/>
      <c r="L40" s="172"/>
    </row>
    <row r="41" spans="1:12" s="42" customFormat="1" ht="19.5" customHeight="1">
      <c r="A41" s="51" t="s">
        <v>132</v>
      </c>
      <c r="B41" s="19">
        <v>1056</v>
      </c>
      <c r="C41" s="24">
        <v>0</v>
      </c>
      <c r="D41" s="56">
        <v>0</v>
      </c>
      <c r="E41" s="24"/>
      <c r="F41" s="24">
        <f t="shared" si="2"/>
        <v>0</v>
      </c>
      <c r="G41" s="56"/>
      <c r="H41" s="56"/>
      <c r="I41" s="56"/>
      <c r="J41" s="56"/>
      <c r="K41" s="148"/>
      <c r="L41" s="172"/>
    </row>
    <row r="42" spans="1:12" s="42" customFormat="1" ht="19.5" customHeight="1">
      <c r="A42" s="51" t="s">
        <v>133</v>
      </c>
      <c r="B42" s="19">
        <v>1057</v>
      </c>
      <c r="C42" s="24">
        <v>0</v>
      </c>
      <c r="D42" s="56">
        <v>0</v>
      </c>
      <c r="E42" s="24"/>
      <c r="F42" s="24">
        <f t="shared" si="2"/>
        <v>0</v>
      </c>
      <c r="G42" s="56"/>
      <c r="H42" s="56"/>
      <c r="I42" s="56"/>
      <c r="J42" s="56"/>
      <c r="K42" s="148"/>
      <c r="L42" s="172"/>
    </row>
    <row r="43" spans="1:12" s="42" customFormat="1" ht="19.5" customHeight="1">
      <c r="A43" s="51" t="s">
        <v>134</v>
      </c>
      <c r="B43" s="19">
        <v>1058</v>
      </c>
      <c r="C43" s="24">
        <v>0</v>
      </c>
      <c r="D43" s="56">
        <v>2</v>
      </c>
      <c r="E43" s="24">
        <f>4.5*2</f>
        <v>9</v>
      </c>
      <c r="F43" s="24">
        <f t="shared" si="2"/>
        <v>4</v>
      </c>
      <c r="G43" s="56">
        <v>1</v>
      </c>
      <c r="H43" s="56">
        <v>1</v>
      </c>
      <c r="I43" s="56">
        <v>1</v>
      </c>
      <c r="J43" s="56">
        <v>1</v>
      </c>
      <c r="K43" s="148"/>
      <c r="L43" s="172"/>
    </row>
    <row r="44" spans="1:12" s="42" customFormat="1" ht="19.5" customHeight="1">
      <c r="A44" s="51" t="s">
        <v>135</v>
      </c>
      <c r="B44" s="19">
        <v>1059</v>
      </c>
      <c r="C44" s="24">
        <v>0</v>
      </c>
      <c r="D44" s="56">
        <v>0</v>
      </c>
      <c r="E44" s="24"/>
      <c r="F44" s="24">
        <f t="shared" si="2"/>
        <v>0</v>
      </c>
      <c r="G44" s="56"/>
      <c r="H44" s="56"/>
      <c r="I44" s="56"/>
      <c r="J44" s="56"/>
      <c r="K44" s="148"/>
      <c r="L44" s="172"/>
    </row>
    <row r="45" spans="1:12" s="42" customFormat="1" ht="42.75" customHeight="1">
      <c r="A45" s="51" t="s">
        <v>136</v>
      </c>
      <c r="B45" s="19">
        <v>1060</v>
      </c>
      <c r="C45" s="24">
        <v>0</v>
      </c>
      <c r="D45" s="56">
        <v>0</v>
      </c>
      <c r="E45" s="24"/>
      <c r="F45" s="24">
        <f t="shared" si="2"/>
        <v>0</v>
      </c>
      <c r="G45" s="56"/>
      <c r="H45" s="56"/>
      <c r="I45" s="56"/>
      <c r="J45" s="56"/>
      <c r="K45" s="148"/>
      <c r="L45" s="172"/>
    </row>
    <row r="46" spans="1:12" s="42" customFormat="1" ht="19.5" customHeight="1">
      <c r="A46" s="51" t="s">
        <v>137</v>
      </c>
      <c r="B46" s="19">
        <v>1061</v>
      </c>
      <c r="C46" s="24">
        <v>0</v>
      </c>
      <c r="D46" s="24">
        <v>0</v>
      </c>
      <c r="E46" s="24"/>
      <c r="F46" s="24">
        <f t="shared" si="2"/>
        <v>0</v>
      </c>
      <c r="G46" s="24"/>
      <c r="H46" s="24"/>
      <c r="I46" s="24"/>
      <c r="J46" s="24"/>
      <c r="K46" s="148"/>
      <c r="L46" s="172"/>
    </row>
    <row r="47" spans="1:12" s="42" customFormat="1" ht="19.5" customHeight="1">
      <c r="A47" s="51" t="s">
        <v>138</v>
      </c>
      <c r="B47" s="19">
        <v>1062</v>
      </c>
      <c r="C47" s="24">
        <v>123.9</v>
      </c>
      <c r="D47" s="24">
        <v>4</v>
      </c>
      <c r="E47" s="24">
        <f>41.2*2</f>
        <v>82.4</v>
      </c>
      <c r="F47" s="24">
        <f t="shared" si="2"/>
        <v>8</v>
      </c>
      <c r="G47" s="24">
        <v>2</v>
      </c>
      <c r="H47" s="24">
        <v>2</v>
      </c>
      <c r="I47" s="24">
        <v>2</v>
      </c>
      <c r="J47" s="24">
        <v>2</v>
      </c>
      <c r="K47" s="148"/>
      <c r="L47" s="172"/>
    </row>
    <row r="48" spans="1:12" ht="19.5" customHeight="1">
      <c r="A48" s="51" t="s">
        <v>139</v>
      </c>
      <c r="B48" s="19">
        <v>1070</v>
      </c>
      <c r="C48" s="24">
        <v>0</v>
      </c>
      <c r="D48" s="24">
        <v>0</v>
      </c>
      <c r="E48" s="24"/>
      <c r="F48" s="24">
        <f t="shared" si="2"/>
        <v>0</v>
      </c>
      <c r="G48" s="24"/>
      <c r="H48" s="24"/>
      <c r="I48" s="24"/>
      <c r="J48" s="24"/>
      <c r="K48" s="53"/>
      <c r="L48" s="172"/>
    </row>
    <row r="49" spans="1:12" s="42" customFormat="1" ht="19.5" customHeight="1">
      <c r="A49" s="51" t="s">
        <v>140</v>
      </c>
      <c r="B49" s="19">
        <v>1071</v>
      </c>
      <c r="C49" s="24">
        <v>0</v>
      </c>
      <c r="D49" s="56">
        <v>0</v>
      </c>
      <c r="E49" s="24"/>
      <c r="F49" s="24">
        <f t="shared" si="2"/>
        <v>0</v>
      </c>
      <c r="G49" s="56"/>
      <c r="H49" s="56"/>
      <c r="I49" s="56"/>
      <c r="J49" s="56"/>
      <c r="K49" s="53"/>
      <c r="L49" s="172"/>
    </row>
    <row r="50" spans="1:12" s="42" customFormat="1" ht="19.5" customHeight="1">
      <c r="A50" s="51" t="s">
        <v>141</v>
      </c>
      <c r="B50" s="19">
        <v>1072</v>
      </c>
      <c r="C50" s="24">
        <v>0</v>
      </c>
      <c r="D50" s="56">
        <v>0</v>
      </c>
      <c r="E50" s="24"/>
      <c r="F50" s="24">
        <f t="shared" si="2"/>
        <v>0</v>
      </c>
      <c r="G50" s="56"/>
      <c r="H50" s="56"/>
      <c r="I50" s="56"/>
      <c r="J50" s="56"/>
      <c r="K50" s="53"/>
      <c r="L50" s="172">
        <v>10</v>
      </c>
    </row>
    <row r="51" spans="1:12" s="42" customFormat="1" ht="19.5" customHeight="1">
      <c r="A51" s="51" t="s">
        <v>110</v>
      </c>
      <c r="B51" s="19">
        <v>1073</v>
      </c>
      <c r="C51" s="24">
        <v>0</v>
      </c>
      <c r="D51" s="56">
        <v>0</v>
      </c>
      <c r="E51" s="24"/>
      <c r="F51" s="24">
        <f t="shared" si="2"/>
        <v>0</v>
      </c>
      <c r="G51" s="56"/>
      <c r="H51" s="56"/>
      <c r="I51" s="56"/>
      <c r="J51" s="56"/>
      <c r="K51" s="53"/>
      <c r="L51" s="172"/>
    </row>
    <row r="52" spans="1:12" s="42" customFormat="1" ht="19.5" customHeight="1">
      <c r="A52" s="51" t="s">
        <v>113</v>
      </c>
      <c r="B52" s="19">
        <v>1074</v>
      </c>
      <c r="C52" s="24">
        <v>0</v>
      </c>
      <c r="D52" s="56">
        <v>0</v>
      </c>
      <c r="E52" s="24"/>
      <c r="F52" s="24">
        <f t="shared" si="2"/>
        <v>0</v>
      </c>
      <c r="G52" s="56"/>
      <c r="H52" s="56"/>
      <c r="I52" s="56"/>
      <c r="J52" s="56"/>
      <c r="K52" s="53"/>
      <c r="L52" s="172"/>
    </row>
    <row r="53" spans="1:12" s="42" customFormat="1" ht="19.5" customHeight="1">
      <c r="A53" s="51" t="s">
        <v>142</v>
      </c>
      <c r="B53" s="19">
        <v>1075</v>
      </c>
      <c r="C53" s="24">
        <v>0</v>
      </c>
      <c r="D53" s="56">
        <v>0</v>
      </c>
      <c r="E53" s="24"/>
      <c r="F53" s="24">
        <f t="shared" si="2"/>
        <v>0</v>
      </c>
      <c r="G53" s="56"/>
      <c r="H53" s="56"/>
      <c r="I53" s="56"/>
      <c r="J53" s="56"/>
      <c r="K53" s="53"/>
      <c r="L53" s="172"/>
    </row>
    <row r="54" spans="1:12" s="42" customFormat="1" ht="19.5" customHeight="1">
      <c r="A54" s="51" t="s">
        <v>143</v>
      </c>
      <c r="B54" s="19">
        <v>1076</v>
      </c>
      <c r="C54" s="24">
        <v>0</v>
      </c>
      <c r="D54" s="56">
        <v>0</v>
      </c>
      <c r="E54" s="24"/>
      <c r="F54" s="24">
        <f t="shared" si="2"/>
        <v>0</v>
      </c>
      <c r="G54" s="56"/>
      <c r="H54" s="56"/>
      <c r="I54" s="56"/>
      <c r="J54" s="56"/>
      <c r="K54" s="53"/>
      <c r="L54" s="172"/>
    </row>
    <row r="55" spans="1:12" s="42" customFormat="1" ht="19.5" customHeight="1">
      <c r="A55" s="58" t="s">
        <v>144</v>
      </c>
      <c r="B55" s="19">
        <v>1080</v>
      </c>
      <c r="C55" s="24">
        <v>0</v>
      </c>
      <c r="D55" s="56">
        <v>0</v>
      </c>
      <c r="E55" s="24"/>
      <c r="F55" s="24">
        <f t="shared" si="2"/>
        <v>0</v>
      </c>
      <c r="G55" s="56"/>
      <c r="H55" s="56"/>
      <c r="I55" s="56"/>
      <c r="J55" s="56"/>
      <c r="K55" s="53"/>
      <c r="L55" s="172"/>
    </row>
    <row r="56" spans="1:12" s="42" customFormat="1" ht="19.5" customHeight="1">
      <c r="A56" s="51" t="s">
        <v>145</v>
      </c>
      <c r="B56" s="19">
        <v>1081</v>
      </c>
      <c r="C56" s="24">
        <v>0</v>
      </c>
      <c r="D56" s="56">
        <v>0</v>
      </c>
      <c r="E56" s="24"/>
      <c r="F56" s="24">
        <f t="shared" si="2"/>
        <v>0</v>
      </c>
      <c r="G56" s="56"/>
      <c r="H56" s="56"/>
      <c r="I56" s="56"/>
      <c r="J56" s="56"/>
      <c r="K56" s="53"/>
      <c r="L56" s="172"/>
    </row>
    <row r="57" spans="1:12" s="42" customFormat="1" ht="19.5" customHeight="1">
      <c r="A57" s="51" t="s">
        <v>146</v>
      </c>
      <c r="B57" s="19">
        <v>1082</v>
      </c>
      <c r="C57" s="24">
        <v>0</v>
      </c>
      <c r="D57" s="56">
        <v>0</v>
      </c>
      <c r="E57" s="24"/>
      <c r="F57" s="24">
        <f t="shared" si="2"/>
        <v>0</v>
      </c>
      <c r="G57" s="56"/>
      <c r="H57" s="56"/>
      <c r="I57" s="56"/>
      <c r="J57" s="56"/>
      <c r="K57" s="53"/>
      <c r="L57" s="172"/>
    </row>
    <row r="58" spans="1:12" s="42" customFormat="1" ht="19.5" customHeight="1">
      <c r="A58" s="51" t="s">
        <v>147</v>
      </c>
      <c r="B58" s="19">
        <v>1083</v>
      </c>
      <c r="C58" s="24">
        <v>0</v>
      </c>
      <c r="D58" s="56">
        <v>0</v>
      </c>
      <c r="E58" s="24"/>
      <c r="F58" s="24">
        <f t="shared" si="2"/>
        <v>0</v>
      </c>
      <c r="G58" s="56"/>
      <c r="H58" s="56"/>
      <c r="I58" s="56"/>
      <c r="J58" s="56"/>
      <c r="K58" s="53"/>
      <c r="L58" s="172"/>
    </row>
    <row r="59" spans="1:12" s="42" customFormat="1" ht="19.5" customHeight="1">
      <c r="A59" s="51" t="s">
        <v>117</v>
      </c>
      <c r="B59" s="19">
        <v>1084</v>
      </c>
      <c r="C59" s="24">
        <v>0</v>
      </c>
      <c r="D59" s="56">
        <v>0</v>
      </c>
      <c r="E59" s="24"/>
      <c r="F59" s="24">
        <f t="shared" si="2"/>
        <v>0</v>
      </c>
      <c r="G59" s="56"/>
      <c r="H59" s="56"/>
      <c r="I59" s="56"/>
      <c r="J59" s="56"/>
      <c r="K59" s="53"/>
      <c r="L59" s="172"/>
    </row>
    <row r="60" spans="1:12" s="42" customFormat="1" ht="19.5" customHeight="1">
      <c r="A60" s="51" t="s">
        <v>148</v>
      </c>
      <c r="B60" s="19">
        <v>1085</v>
      </c>
      <c r="C60" s="24">
        <v>0</v>
      </c>
      <c r="D60" s="56">
        <v>0</v>
      </c>
      <c r="E60" s="24"/>
      <c r="F60" s="24">
        <f t="shared" si="2"/>
        <v>0</v>
      </c>
      <c r="G60" s="56"/>
      <c r="H60" s="56"/>
      <c r="I60" s="56"/>
      <c r="J60" s="56"/>
      <c r="K60" s="53"/>
      <c r="L60" s="172"/>
    </row>
    <row r="61" spans="1:12" s="35" customFormat="1" ht="19.5" customHeight="1">
      <c r="A61" s="50" t="s">
        <v>51</v>
      </c>
      <c r="B61" s="30">
        <v>1100</v>
      </c>
      <c r="C61" s="24">
        <v>80.27999999999929</v>
      </c>
      <c r="D61" s="24">
        <v>17.446000000000083</v>
      </c>
      <c r="E61" s="24">
        <f>E22-E25</f>
        <v>93.80000000000018</v>
      </c>
      <c r="F61" s="24">
        <f t="shared" si="2"/>
        <v>58.24000000000001</v>
      </c>
      <c r="G61" s="24">
        <f>G22-G25</f>
        <v>5.619999999999976</v>
      </c>
      <c r="H61" s="24">
        <f>H22-H25</f>
        <v>16.30000000000004</v>
      </c>
      <c r="I61" s="24">
        <f>I22-I25</f>
        <v>16.30000000000004</v>
      </c>
      <c r="J61" s="24">
        <f>J22-J25</f>
        <v>20.019999999999953</v>
      </c>
      <c r="K61" s="146" t="s">
        <v>302</v>
      </c>
      <c r="L61" s="172"/>
    </row>
    <row r="62" spans="1:12" ht="19.5" customHeight="1">
      <c r="A62" s="51" t="s">
        <v>149</v>
      </c>
      <c r="B62" s="19">
        <v>1110</v>
      </c>
      <c r="C62" s="24">
        <v>0</v>
      </c>
      <c r="D62" s="24">
        <v>0</v>
      </c>
      <c r="E62" s="24"/>
      <c r="F62" s="24">
        <f t="shared" si="2"/>
        <v>0</v>
      </c>
      <c r="G62" s="24"/>
      <c r="H62" s="24"/>
      <c r="I62" s="24"/>
      <c r="J62" s="24"/>
      <c r="K62" s="53"/>
      <c r="L62" s="172"/>
    </row>
    <row r="63" spans="1:12" ht="19.5" customHeight="1">
      <c r="A63" s="51" t="s">
        <v>150</v>
      </c>
      <c r="B63" s="19">
        <v>1120</v>
      </c>
      <c r="C63" s="24">
        <v>0.1</v>
      </c>
      <c r="D63" s="24">
        <v>0</v>
      </c>
      <c r="E63" s="24"/>
      <c r="F63" s="24">
        <f t="shared" si="2"/>
        <v>0</v>
      </c>
      <c r="G63" s="24"/>
      <c r="H63" s="24"/>
      <c r="I63" s="24"/>
      <c r="J63" s="24"/>
      <c r="K63" s="53"/>
      <c r="L63" s="172"/>
    </row>
    <row r="64" spans="1:12" ht="19.5" customHeight="1">
      <c r="A64" s="51" t="s">
        <v>151</v>
      </c>
      <c r="B64" s="19">
        <v>1130</v>
      </c>
      <c r="C64" s="24">
        <v>0</v>
      </c>
      <c r="D64" s="24">
        <v>0</v>
      </c>
      <c r="E64" s="24"/>
      <c r="F64" s="24">
        <f t="shared" si="2"/>
        <v>0</v>
      </c>
      <c r="G64" s="24"/>
      <c r="H64" s="24"/>
      <c r="I64" s="24"/>
      <c r="J64" s="24"/>
      <c r="K64" s="53"/>
      <c r="L64" s="172"/>
    </row>
    <row r="65" spans="1:12" ht="19.5" customHeight="1">
      <c r="A65" s="51" t="s">
        <v>152</v>
      </c>
      <c r="B65" s="19">
        <v>1140</v>
      </c>
      <c r="C65" s="24">
        <v>0</v>
      </c>
      <c r="D65" s="24">
        <v>0</v>
      </c>
      <c r="E65" s="24"/>
      <c r="F65" s="24">
        <f t="shared" si="2"/>
        <v>0</v>
      </c>
      <c r="G65" s="24"/>
      <c r="H65" s="24"/>
      <c r="I65" s="24"/>
      <c r="J65" s="24"/>
      <c r="K65" s="53"/>
      <c r="L65" s="172"/>
    </row>
    <row r="66" spans="1:12" ht="19.5" customHeight="1">
      <c r="A66" s="51" t="s">
        <v>153</v>
      </c>
      <c r="B66" s="19">
        <v>1150</v>
      </c>
      <c r="C66" s="24">
        <v>26.8</v>
      </c>
      <c r="D66" s="24">
        <v>0</v>
      </c>
      <c r="E66" s="24"/>
      <c r="F66" s="24">
        <f t="shared" si="2"/>
        <v>0</v>
      </c>
      <c r="G66" s="24"/>
      <c r="H66" s="24"/>
      <c r="I66" s="24"/>
      <c r="J66" s="24"/>
      <c r="K66" s="53"/>
      <c r="L66" s="172"/>
    </row>
    <row r="67" spans="1:12" ht="19.5" customHeight="1">
      <c r="A67" s="51" t="s">
        <v>117</v>
      </c>
      <c r="B67" s="19">
        <v>1151</v>
      </c>
      <c r="C67" s="24">
        <v>0</v>
      </c>
      <c r="D67" s="24">
        <v>0</v>
      </c>
      <c r="E67" s="24"/>
      <c r="F67" s="24">
        <f t="shared" si="2"/>
        <v>0</v>
      </c>
      <c r="G67" s="24"/>
      <c r="H67" s="24"/>
      <c r="I67" s="24"/>
      <c r="J67" s="24"/>
      <c r="K67" s="53"/>
      <c r="L67" s="172"/>
    </row>
    <row r="68" spans="1:12" ht="19.5" customHeight="1">
      <c r="A68" s="51" t="s">
        <v>154</v>
      </c>
      <c r="B68" s="19">
        <v>1160</v>
      </c>
      <c r="C68" s="24">
        <v>0</v>
      </c>
      <c r="D68" s="24">
        <v>0</v>
      </c>
      <c r="E68" s="24"/>
      <c r="F68" s="24">
        <f t="shared" si="2"/>
        <v>0</v>
      </c>
      <c r="G68" s="24"/>
      <c r="H68" s="24"/>
      <c r="I68" s="24"/>
      <c r="J68" s="24"/>
      <c r="K68" s="53"/>
      <c r="L68" s="172"/>
    </row>
    <row r="69" spans="1:12" ht="19.5" customHeight="1">
      <c r="A69" s="51" t="s">
        <v>117</v>
      </c>
      <c r="B69" s="19">
        <v>1161</v>
      </c>
      <c r="C69" s="24">
        <v>0</v>
      </c>
      <c r="D69" s="24">
        <v>0</v>
      </c>
      <c r="E69" s="24"/>
      <c r="F69" s="24">
        <f t="shared" si="2"/>
        <v>0</v>
      </c>
      <c r="G69" s="24"/>
      <c r="H69" s="24"/>
      <c r="I69" s="24"/>
      <c r="J69" s="24"/>
      <c r="K69" s="53"/>
      <c r="L69" s="172"/>
    </row>
    <row r="70" spans="1:12" s="35" customFormat="1" ht="30.75" customHeight="1">
      <c r="A70" s="50" t="s">
        <v>56</v>
      </c>
      <c r="B70" s="30">
        <v>1170</v>
      </c>
      <c r="C70" s="24">
        <v>107.07999999999929</v>
      </c>
      <c r="D70" s="24">
        <v>67.44600000000008</v>
      </c>
      <c r="E70" s="24">
        <f aca="true" t="shared" si="3" ref="E70:J70">E61+E80</f>
        <v>101.40000000000018</v>
      </c>
      <c r="F70" s="24">
        <f t="shared" si="2"/>
        <v>108.24000000000001</v>
      </c>
      <c r="G70" s="24">
        <f t="shared" si="3"/>
        <v>18.119999999999976</v>
      </c>
      <c r="H70" s="24">
        <f t="shared" si="3"/>
        <v>28.80000000000004</v>
      </c>
      <c r="I70" s="24">
        <f t="shared" si="3"/>
        <v>28.80000000000004</v>
      </c>
      <c r="J70" s="24">
        <f t="shared" si="3"/>
        <v>32.51999999999995</v>
      </c>
      <c r="K70" s="146" t="s">
        <v>302</v>
      </c>
      <c r="L70" s="172"/>
    </row>
    <row r="71" spans="1:12" ht="19.5" customHeight="1">
      <c r="A71" s="51" t="s">
        <v>57</v>
      </c>
      <c r="B71" s="19">
        <v>1180</v>
      </c>
      <c r="C71" s="24">
        <v>19.3</v>
      </c>
      <c r="D71" s="24">
        <v>12.140280000000015</v>
      </c>
      <c r="E71" s="24">
        <f>E70*0.18</f>
        <v>18.25200000000003</v>
      </c>
      <c r="F71" s="24">
        <f t="shared" si="2"/>
        <v>19.483200000000004</v>
      </c>
      <c r="G71" s="34">
        <f>G70*0.18</f>
        <v>3.2615999999999956</v>
      </c>
      <c r="H71" s="34">
        <f>H70*0.18</f>
        <v>5.184000000000007</v>
      </c>
      <c r="I71" s="34">
        <f>I70*0.18</f>
        <v>5.184000000000007</v>
      </c>
      <c r="J71" s="24">
        <f>J70*0.18</f>
        <v>5.853599999999991</v>
      </c>
      <c r="K71" s="146" t="s">
        <v>302</v>
      </c>
      <c r="L71" s="172"/>
    </row>
    <row r="72" spans="1:12" ht="19.5" customHeight="1">
      <c r="A72" s="51" t="s">
        <v>155</v>
      </c>
      <c r="B72" s="19">
        <v>1190</v>
      </c>
      <c r="C72" s="24"/>
      <c r="D72" s="24">
        <v>0</v>
      </c>
      <c r="E72" s="24"/>
      <c r="F72" s="24">
        <f t="shared" si="2"/>
        <v>0</v>
      </c>
      <c r="G72" s="24"/>
      <c r="H72" s="24"/>
      <c r="I72" s="24"/>
      <c r="J72" s="24"/>
      <c r="K72" s="53"/>
      <c r="L72" s="172"/>
    </row>
    <row r="73" spans="1:12" s="35" customFormat="1" ht="19.5" customHeight="1">
      <c r="A73" s="50" t="s">
        <v>156</v>
      </c>
      <c r="B73" s="30">
        <v>1200</v>
      </c>
      <c r="C73" s="24">
        <v>87.77999999999929</v>
      </c>
      <c r="D73" s="24">
        <v>55.305720000000065</v>
      </c>
      <c r="E73" s="24">
        <f aca="true" t="shared" si="4" ref="E73:J73">E70-E71</f>
        <v>83.14800000000014</v>
      </c>
      <c r="F73" s="24">
        <f t="shared" si="2"/>
        <v>88.7568</v>
      </c>
      <c r="G73" s="34">
        <f t="shared" si="4"/>
        <v>14.85839999999998</v>
      </c>
      <c r="H73" s="34">
        <f t="shared" si="4"/>
        <v>23.61600000000003</v>
      </c>
      <c r="I73" s="34">
        <f t="shared" si="4"/>
        <v>23.61600000000003</v>
      </c>
      <c r="J73" s="34">
        <f t="shared" si="4"/>
        <v>26.66639999999996</v>
      </c>
      <c r="K73" s="146" t="s">
        <v>302</v>
      </c>
      <c r="L73" s="172"/>
    </row>
    <row r="74" spans="1:12" ht="19.5" customHeight="1">
      <c r="A74" s="51" t="s">
        <v>157</v>
      </c>
      <c r="B74" s="19">
        <v>1201</v>
      </c>
      <c r="C74" s="24"/>
      <c r="D74" s="24">
        <v>0</v>
      </c>
      <c r="E74" s="24"/>
      <c r="F74" s="24">
        <f t="shared" si="2"/>
        <v>0</v>
      </c>
      <c r="G74" s="57"/>
      <c r="H74" s="57"/>
      <c r="I74" s="57"/>
      <c r="J74" s="57"/>
      <c r="K74" s="53"/>
      <c r="L74" s="172"/>
    </row>
    <row r="75" spans="1:12" ht="19.5" customHeight="1">
      <c r="A75" s="51" t="s">
        <v>158</v>
      </c>
      <c r="B75" s="19">
        <v>1202</v>
      </c>
      <c r="C75" s="24">
        <v>0</v>
      </c>
      <c r="D75" s="24">
        <v>0</v>
      </c>
      <c r="E75" s="24"/>
      <c r="F75" s="24">
        <f t="shared" si="2"/>
        <v>0</v>
      </c>
      <c r="G75" s="57"/>
      <c r="H75" s="57"/>
      <c r="I75" s="57"/>
      <c r="J75" s="57"/>
      <c r="K75" s="53"/>
      <c r="L75" s="172"/>
    </row>
    <row r="76" spans="1:12" ht="19.5" customHeight="1">
      <c r="A76" s="51" t="s">
        <v>159</v>
      </c>
      <c r="B76" s="19">
        <v>1210</v>
      </c>
      <c r="C76" s="24">
        <v>0</v>
      </c>
      <c r="D76" s="24">
        <v>0</v>
      </c>
      <c r="E76" s="24"/>
      <c r="F76" s="24">
        <f t="shared" si="2"/>
        <v>0</v>
      </c>
      <c r="G76" s="24"/>
      <c r="H76" s="24"/>
      <c r="I76" s="24"/>
      <c r="J76" s="24"/>
      <c r="K76" s="53"/>
      <c r="L76" s="172"/>
    </row>
    <row r="77" spans="1:12" s="35" customFormat="1" ht="19.5" customHeight="1">
      <c r="A77" s="174" t="s">
        <v>160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2"/>
    </row>
    <row r="78" spans="1:12" ht="35.25" customHeight="1">
      <c r="A78" s="59" t="s">
        <v>161</v>
      </c>
      <c r="B78" s="19">
        <v>1300</v>
      </c>
      <c r="C78" s="24"/>
      <c r="D78" s="24">
        <v>0</v>
      </c>
      <c r="E78" s="24"/>
      <c r="F78" s="24">
        <f t="shared" si="2"/>
        <v>0</v>
      </c>
      <c r="G78" s="24"/>
      <c r="H78" s="24"/>
      <c r="I78" s="24"/>
      <c r="J78" s="24"/>
      <c r="K78" s="53"/>
      <c r="L78" s="172"/>
    </row>
    <row r="79" spans="1:12" ht="39" customHeight="1">
      <c r="A79" s="31" t="s">
        <v>162</v>
      </c>
      <c r="B79" s="19">
        <v>1310</v>
      </c>
      <c r="C79" s="24">
        <v>0.1</v>
      </c>
      <c r="D79" s="24">
        <v>0</v>
      </c>
      <c r="E79" s="24"/>
      <c r="F79" s="24">
        <f t="shared" si="2"/>
        <v>0</v>
      </c>
      <c r="G79" s="24"/>
      <c r="H79" s="24"/>
      <c r="I79" s="24"/>
      <c r="J79" s="24"/>
      <c r="K79" s="53"/>
      <c r="L79" s="172"/>
    </row>
    <row r="80" spans="1:12" ht="36.75" customHeight="1">
      <c r="A80" s="59" t="s">
        <v>163</v>
      </c>
      <c r="B80" s="19">
        <v>1320</v>
      </c>
      <c r="C80" s="24">
        <v>26.8</v>
      </c>
      <c r="D80" s="24">
        <v>50</v>
      </c>
      <c r="E80" s="24">
        <f>3.8*2</f>
        <v>7.6</v>
      </c>
      <c r="F80" s="24">
        <f aca="true" t="shared" si="5" ref="F80:F89">SUM(G80:J80)</f>
        <v>50</v>
      </c>
      <c r="G80" s="24">
        <v>12.5</v>
      </c>
      <c r="H80" s="24">
        <v>12.5</v>
      </c>
      <c r="I80" s="24">
        <v>12.5</v>
      </c>
      <c r="J80" s="24">
        <v>12.5</v>
      </c>
      <c r="K80" s="53"/>
      <c r="L80" s="172"/>
    </row>
    <row r="81" spans="1:12" ht="19.5" customHeight="1">
      <c r="A81" s="51" t="s">
        <v>164</v>
      </c>
      <c r="B81" s="19">
        <v>1330</v>
      </c>
      <c r="C81" s="24">
        <f aca="true" t="shared" si="6" ref="C81:J81">C80+C79+C7</f>
        <v>3890.2999999999997</v>
      </c>
      <c r="D81" s="24">
        <f t="shared" si="6"/>
        <v>2664</v>
      </c>
      <c r="E81" s="24">
        <f t="shared" si="6"/>
        <v>3849.6</v>
      </c>
      <c r="F81" s="24">
        <f t="shared" si="6"/>
        <v>4122</v>
      </c>
      <c r="G81" s="24">
        <f t="shared" si="6"/>
        <v>810.5</v>
      </c>
      <c r="H81" s="24">
        <f t="shared" si="6"/>
        <v>1024.5</v>
      </c>
      <c r="I81" s="24">
        <f t="shared" si="6"/>
        <v>1024.5</v>
      </c>
      <c r="J81" s="24">
        <f t="shared" si="6"/>
        <v>1262.5</v>
      </c>
      <c r="K81" s="53"/>
      <c r="L81" s="172"/>
    </row>
    <row r="82" spans="1:12" ht="19.5" customHeight="1">
      <c r="A82" s="51" t="s">
        <v>165</v>
      </c>
      <c r="B82" s="19">
        <v>1340</v>
      </c>
      <c r="C82" s="24">
        <f>C13+C25</f>
        <v>3783.1200000000003</v>
      </c>
      <c r="D82" s="24">
        <f aca="true" t="shared" si="7" ref="D82:J82">D13+D25</f>
        <v>2596.554</v>
      </c>
      <c r="E82" s="24">
        <f t="shared" si="7"/>
        <v>3748.2</v>
      </c>
      <c r="F82" s="24">
        <f t="shared" si="7"/>
        <v>4013.76</v>
      </c>
      <c r="G82" s="24">
        <f t="shared" si="7"/>
        <v>792.38</v>
      </c>
      <c r="H82" s="24">
        <f t="shared" si="7"/>
        <v>995.6999999999999</v>
      </c>
      <c r="I82" s="24">
        <f t="shared" si="7"/>
        <v>995.6999999999999</v>
      </c>
      <c r="J82" s="24">
        <f t="shared" si="7"/>
        <v>1229.98</v>
      </c>
      <c r="K82" s="53"/>
      <c r="L82" s="172"/>
    </row>
    <row r="83" spans="1:12" ht="19.5" customHeight="1">
      <c r="A83" s="174" t="s">
        <v>166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2"/>
    </row>
    <row r="84" spans="1:12" ht="19.5" customHeight="1">
      <c r="A84" s="51" t="s">
        <v>167</v>
      </c>
      <c r="B84" s="19">
        <v>1400</v>
      </c>
      <c r="C84" s="24">
        <v>80.27999999999929</v>
      </c>
      <c r="D84" s="24">
        <v>17.446000000000083</v>
      </c>
      <c r="E84" s="24">
        <f aca="true" t="shared" si="8" ref="E84:J84">E61</f>
        <v>93.80000000000018</v>
      </c>
      <c r="F84" s="24">
        <f t="shared" si="5"/>
        <v>58.24000000000001</v>
      </c>
      <c r="G84" s="24">
        <f t="shared" si="8"/>
        <v>5.619999999999976</v>
      </c>
      <c r="H84" s="24">
        <f t="shared" si="8"/>
        <v>16.30000000000004</v>
      </c>
      <c r="I84" s="24">
        <f t="shared" si="8"/>
        <v>16.30000000000004</v>
      </c>
      <c r="J84" s="24">
        <f t="shared" si="8"/>
        <v>20.019999999999953</v>
      </c>
      <c r="K84" s="53"/>
      <c r="L84" s="172"/>
    </row>
    <row r="85" spans="1:12" ht="19.5" customHeight="1">
      <c r="A85" s="51" t="s">
        <v>168</v>
      </c>
      <c r="B85" s="19">
        <v>1401</v>
      </c>
      <c r="C85" s="24">
        <f aca="true" t="shared" si="9" ref="C85:J85">C96</f>
        <v>353</v>
      </c>
      <c r="D85" s="24">
        <f t="shared" si="9"/>
        <v>124</v>
      </c>
      <c r="E85" s="24">
        <f t="shared" si="9"/>
        <v>242.2</v>
      </c>
      <c r="F85" s="24">
        <f t="shared" si="5"/>
        <v>168</v>
      </c>
      <c r="G85" s="24">
        <f t="shared" si="9"/>
        <v>42</v>
      </c>
      <c r="H85" s="24">
        <f t="shared" si="9"/>
        <v>42</v>
      </c>
      <c r="I85" s="24">
        <f t="shared" si="9"/>
        <v>42</v>
      </c>
      <c r="J85" s="24">
        <f t="shared" si="9"/>
        <v>42</v>
      </c>
      <c r="K85" s="53"/>
      <c r="L85" s="172"/>
    </row>
    <row r="86" spans="1:12" ht="19.5" customHeight="1">
      <c r="A86" s="51" t="s">
        <v>169</v>
      </c>
      <c r="B86" s="19">
        <v>1402</v>
      </c>
      <c r="C86" s="24"/>
      <c r="D86" s="24">
        <v>0</v>
      </c>
      <c r="E86" s="24"/>
      <c r="F86" s="24">
        <f t="shared" si="5"/>
        <v>0</v>
      </c>
      <c r="G86" s="24"/>
      <c r="H86" s="24"/>
      <c r="I86" s="24"/>
      <c r="J86" s="24"/>
      <c r="K86" s="53"/>
      <c r="L86" s="172"/>
    </row>
    <row r="87" spans="1:12" ht="19.5" customHeight="1">
      <c r="A87" s="51" t="s">
        <v>170</v>
      </c>
      <c r="B87" s="19">
        <v>1403</v>
      </c>
      <c r="C87" s="24"/>
      <c r="D87" s="24">
        <v>0</v>
      </c>
      <c r="E87" s="24"/>
      <c r="F87" s="24">
        <f t="shared" si="5"/>
        <v>0</v>
      </c>
      <c r="G87" s="24"/>
      <c r="H87" s="24"/>
      <c r="I87" s="24"/>
      <c r="J87" s="24"/>
      <c r="K87" s="53"/>
      <c r="L87" s="172"/>
    </row>
    <row r="88" spans="1:12" ht="19.5" customHeight="1">
      <c r="A88" s="51" t="s">
        <v>171</v>
      </c>
      <c r="B88" s="19">
        <v>1404</v>
      </c>
      <c r="C88" s="24"/>
      <c r="D88" s="24">
        <v>0</v>
      </c>
      <c r="E88" s="24"/>
      <c r="F88" s="24">
        <f t="shared" si="5"/>
        <v>0</v>
      </c>
      <c r="G88" s="24"/>
      <c r="H88" s="24"/>
      <c r="I88" s="24"/>
      <c r="J88" s="24"/>
      <c r="K88" s="53"/>
      <c r="L88" s="172"/>
    </row>
    <row r="89" spans="1:12" s="35" customFormat="1" ht="19.5" customHeight="1">
      <c r="A89" s="50" t="s">
        <v>52</v>
      </c>
      <c r="B89" s="22">
        <v>1410</v>
      </c>
      <c r="C89" s="60">
        <v>433.2799999999993</v>
      </c>
      <c r="D89" s="60">
        <v>141.44600000000008</v>
      </c>
      <c r="E89" s="60">
        <f aca="true" t="shared" si="10" ref="E89:J89">E84+E85</f>
        <v>336.00000000000017</v>
      </c>
      <c r="F89" s="24">
        <f t="shared" si="5"/>
        <v>226.24</v>
      </c>
      <c r="G89" s="60">
        <f t="shared" si="10"/>
        <v>47.619999999999976</v>
      </c>
      <c r="H89" s="60">
        <f t="shared" si="10"/>
        <v>58.30000000000004</v>
      </c>
      <c r="I89" s="60">
        <f t="shared" si="10"/>
        <v>58.30000000000004</v>
      </c>
      <c r="J89" s="60">
        <f t="shared" si="10"/>
        <v>62.01999999999995</v>
      </c>
      <c r="K89" s="52"/>
      <c r="L89" s="172"/>
    </row>
    <row r="90" spans="1:12" ht="19.5" customHeight="1">
      <c r="A90" s="174" t="s">
        <v>172</v>
      </c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2"/>
    </row>
    <row r="91" spans="1:12" ht="19.5" customHeight="1">
      <c r="A91" s="51" t="s">
        <v>173</v>
      </c>
      <c r="B91" s="20">
        <v>1500</v>
      </c>
      <c r="C91" s="24">
        <v>1164.6</v>
      </c>
      <c r="D91" s="24">
        <v>668.5</v>
      </c>
      <c r="E91" s="24">
        <f aca="true" t="shared" si="11" ref="E91:J91">SUM(E14:E16)</f>
        <v>1388.2</v>
      </c>
      <c r="F91" s="24">
        <f>SUM(G91:J91)</f>
        <v>1307.4</v>
      </c>
      <c r="G91" s="24">
        <f t="shared" si="11"/>
        <v>115.4</v>
      </c>
      <c r="H91" s="24">
        <f t="shared" si="11"/>
        <v>319.5</v>
      </c>
      <c r="I91" s="24">
        <f t="shared" si="11"/>
        <v>319.5</v>
      </c>
      <c r="J91" s="24">
        <f t="shared" si="11"/>
        <v>553</v>
      </c>
      <c r="K91" s="53"/>
      <c r="L91" s="172"/>
    </row>
    <row r="92" spans="1:12" ht="19.5" customHeight="1">
      <c r="A92" s="51" t="s">
        <v>107</v>
      </c>
      <c r="B92" s="20">
        <v>1501</v>
      </c>
      <c r="C92" s="24">
        <v>1115</v>
      </c>
      <c r="D92" s="24">
        <v>652.5</v>
      </c>
      <c r="E92" s="24">
        <f aca="true" t="shared" si="12" ref="E92:J92">E14</f>
        <v>1324</v>
      </c>
      <c r="F92" s="24">
        <f aca="true" t="shared" si="13" ref="F92:F98">SUM(G92:J92)</f>
        <v>1266.4</v>
      </c>
      <c r="G92" s="24">
        <f t="shared" si="12"/>
        <v>105.4</v>
      </c>
      <c r="H92" s="24">
        <f t="shared" si="12"/>
        <v>309.5</v>
      </c>
      <c r="I92" s="24">
        <f t="shared" si="12"/>
        <v>309.5</v>
      </c>
      <c r="J92" s="24">
        <f t="shared" si="12"/>
        <v>542</v>
      </c>
      <c r="K92" s="53"/>
      <c r="L92" s="172"/>
    </row>
    <row r="93" spans="1:12" ht="19.5" customHeight="1">
      <c r="A93" s="51" t="s">
        <v>174</v>
      </c>
      <c r="B93" s="20">
        <v>1502</v>
      </c>
      <c r="C93" s="24">
        <v>49.6</v>
      </c>
      <c r="D93" s="24">
        <v>16</v>
      </c>
      <c r="E93" s="24">
        <f aca="true" t="shared" si="14" ref="E93:J93">SUM(E15:E16)</f>
        <v>64.2</v>
      </c>
      <c r="F93" s="24">
        <f t="shared" si="13"/>
        <v>41</v>
      </c>
      <c r="G93" s="24">
        <f t="shared" si="14"/>
        <v>10</v>
      </c>
      <c r="H93" s="24">
        <f t="shared" si="14"/>
        <v>10</v>
      </c>
      <c r="I93" s="24">
        <f t="shared" si="14"/>
        <v>10</v>
      </c>
      <c r="J93" s="24">
        <f t="shared" si="14"/>
        <v>11</v>
      </c>
      <c r="K93" s="53"/>
      <c r="L93" s="172"/>
    </row>
    <row r="94" spans="1:12" ht="19.5" customHeight="1">
      <c r="A94" s="51" t="s">
        <v>175</v>
      </c>
      <c r="B94" s="20">
        <v>1510</v>
      </c>
      <c r="C94" s="24">
        <v>1391</v>
      </c>
      <c r="D94" s="24">
        <v>1460.7000000000003</v>
      </c>
      <c r="E94" s="24">
        <f aca="true" t="shared" si="15" ref="E94:J94">E17+E33</f>
        <v>1533.8</v>
      </c>
      <c r="F94" s="24">
        <f t="shared" si="13"/>
        <v>2038</v>
      </c>
      <c r="G94" s="24">
        <f t="shared" si="15"/>
        <v>509</v>
      </c>
      <c r="H94" s="24">
        <f t="shared" si="15"/>
        <v>510</v>
      </c>
      <c r="I94" s="24">
        <f t="shared" si="15"/>
        <v>510</v>
      </c>
      <c r="J94" s="24">
        <f t="shared" si="15"/>
        <v>509</v>
      </c>
      <c r="K94" s="53"/>
      <c r="L94" s="172"/>
    </row>
    <row r="95" spans="1:12" ht="19.5" customHeight="1">
      <c r="A95" s="51" t="s">
        <v>176</v>
      </c>
      <c r="B95" s="20">
        <v>1520</v>
      </c>
      <c r="C95" s="24">
        <v>306.02</v>
      </c>
      <c r="D95" s="24">
        <v>321.35400000000004</v>
      </c>
      <c r="E95" s="24">
        <f aca="true" t="shared" si="16" ref="E95:J95">E34+E18</f>
        <v>361.4</v>
      </c>
      <c r="F95" s="24">
        <f t="shared" si="13"/>
        <v>448.36000000000007</v>
      </c>
      <c r="G95" s="24">
        <f t="shared" si="16"/>
        <v>111.98000000000002</v>
      </c>
      <c r="H95" s="24">
        <f t="shared" si="16"/>
        <v>112.20000000000002</v>
      </c>
      <c r="I95" s="24">
        <f t="shared" si="16"/>
        <v>112.20000000000002</v>
      </c>
      <c r="J95" s="24">
        <f t="shared" si="16"/>
        <v>111.98000000000002</v>
      </c>
      <c r="K95" s="53"/>
      <c r="L95" s="172"/>
    </row>
    <row r="96" spans="1:12" ht="19.5" customHeight="1">
      <c r="A96" s="51" t="s">
        <v>177</v>
      </c>
      <c r="B96" s="20">
        <v>1530</v>
      </c>
      <c r="C96" s="24">
        <v>353</v>
      </c>
      <c r="D96" s="24">
        <v>124</v>
      </c>
      <c r="E96" s="24">
        <f>E35+E20</f>
        <v>242.2</v>
      </c>
      <c r="F96" s="24">
        <f t="shared" si="13"/>
        <v>168</v>
      </c>
      <c r="G96" s="24">
        <f>G35+G20</f>
        <v>42</v>
      </c>
      <c r="H96" s="24">
        <f>H35+H20</f>
        <v>42</v>
      </c>
      <c r="I96" s="24">
        <f>I35+I20</f>
        <v>42</v>
      </c>
      <c r="J96" s="24">
        <f>J35+J20</f>
        <v>42</v>
      </c>
      <c r="K96" s="53"/>
      <c r="L96" s="172"/>
    </row>
    <row r="97" spans="1:12" ht="19.5" customHeight="1">
      <c r="A97" s="51" t="s">
        <v>178</v>
      </c>
      <c r="B97" s="20">
        <v>1540</v>
      </c>
      <c r="C97" s="24">
        <v>568.5</v>
      </c>
      <c r="D97" s="24">
        <v>18</v>
      </c>
      <c r="E97" s="24">
        <f aca="true" t="shared" si="17" ref="E97:J97">E37+E31+E47+E40+E43+E32</f>
        <v>100.00000000000001</v>
      </c>
      <c r="F97" s="24">
        <f t="shared" si="13"/>
        <v>40</v>
      </c>
      <c r="G97" s="24">
        <f t="shared" si="17"/>
        <v>11</v>
      </c>
      <c r="H97" s="24">
        <f t="shared" si="17"/>
        <v>9</v>
      </c>
      <c r="I97" s="24">
        <f t="shared" si="17"/>
        <v>9</v>
      </c>
      <c r="J97" s="24">
        <f t="shared" si="17"/>
        <v>11</v>
      </c>
      <c r="K97" s="53"/>
      <c r="L97" s="172"/>
    </row>
    <row r="98" spans="1:12" s="35" customFormat="1" ht="19.5" customHeight="1">
      <c r="A98" s="50" t="s">
        <v>179</v>
      </c>
      <c r="B98" s="22">
        <v>1550</v>
      </c>
      <c r="C98" s="24">
        <v>3783.12</v>
      </c>
      <c r="D98" s="24">
        <v>2592.554</v>
      </c>
      <c r="E98" s="24">
        <f aca="true" t="shared" si="18" ref="E98:J98">E97+E96+E95+E94+E91</f>
        <v>3625.5999999999995</v>
      </c>
      <c r="F98" s="24">
        <f t="shared" si="13"/>
        <v>4001.7599999999998</v>
      </c>
      <c r="G98" s="24">
        <f t="shared" si="18"/>
        <v>789.38</v>
      </c>
      <c r="H98" s="24">
        <f t="shared" si="18"/>
        <v>992.7</v>
      </c>
      <c r="I98" s="24">
        <f t="shared" si="18"/>
        <v>992.7</v>
      </c>
      <c r="J98" s="24">
        <f t="shared" si="18"/>
        <v>1226.98</v>
      </c>
      <c r="K98" s="53"/>
      <c r="L98" s="172"/>
    </row>
    <row r="99" spans="1:12" s="35" customFormat="1" ht="15.75" customHeight="1">
      <c r="A99" s="41"/>
      <c r="B99" s="61"/>
      <c r="C99" s="62"/>
      <c r="D99" s="63"/>
      <c r="E99" s="63"/>
      <c r="F99" s="63"/>
      <c r="G99" s="63"/>
      <c r="H99" s="63"/>
      <c r="I99" s="63"/>
      <c r="J99" s="63"/>
      <c r="K99" s="64"/>
      <c r="L99" s="172"/>
    </row>
    <row r="100" spans="1:12" ht="16.5" customHeight="1">
      <c r="A100" s="165" t="s">
        <v>92</v>
      </c>
      <c r="B100" s="165"/>
      <c r="C100" s="165"/>
      <c r="D100" s="40"/>
      <c r="E100" s="40"/>
      <c r="F100" s="40"/>
      <c r="G100" s="40"/>
      <c r="H100" s="40"/>
      <c r="I100" s="40"/>
      <c r="J100" s="40"/>
      <c r="L100" s="172"/>
    </row>
    <row r="101" spans="1:10" ht="19.5" customHeight="1">
      <c r="A101" s="65"/>
      <c r="C101" s="66"/>
      <c r="D101" s="40"/>
      <c r="E101" s="40"/>
      <c r="F101" s="40"/>
      <c r="G101" s="40"/>
      <c r="H101" s="40"/>
      <c r="I101" s="40"/>
      <c r="J101" s="40"/>
    </row>
    <row r="102" spans="1:10" ht="18.75">
      <c r="A102" s="65"/>
      <c r="C102" s="66"/>
      <c r="D102" s="40"/>
      <c r="E102" s="40"/>
      <c r="F102" s="40"/>
      <c r="G102" s="40"/>
      <c r="H102" s="40"/>
      <c r="I102" s="40"/>
      <c r="J102" s="40"/>
    </row>
    <row r="103" spans="1:10" ht="18.75">
      <c r="A103" s="65"/>
      <c r="C103" s="66"/>
      <c r="D103" s="40"/>
      <c r="E103" s="40"/>
      <c r="F103" s="40"/>
      <c r="G103" s="40"/>
      <c r="H103" s="40"/>
      <c r="I103" s="40"/>
      <c r="J103" s="40"/>
    </row>
    <row r="104" spans="1:10" ht="18.75">
      <c r="A104" s="65"/>
      <c r="C104" s="66"/>
      <c r="D104" s="40"/>
      <c r="E104" s="40"/>
      <c r="F104" s="40"/>
      <c r="G104" s="40"/>
      <c r="H104" s="40"/>
      <c r="I104" s="40"/>
      <c r="J104" s="40"/>
    </row>
    <row r="105" spans="1:10" ht="18.75">
      <c r="A105" s="65"/>
      <c r="C105" s="66"/>
      <c r="D105" s="40"/>
      <c r="E105" s="40"/>
      <c r="F105" s="40"/>
      <c r="G105" s="40"/>
      <c r="H105" s="40"/>
      <c r="I105" s="40"/>
      <c r="J105" s="40"/>
    </row>
    <row r="106" spans="1:10" ht="18.75">
      <c r="A106" s="65"/>
      <c r="C106" s="66"/>
      <c r="D106" s="40"/>
      <c r="E106" s="40"/>
      <c r="F106" s="40"/>
      <c r="G106" s="40"/>
      <c r="H106" s="40"/>
      <c r="I106" s="40"/>
      <c r="J106" s="40"/>
    </row>
    <row r="107" spans="1:10" ht="18.75">
      <c r="A107" s="65"/>
      <c r="C107" s="66"/>
      <c r="D107" s="40"/>
      <c r="E107" s="40"/>
      <c r="F107" s="40"/>
      <c r="G107" s="40"/>
      <c r="H107" s="40"/>
      <c r="I107" s="40"/>
      <c r="J107" s="40"/>
    </row>
    <row r="108" spans="1:10" ht="18.75">
      <c r="A108" s="65"/>
      <c r="C108" s="66"/>
      <c r="D108" s="40"/>
      <c r="E108" s="40"/>
      <c r="F108" s="40"/>
      <c r="G108" s="40"/>
      <c r="H108" s="40"/>
      <c r="I108" s="40"/>
      <c r="J108" s="40"/>
    </row>
    <row r="109" spans="1:10" ht="18.75">
      <c r="A109" s="65"/>
      <c r="C109" s="66"/>
      <c r="D109" s="40"/>
      <c r="E109" s="40"/>
      <c r="F109" s="40"/>
      <c r="G109" s="40"/>
      <c r="H109" s="40"/>
      <c r="I109" s="40"/>
      <c r="J109" s="40"/>
    </row>
    <row r="110" spans="1:10" ht="18.75">
      <c r="A110" s="65"/>
      <c r="C110" s="66"/>
      <c r="D110" s="40"/>
      <c r="E110" s="40"/>
      <c r="F110" s="40"/>
      <c r="G110" s="40"/>
      <c r="H110" s="40"/>
      <c r="I110" s="40"/>
      <c r="J110" s="40"/>
    </row>
    <row r="111" spans="1:10" ht="18.75">
      <c r="A111" s="65"/>
      <c r="C111" s="66"/>
      <c r="D111" s="40"/>
      <c r="E111" s="40"/>
      <c r="F111" s="40"/>
      <c r="G111" s="40"/>
      <c r="H111" s="40"/>
      <c r="I111" s="40"/>
      <c r="J111" s="40"/>
    </row>
    <row r="112" spans="1:10" ht="18.75">
      <c r="A112" s="65"/>
      <c r="C112" s="66"/>
      <c r="D112" s="40"/>
      <c r="E112" s="40"/>
      <c r="F112" s="40"/>
      <c r="G112" s="40"/>
      <c r="H112" s="40"/>
      <c r="I112" s="40"/>
      <c r="J112" s="40"/>
    </row>
    <row r="113" spans="1:10" ht="18.75">
      <c r="A113" s="65"/>
      <c r="C113" s="66"/>
      <c r="D113" s="40"/>
      <c r="E113" s="40"/>
      <c r="F113" s="40"/>
      <c r="G113" s="40"/>
      <c r="H113" s="40"/>
      <c r="I113" s="40"/>
      <c r="J113" s="40"/>
    </row>
    <row r="114" spans="1:10" ht="18.75">
      <c r="A114" s="65"/>
      <c r="C114" s="66"/>
      <c r="D114" s="40"/>
      <c r="E114" s="40"/>
      <c r="F114" s="40"/>
      <c r="G114" s="40"/>
      <c r="H114" s="40"/>
      <c r="I114" s="40"/>
      <c r="J114" s="40"/>
    </row>
    <row r="115" spans="1:10" ht="18.75">
      <c r="A115" s="65"/>
      <c r="C115" s="66"/>
      <c r="D115" s="40"/>
      <c r="E115" s="40"/>
      <c r="F115" s="40"/>
      <c r="G115" s="40"/>
      <c r="H115" s="40"/>
      <c r="I115" s="40"/>
      <c r="J115" s="40"/>
    </row>
    <row r="116" spans="1:10" ht="18.75">
      <c r="A116" s="65"/>
      <c r="C116" s="66"/>
      <c r="D116" s="40"/>
      <c r="E116" s="40"/>
      <c r="F116" s="40"/>
      <c r="G116" s="40"/>
      <c r="H116" s="40"/>
      <c r="I116" s="40"/>
      <c r="J116" s="40"/>
    </row>
    <row r="117" spans="1:10" ht="18.75">
      <c r="A117" s="65"/>
      <c r="C117" s="66"/>
      <c r="D117" s="40"/>
      <c r="E117" s="40"/>
      <c r="F117" s="40"/>
      <c r="G117" s="40"/>
      <c r="H117" s="40"/>
      <c r="I117" s="40"/>
      <c r="J117" s="40"/>
    </row>
    <row r="118" spans="1:10" ht="18.75">
      <c r="A118" s="65"/>
      <c r="C118" s="66"/>
      <c r="D118" s="40"/>
      <c r="E118" s="40"/>
      <c r="F118" s="40"/>
      <c r="G118" s="40"/>
      <c r="H118" s="40"/>
      <c r="I118" s="40"/>
      <c r="J118" s="40"/>
    </row>
    <row r="119" spans="1:10" ht="18.75">
      <c r="A119" s="65"/>
      <c r="C119" s="66"/>
      <c r="D119" s="40"/>
      <c r="E119" s="40"/>
      <c r="F119" s="40"/>
      <c r="G119" s="40"/>
      <c r="H119" s="40"/>
      <c r="I119" s="40"/>
      <c r="J119" s="40"/>
    </row>
    <row r="120" spans="1:10" ht="18.75">
      <c r="A120" s="65"/>
      <c r="C120" s="66"/>
      <c r="D120" s="40"/>
      <c r="E120" s="40"/>
      <c r="F120" s="40"/>
      <c r="G120" s="40"/>
      <c r="H120" s="40"/>
      <c r="I120" s="40"/>
      <c r="J120" s="40"/>
    </row>
    <row r="121" spans="1:10" ht="18.75">
      <c r="A121" s="65"/>
      <c r="C121" s="66"/>
      <c r="D121" s="40"/>
      <c r="E121" s="40"/>
      <c r="F121" s="40"/>
      <c r="G121" s="40"/>
      <c r="H121" s="40"/>
      <c r="I121" s="40"/>
      <c r="J121" s="40"/>
    </row>
    <row r="122" spans="1:10" ht="18.75">
      <c r="A122" s="65"/>
      <c r="C122" s="66"/>
      <c r="D122" s="40"/>
      <c r="E122" s="40"/>
      <c r="F122" s="40"/>
      <c r="G122" s="40"/>
      <c r="H122" s="40"/>
      <c r="I122" s="40"/>
      <c r="J122" s="40"/>
    </row>
    <row r="123" spans="1:10" ht="18.75">
      <c r="A123" s="65"/>
      <c r="C123" s="66"/>
      <c r="D123" s="40"/>
      <c r="E123" s="40"/>
      <c r="F123" s="40"/>
      <c r="G123" s="40"/>
      <c r="H123" s="40"/>
      <c r="I123" s="40"/>
      <c r="J123" s="40"/>
    </row>
    <row r="124" spans="1:10" ht="18.75">
      <c r="A124" s="65"/>
      <c r="C124" s="66"/>
      <c r="D124" s="40"/>
      <c r="E124" s="40"/>
      <c r="F124" s="40"/>
      <c r="G124" s="40"/>
      <c r="H124" s="40"/>
      <c r="I124" s="40"/>
      <c r="J124" s="40"/>
    </row>
    <row r="125" spans="1:10" ht="18.75">
      <c r="A125" s="65"/>
      <c r="C125" s="66"/>
      <c r="D125" s="40"/>
      <c r="E125" s="40"/>
      <c r="F125" s="40"/>
      <c r="G125" s="40"/>
      <c r="H125" s="40"/>
      <c r="I125" s="40"/>
      <c r="J125" s="40"/>
    </row>
    <row r="126" spans="1:10" ht="18.75">
      <c r="A126" s="65"/>
      <c r="C126" s="66"/>
      <c r="D126" s="40"/>
      <c r="E126" s="40"/>
      <c r="F126" s="40"/>
      <c r="G126" s="40"/>
      <c r="H126" s="40"/>
      <c r="I126" s="40"/>
      <c r="J126" s="40"/>
    </row>
    <row r="127" spans="1:10" ht="18.75">
      <c r="A127" s="65"/>
      <c r="C127" s="66"/>
      <c r="D127" s="40"/>
      <c r="E127" s="40"/>
      <c r="F127" s="40"/>
      <c r="G127" s="40"/>
      <c r="H127" s="40"/>
      <c r="I127" s="40"/>
      <c r="J127" s="40"/>
    </row>
    <row r="128" spans="1:10" ht="18.75">
      <c r="A128" s="65"/>
      <c r="C128" s="66"/>
      <c r="D128" s="40"/>
      <c r="E128" s="40"/>
      <c r="F128" s="40"/>
      <c r="G128" s="40"/>
      <c r="H128" s="40"/>
      <c r="I128" s="40"/>
      <c r="J128" s="40"/>
    </row>
    <row r="129" spans="1:10" ht="18.75">
      <c r="A129" s="65"/>
      <c r="C129" s="66"/>
      <c r="D129" s="40"/>
      <c r="E129" s="40"/>
      <c r="F129" s="40"/>
      <c r="G129" s="40"/>
      <c r="H129" s="40"/>
      <c r="I129" s="40"/>
      <c r="J129" s="40"/>
    </row>
    <row r="130" spans="1:10" ht="18.75">
      <c r="A130" s="65"/>
      <c r="C130" s="66"/>
      <c r="D130" s="40"/>
      <c r="E130" s="40"/>
      <c r="F130" s="40"/>
      <c r="G130" s="40"/>
      <c r="H130" s="40"/>
      <c r="I130" s="40"/>
      <c r="J130" s="40"/>
    </row>
    <row r="131" spans="1:10" ht="18.75">
      <c r="A131" s="65"/>
      <c r="C131" s="66"/>
      <c r="D131" s="40"/>
      <c r="E131" s="40"/>
      <c r="F131" s="40"/>
      <c r="G131" s="40"/>
      <c r="H131" s="40"/>
      <c r="I131" s="40"/>
      <c r="J131" s="40"/>
    </row>
    <row r="132" spans="1:10" ht="18.75">
      <c r="A132" s="65"/>
      <c r="C132" s="66"/>
      <c r="D132" s="40"/>
      <c r="E132" s="40"/>
      <c r="F132" s="40"/>
      <c r="G132" s="40"/>
      <c r="H132" s="40"/>
      <c r="I132" s="40"/>
      <c r="J132" s="40"/>
    </row>
    <row r="133" spans="1:10" ht="18.75">
      <c r="A133" s="65"/>
      <c r="C133" s="66"/>
      <c r="D133" s="40"/>
      <c r="E133" s="40"/>
      <c r="F133" s="40"/>
      <c r="G133" s="40"/>
      <c r="H133" s="40"/>
      <c r="I133" s="40"/>
      <c r="J133" s="40"/>
    </row>
    <row r="134" spans="1:10" ht="18.75">
      <c r="A134" s="65"/>
      <c r="C134" s="66"/>
      <c r="D134" s="40"/>
      <c r="E134" s="40"/>
      <c r="F134" s="40"/>
      <c r="G134" s="40"/>
      <c r="H134" s="40"/>
      <c r="I134" s="40"/>
      <c r="J134" s="40"/>
    </row>
    <row r="135" spans="1:10" ht="18.75">
      <c r="A135" s="65"/>
      <c r="C135" s="66"/>
      <c r="D135" s="40"/>
      <c r="E135" s="40"/>
      <c r="F135" s="40"/>
      <c r="G135" s="40"/>
      <c r="H135" s="40"/>
      <c r="I135" s="40"/>
      <c r="J135" s="40"/>
    </row>
    <row r="136" spans="1:10" ht="18.75">
      <c r="A136" s="65"/>
      <c r="C136" s="66"/>
      <c r="D136" s="40"/>
      <c r="E136" s="40"/>
      <c r="F136" s="40"/>
      <c r="G136" s="40"/>
      <c r="H136" s="40"/>
      <c r="I136" s="40"/>
      <c r="J136" s="40"/>
    </row>
    <row r="137" spans="1:10" ht="18.75">
      <c r="A137" s="65"/>
      <c r="C137" s="66"/>
      <c r="D137" s="40"/>
      <c r="E137" s="40"/>
      <c r="F137" s="40"/>
      <c r="G137" s="40"/>
      <c r="H137" s="40"/>
      <c r="I137" s="40"/>
      <c r="J137" s="40"/>
    </row>
    <row r="138" spans="1:10" ht="18.75">
      <c r="A138" s="65"/>
      <c r="C138" s="66"/>
      <c r="D138" s="40"/>
      <c r="E138" s="40"/>
      <c r="F138" s="40"/>
      <c r="G138" s="40"/>
      <c r="H138" s="40"/>
      <c r="I138" s="40"/>
      <c r="J138" s="40"/>
    </row>
    <row r="139" spans="1:10" ht="18.75">
      <c r="A139" s="65"/>
      <c r="C139" s="66"/>
      <c r="D139" s="40"/>
      <c r="E139" s="40"/>
      <c r="F139" s="40"/>
      <c r="G139" s="40"/>
      <c r="H139" s="40"/>
      <c r="I139" s="40"/>
      <c r="J139" s="40"/>
    </row>
    <row r="140" spans="1:10" ht="18.75">
      <c r="A140" s="65"/>
      <c r="C140" s="66"/>
      <c r="D140" s="40"/>
      <c r="E140" s="40"/>
      <c r="F140" s="40"/>
      <c r="G140" s="40"/>
      <c r="H140" s="40"/>
      <c r="I140" s="40"/>
      <c r="J140" s="40"/>
    </row>
    <row r="141" spans="1:10" ht="18.75">
      <c r="A141" s="65"/>
      <c r="C141" s="66"/>
      <c r="D141" s="40"/>
      <c r="E141" s="40"/>
      <c r="F141" s="40"/>
      <c r="G141" s="40"/>
      <c r="H141" s="40"/>
      <c r="I141" s="40"/>
      <c r="J141" s="40"/>
    </row>
    <row r="142" spans="1:10" ht="18.75">
      <c r="A142" s="65"/>
      <c r="C142" s="66"/>
      <c r="D142" s="40"/>
      <c r="E142" s="40"/>
      <c r="F142" s="40"/>
      <c r="G142" s="40"/>
      <c r="H142" s="40"/>
      <c r="I142" s="40"/>
      <c r="J142" s="40"/>
    </row>
    <row r="143" spans="1:10" ht="18.75">
      <c r="A143" s="65"/>
      <c r="C143" s="66"/>
      <c r="D143" s="40"/>
      <c r="E143" s="40"/>
      <c r="F143" s="40"/>
      <c r="G143" s="40"/>
      <c r="H143" s="40"/>
      <c r="I143" s="40"/>
      <c r="J143" s="40"/>
    </row>
    <row r="144" spans="1:10" ht="18.75">
      <c r="A144" s="65"/>
      <c r="C144" s="66"/>
      <c r="D144" s="40"/>
      <c r="E144" s="40"/>
      <c r="F144" s="40"/>
      <c r="G144" s="40"/>
      <c r="H144" s="40"/>
      <c r="I144" s="40"/>
      <c r="J144" s="40"/>
    </row>
    <row r="145" spans="1:10" ht="18.75">
      <c r="A145" s="65"/>
      <c r="C145" s="66"/>
      <c r="D145" s="40"/>
      <c r="E145" s="40"/>
      <c r="F145" s="40"/>
      <c r="G145" s="40"/>
      <c r="H145" s="40"/>
      <c r="I145" s="40"/>
      <c r="J145" s="40"/>
    </row>
    <row r="146" spans="1:10" ht="18.75">
      <c r="A146" s="65"/>
      <c r="C146" s="66"/>
      <c r="D146" s="40"/>
      <c r="E146" s="40"/>
      <c r="F146" s="40"/>
      <c r="G146" s="40"/>
      <c r="H146" s="40"/>
      <c r="I146" s="40"/>
      <c r="J146" s="40"/>
    </row>
    <row r="147" spans="1:10" ht="18.75">
      <c r="A147" s="65"/>
      <c r="C147" s="66"/>
      <c r="D147" s="40"/>
      <c r="E147" s="40"/>
      <c r="F147" s="40"/>
      <c r="G147" s="40"/>
      <c r="H147" s="40"/>
      <c r="I147" s="40"/>
      <c r="J147" s="40"/>
    </row>
    <row r="148" spans="1:10" ht="18.75">
      <c r="A148" s="65"/>
      <c r="C148" s="66"/>
      <c r="D148" s="40"/>
      <c r="E148" s="40"/>
      <c r="F148" s="40"/>
      <c r="G148" s="40"/>
      <c r="H148" s="40"/>
      <c r="I148" s="40"/>
      <c r="J148" s="40"/>
    </row>
    <row r="149" spans="1:10" ht="18.75">
      <c r="A149" s="65"/>
      <c r="C149" s="66"/>
      <c r="D149" s="40"/>
      <c r="E149" s="40"/>
      <c r="F149" s="40"/>
      <c r="G149" s="40"/>
      <c r="H149" s="40"/>
      <c r="I149" s="40"/>
      <c r="J149" s="40"/>
    </row>
    <row r="150" spans="1:10" ht="18.75">
      <c r="A150" s="65"/>
      <c r="C150" s="66"/>
      <c r="D150" s="40"/>
      <c r="E150" s="40"/>
      <c r="F150" s="40"/>
      <c r="G150" s="40"/>
      <c r="H150" s="40"/>
      <c r="I150" s="40"/>
      <c r="J150" s="40"/>
    </row>
    <row r="151" spans="1:10" ht="18.75">
      <c r="A151" s="65"/>
      <c r="C151" s="66"/>
      <c r="D151" s="40"/>
      <c r="E151" s="40"/>
      <c r="F151" s="40"/>
      <c r="G151" s="40"/>
      <c r="H151" s="40"/>
      <c r="I151" s="40"/>
      <c r="J151" s="40"/>
    </row>
    <row r="152" spans="1:10" ht="18.75">
      <c r="A152" s="65"/>
      <c r="C152" s="66"/>
      <c r="D152" s="40"/>
      <c r="E152" s="40"/>
      <c r="F152" s="40"/>
      <c r="G152" s="40"/>
      <c r="H152" s="40"/>
      <c r="I152" s="40"/>
      <c r="J152" s="40"/>
    </row>
    <row r="153" spans="1:10" ht="18.75">
      <c r="A153" s="65"/>
      <c r="C153" s="66"/>
      <c r="D153" s="40"/>
      <c r="E153" s="40"/>
      <c r="F153" s="40"/>
      <c r="G153" s="40"/>
      <c r="H153" s="40"/>
      <c r="I153" s="40"/>
      <c r="J153" s="40"/>
    </row>
    <row r="154" spans="1:10" ht="18.75">
      <c r="A154" s="65"/>
      <c r="C154" s="66"/>
      <c r="D154" s="40"/>
      <c r="E154" s="40"/>
      <c r="F154" s="40"/>
      <c r="G154" s="40"/>
      <c r="H154" s="40"/>
      <c r="I154" s="40"/>
      <c r="J154" s="40"/>
    </row>
    <row r="155" spans="1:10" ht="18.75">
      <c r="A155" s="65"/>
      <c r="C155" s="66"/>
      <c r="D155" s="40"/>
      <c r="E155" s="40"/>
      <c r="F155" s="40"/>
      <c r="G155" s="40"/>
      <c r="H155" s="40"/>
      <c r="I155" s="40"/>
      <c r="J155" s="40"/>
    </row>
    <row r="156" spans="1:10" ht="18.75">
      <c r="A156" s="65"/>
      <c r="C156" s="66"/>
      <c r="D156" s="40"/>
      <c r="E156" s="40"/>
      <c r="F156" s="40"/>
      <c r="G156" s="40"/>
      <c r="H156" s="40"/>
      <c r="I156" s="40"/>
      <c r="J156" s="40"/>
    </row>
    <row r="157" spans="1:10" ht="18.75">
      <c r="A157" s="65"/>
      <c r="C157" s="66"/>
      <c r="D157" s="40"/>
      <c r="E157" s="40"/>
      <c r="F157" s="40"/>
      <c r="G157" s="40"/>
      <c r="H157" s="40"/>
      <c r="I157" s="40"/>
      <c r="J157" s="40"/>
    </row>
    <row r="158" spans="1:10" ht="18.75">
      <c r="A158" s="65"/>
      <c r="C158" s="66"/>
      <c r="D158" s="40"/>
      <c r="E158" s="40"/>
      <c r="F158" s="40"/>
      <c r="G158" s="40"/>
      <c r="H158" s="40"/>
      <c r="I158" s="40"/>
      <c r="J158" s="40"/>
    </row>
    <row r="159" ht="18.75">
      <c r="A159" s="39"/>
    </row>
    <row r="160" ht="18.75">
      <c r="A160" s="39"/>
    </row>
    <row r="161" ht="18.75">
      <c r="A161" s="39"/>
    </row>
    <row r="162" ht="18.75">
      <c r="A162" s="39"/>
    </row>
    <row r="163" ht="18.75">
      <c r="A163" s="39"/>
    </row>
    <row r="164" ht="18.75">
      <c r="A164" s="39"/>
    </row>
    <row r="165" ht="18.75">
      <c r="A165" s="39"/>
    </row>
    <row r="166" ht="18.75">
      <c r="A166" s="39"/>
    </row>
    <row r="167" ht="18.75">
      <c r="A167" s="39"/>
    </row>
    <row r="168" ht="18.75">
      <c r="A168" s="39"/>
    </row>
    <row r="169" ht="18.75">
      <c r="A169" s="39"/>
    </row>
    <row r="170" ht="18.75">
      <c r="A170" s="39"/>
    </row>
    <row r="171" ht="18.75">
      <c r="A171" s="39"/>
    </row>
    <row r="172" ht="18.75">
      <c r="A172" s="39"/>
    </row>
    <row r="173" ht="18.75">
      <c r="A173" s="39"/>
    </row>
    <row r="174" ht="18.75">
      <c r="A174" s="39"/>
    </row>
    <row r="175" ht="18.75">
      <c r="A175" s="39"/>
    </row>
    <row r="176" ht="18.75">
      <c r="A176" s="39"/>
    </row>
    <row r="177" ht="18.75">
      <c r="A177" s="39"/>
    </row>
    <row r="178" ht="18.75">
      <c r="A178" s="39"/>
    </row>
    <row r="179" ht="18.75">
      <c r="A179" s="39"/>
    </row>
    <row r="180" ht="18.75">
      <c r="A180" s="39"/>
    </row>
    <row r="181" ht="18.75">
      <c r="A181" s="39"/>
    </row>
    <row r="182" ht="18.75">
      <c r="A182" s="39"/>
    </row>
    <row r="183" ht="18.75">
      <c r="A183" s="39"/>
    </row>
    <row r="184" ht="18.75">
      <c r="A184" s="39"/>
    </row>
    <row r="185" ht="18.75">
      <c r="A185" s="39"/>
    </row>
    <row r="186" ht="18.75">
      <c r="A186" s="39"/>
    </row>
    <row r="187" ht="18.75">
      <c r="A187" s="39"/>
    </row>
    <row r="188" ht="18.75">
      <c r="A188" s="39"/>
    </row>
    <row r="189" ht="18.75">
      <c r="A189" s="39"/>
    </row>
    <row r="190" ht="18.75">
      <c r="A190" s="39"/>
    </row>
    <row r="191" ht="18.75">
      <c r="A191" s="39"/>
    </row>
    <row r="192" ht="18.75">
      <c r="A192" s="39"/>
    </row>
    <row r="193" ht="18.75">
      <c r="A193" s="39"/>
    </row>
    <row r="194" ht="18.75">
      <c r="A194" s="39"/>
    </row>
    <row r="195" ht="18.75">
      <c r="A195" s="39"/>
    </row>
    <row r="196" ht="18.75">
      <c r="A196" s="39"/>
    </row>
    <row r="197" ht="18.75">
      <c r="A197" s="39"/>
    </row>
    <row r="198" ht="18.75">
      <c r="A198" s="39"/>
    </row>
    <row r="199" ht="18.75">
      <c r="A199" s="39"/>
    </row>
    <row r="200" ht="18.75">
      <c r="A200" s="39"/>
    </row>
    <row r="201" ht="18.75">
      <c r="A201" s="39"/>
    </row>
    <row r="202" ht="18.75">
      <c r="A202" s="39"/>
    </row>
    <row r="203" ht="18.75">
      <c r="A203" s="39"/>
    </row>
    <row r="204" ht="18.75">
      <c r="A204" s="39"/>
    </row>
    <row r="205" ht="18.75">
      <c r="A205" s="39"/>
    </row>
    <row r="206" ht="18.75">
      <c r="A206" s="39"/>
    </row>
    <row r="207" ht="18.75">
      <c r="A207" s="39"/>
    </row>
    <row r="208" ht="18.75">
      <c r="A208" s="39"/>
    </row>
    <row r="209" ht="18.75">
      <c r="A209" s="39"/>
    </row>
    <row r="210" ht="18.75">
      <c r="A210" s="39"/>
    </row>
    <row r="211" ht="18.75">
      <c r="A211" s="39"/>
    </row>
    <row r="212" ht="18.75">
      <c r="A212" s="39"/>
    </row>
    <row r="213" ht="18.75">
      <c r="A213" s="39"/>
    </row>
    <row r="214" ht="18.75">
      <c r="A214" s="39"/>
    </row>
    <row r="215" ht="18.75">
      <c r="A215" s="39"/>
    </row>
    <row r="216" ht="18.75">
      <c r="A216" s="39"/>
    </row>
    <row r="217" ht="18.75">
      <c r="A217" s="39"/>
    </row>
    <row r="218" ht="18.75">
      <c r="A218" s="39"/>
    </row>
    <row r="219" ht="18.75">
      <c r="A219" s="39"/>
    </row>
    <row r="220" ht="18.75">
      <c r="A220" s="39"/>
    </row>
    <row r="221" ht="18.75">
      <c r="A221" s="39"/>
    </row>
    <row r="222" ht="18.75">
      <c r="A222" s="39"/>
    </row>
    <row r="223" ht="18.75">
      <c r="A223" s="39"/>
    </row>
    <row r="224" ht="18.75">
      <c r="A224" s="39"/>
    </row>
    <row r="225" ht="18.75">
      <c r="A225" s="39"/>
    </row>
    <row r="226" ht="18.75">
      <c r="A226" s="39"/>
    </row>
    <row r="227" ht="18.75">
      <c r="A227" s="39"/>
    </row>
    <row r="228" ht="18.75">
      <c r="A228" s="39"/>
    </row>
  </sheetData>
  <sheetProtection selectLockedCells="1" selectUnlockedCells="1"/>
  <mergeCells count="18">
    <mergeCell ref="A6:K6"/>
    <mergeCell ref="L50:L100"/>
    <mergeCell ref="A77:K77"/>
    <mergeCell ref="A83:K83"/>
    <mergeCell ref="A90:K90"/>
    <mergeCell ref="A100:C100"/>
    <mergeCell ref="K17:K18"/>
    <mergeCell ref="K33:K34"/>
    <mergeCell ref="A1:K1"/>
    <mergeCell ref="L1:L49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19652777777777777" right="0.19652777777777777" top="0.5902777777777778" bottom="0.19652777777777777" header="0.5118055555555555" footer="0.5118055555555555"/>
  <pageSetup firstPageNumber="8" useFirstPageNumber="1" horizontalDpi="600" verticalDpi="600" orientation="landscape" paperSize="9" scale="50" r:id="rId1"/>
  <rowBreaks count="2" manualBreakCount="2">
    <brk id="43" max="11" man="1"/>
    <brk id="8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L169"/>
  <sheetViews>
    <sheetView view="pageBreakPreview" zoomScale="70" zoomScaleNormal="75" zoomScaleSheetLayoutView="70" zoomScalePageLayoutView="0" workbookViewId="0" topLeftCell="A1">
      <selection activeCell="E8" sqref="E8"/>
    </sheetView>
  </sheetViews>
  <sheetFormatPr defaultColWidth="77.875" defaultRowHeight="12.75" outlineLevelRow="1"/>
  <cols>
    <col min="1" max="1" width="84.875" style="67" customWidth="1"/>
    <col min="2" max="2" width="13.25390625" style="68" customWidth="1"/>
    <col min="3" max="3" width="13.00390625" style="69" customWidth="1"/>
    <col min="4" max="4" width="13.625" style="69" customWidth="1"/>
    <col min="5" max="5" width="12.75390625" style="69" customWidth="1"/>
    <col min="6" max="6" width="13.00390625" style="70" customWidth="1"/>
    <col min="7" max="7" width="12.125" style="69" customWidth="1"/>
    <col min="8" max="9" width="11.625" style="69" customWidth="1"/>
    <col min="10" max="10" width="12.125" style="69" customWidth="1"/>
    <col min="11" max="11" width="0.12890625" style="71" customWidth="1"/>
    <col min="12" max="12" width="9.625" style="71" customWidth="1"/>
    <col min="13" max="255" width="9.125" style="71" customWidth="1"/>
    <col min="256" max="16384" width="77.875" style="71" customWidth="1"/>
  </cols>
  <sheetData>
    <row r="1" spans="9:11" ht="18.75">
      <c r="I1" s="69" t="s">
        <v>180</v>
      </c>
      <c r="K1" s="182">
        <v>11</v>
      </c>
    </row>
    <row r="2" spans="1:11" ht="18.75">
      <c r="A2" s="185" t="s">
        <v>60</v>
      </c>
      <c r="B2" s="185"/>
      <c r="C2" s="185"/>
      <c r="D2" s="185"/>
      <c r="E2" s="185"/>
      <c r="F2" s="185"/>
      <c r="G2" s="185"/>
      <c r="H2" s="185"/>
      <c r="I2" s="185"/>
      <c r="J2" s="185"/>
      <c r="K2" s="182"/>
    </row>
    <row r="3" spans="1:11" ht="18.75" outlineLevel="1">
      <c r="A3" s="72"/>
      <c r="B3" s="46"/>
      <c r="C3" s="73"/>
      <c r="D3" s="73"/>
      <c r="E3" s="73"/>
      <c r="F3" s="74"/>
      <c r="G3" s="73"/>
      <c r="H3" s="73"/>
      <c r="I3" s="73"/>
      <c r="J3" s="73"/>
      <c r="K3" s="182"/>
    </row>
    <row r="4" spans="1:11" ht="38.25" customHeight="1">
      <c r="A4" s="186" t="s">
        <v>38</v>
      </c>
      <c r="B4" s="178" t="s">
        <v>39</v>
      </c>
      <c r="C4" s="178" t="s">
        <v>94</v>
      </c>
      <c r="D4" s="178" t="s">
        <v>95</v>
      </c>
      <c r="E4" s="179" t="s">
        <v>96</v>
      </c>
      <c r="F4" s="180" t="s">
        <v>97</v>
      </c>
      <c r="G4" s="181" t="s">
        <v>98</v>
      </c>
      <c r="H4" s="181"/>
      <c r="I4" s="181"/>
      <c r="J4" s="181"/>
      <c r="K4" s="182"/>
    </row>
    <row r="5" spans="1:11" ht="50.25" customHeight="1">
      <c r="A5" s="186"/>
      <c r="B5" s="178"/>
      <c r="C5" s="178"/>
      <c r="D5" s="178"/>
      <c r="E5" s="179"/>
      <c r="F5" s="180"/>
      <c r="G5" s="75" t="s">
        <v>100</v>
      </c>
      <c r="H5" s="75" t="s">
        <v>101</v>
      </c>
      <c r="I5" s="75" t="s">
        <v>102</v>
      </c>
      <c r="J5" s="75" t="s">
        <v>103</v>
      </c>
      <c r="K5" s="182"/>
    </row>
    <row r="6" spans="1:11" ht="18" customHeight="1">
      <c r="A6" s="76">
        <v>1</v>
      </c>
      <c r="B6" s="77">
        <v>2</v>
      </c>
      <c r="C6" s="78">
        <v>3</v>
      </c>
      <c r="D6" s="78">
        <v>4</v>
      </c>
      <c r="E6" s="78">
        <v>5</v>
      </c>
      <c r="F6" s="79">
        <v>6</v>
      </c>
      <c r="G6" s="78">
        <v>7</v>
      </c>
      <c r="H6" s="78">
        <v>8</v>
      </c>
      <c r="I6" s="78">
        <v>9</v>
      </c>
      <c r="J6" s="78">
        <v>10</v>
      </c>
      <c r="K6" s="182"/>
    </row>
    <row r="7" spans="1:11" ht="24.75" customHeight="1">
      <c r="A7" s="177" t="s">
        <v>181</v>
      </c>
      <c r="B7" s="177"/>
      <c r="C7" s="177"/>
      <c r="D7" s="177"/>
      <c r="E7" s="177"/>
      <c r="F7" s="177"/>
      <c r="G7" s="177"/>
      <c r="H7" s="177"/>
      <c r="I7" s="177"/>
      <c r="J7" s="177"/>
      <c r="K7" s="182"/>
    </row>
    <row r="8" spans="1:11" ht="42.75" customHeight="1">
      <c r="A8" s="32" t="s">
        <v>182</v>
      </c>
      <c r="B8" s="20">
        <v>2000</v>
      </c>
      <c r="C8" s="48">
        <v>-208.1</v>
      </c>
      <c r="D8" s="143">
        <v>-156.3</v>
      </c>
      <c r="E8" s="143">
        <v>-121.2</v>
      </c>
      <c r="F8" s="143">
        <f>E19</f>
        <v>-38.7</v>
      </c>
      <c r="G8" s="143">
        <f>F8</f>
        <v>-38.7</v>
      </c>
      <c r="H8" s="143">
        <f>G19</f>
        <v>-24.060000000000002</v>
      </c>
      <c r="I8" s="143">
        <f>H19</f>
        <v>-0.5600000000000014</v>
      </c>
      <c r="J8" s="143">
        <f>I19</f>
        <v>22.759999999999998</v>
      </c>
      <c r="K8" s="182"/>
    </row>
    <row r="9" spans="1:11" ht="19.5" customHeight="1">
      <c r="A9" s="32" t="s">
        <v>183</v>
      </c>
      <c r="B9" s="20">
        <v>2010</v>
      </c>
      <c r="C9" s="81">
        <v>0.9</v>
      </c>
      <c r="D9" s="143">
        <v>0.7</v>
      </c>
      <c r="E9" s="143">
        <v>0.6</v>
      </c>
      <c r="F9" s="143">
        <f>SUM(G9:J9)</f>
        <v>1.1361600000000003</v>
      </c>
      <c r="G9" s="143">
        <f>G21</f>
        <v>0.2</v>
      </c>
      <c r="H9" s="143">
        <f>H21</f>
        <v>0.23616000000000031</v>
      </c>
      <c r="I9" s="143">
        <f>I21</f>
        <v>0.3</v>
      </c>
      <c r="J9" s="143">
        <f>J21</f>
        <v>0.4</v>
      </c>
      <c r="K9" s="182"/>
    </row>
    <row r="10" spans="1:11" ht="42.75" customHeight="1">
      <c r="A10" s="51" t="s">
        <v>184</v>
      </c>
      <c r="B10" s="20">
        <v>2011</v>
      </c>
      <c r="C10" s="81">
        <f>C21</f>
        <v>0.9</v>
      </c>
      <c r="D10" s="144">
        <f aca="true" t="shared" si="0" ref="D10:J10">D21</f>
        <v>0.6570792000000005</v>
      </c>
      <c r="E10" s="144">
        <f t="shared" si="0"/>
        <v>0.6</v>
      </c>
      <c r="F10" s="144">
        <f t="shared" si="0"/>
        <v>1.1361600000000003</v>
      </c>
      <c r="G10" s="144">
        <f t="shared" si="0"/>
        <v>0.2</v>
      </c>
      <c r="H10" s="144">
        <f t="shared" si="0"/>
        <v>0.23616000000000031</v>
      </c>
      <c r="I10" s="144">
        <f t="shared" si="0"/>
        <v>0.3</v>
      </c>
      <c r="J10" s="144">
        <f t="shared" si="0"/>
        <v>0.4</v>
      </c>
      <c r="K10" s="182"/>
    </row>
    <row r="11" spans="1:11" ht="42.75" customHeight="1">
      <c r="A11" s="51" t="s">
        <v>185</v>
      </c>
      <c r="B11" s="20">
        <v>2012</v>
      </c>
      <c r="C11" s="49"/>
      <c r="D11" s="79"/>
      <c r="E11" s="79"/>
      <c r="F11" s="79"/>
      <c r="G11" s="82"/>
      <c r="H11" s="82"/>
      <c r="I11" s="82"/>
      <c r="J11" s="82"/>
      <c r="K11" s="182"/>
    </row>
    <row r="12" spans="1:11" ht="19.5" customHeight="1">
      <c r="A12" s="51" t="s">
        <v>186</v>
      </c>
      <c r="B12" s="20" t="s">
        <v>187</v>
      </c>
      <c r="C12" s="49"/>
      <c r="D12" s="79"/>
      <c r="E12" s="79"/>
      <c r="F12" s="79"/>
      <c r="G12" s="82"/>
      <c r="H12" s="82"/>
      <c r="I12" s="82"/>
      <c r="J12" s="82"/>
      <c r="K12" s="182"/>
    </row>
    <row r="13" spans="1:11" ht="19.5" customHeight="1">
      <c r="A13" s="51" t="s">
        <v>188</v>
      </c>
      <c r="B13" s="20">
        <v>2020</v>
      </c>
      <c r="C13" s="49"/>
      <c r="D13" s="79"/>
      <c r="E13" s="79"/>
      <c r="F13" s="79"/>
      <c r="G13" s="82"/>
      <c r="H13" s="82"/>
      <c r="I13" s="82"/>
      <c r="J13" s="82"/>
      <c r="K13" s="182"/>
    </row>
    <row r="14" spans="1:11" s="83" customFormat="1" ht="19.5" customHeight="1">
      <c r="A14" s="32" t="s">
        <v>189</v>
      </c>
      <c r="B14" s="20">
        <v>2030</v>
      </c>
      <c r="C14" s="49"/>
      <c r="D14" s="79"/>
      <c r="E14" s="79"/>
      <c r="F14" s="79"/>
      <c r="G14" s="79"/>
      <c r="H14" s="79"/>
      <c r="I14" s="79"/>
      <c r="J14" s="79"/>
      <c r="K14" s="182"/>
    </row>
    <row r="15" spans="1:11" ht="19.5" customHeight="1">
      <c r="A15" s="32" t="s">
        <v>190</v>
      </c>
      <c r="B15" s="20">
        <v>2031</v>
      </c>
      <c r="C15" s="49"/>
      <c r="D15" s="79"/>
      <c r="E15" s="79"/>
      <c r="F15" s="79"/>
      <c r="G15" s="79"/>
      <c r="H15" s="79"/>
      <c r="I15" s="79"/>
      <c r="J15" s="79"/>
      <c r="K15" s="182"/>
    </row>
    <row r="16" spans="1:11" ht="19.5" customHeight="1">
      <c r="A16" s="32" t="s">
        <v>191</v>
      </c>
      <c r="B16" s="20">
        <v>2040</v>
      </c>
      <c r="C16" s="49"/>
      <c r="D16" s="79"/>
      <c r="E16" s="79"/>
      <c r="F16" s="79"/>
      <c r="G16" s="79"/>
      <c r="H16" s="79"/>
      <c r="I16" s="79"/>
      <c r="J16" s="79"/>
      <c r="K16" s="182"/>
    </row>
    <row r="17" spans="1:11" ht="19.5" customHeight="1">
      <c r="A17" s="32" t="s">
        <v>192</v>
      </c>
      <c r="B17" s="20">
        <v>2050</v>
      </c>
      <c r="C17" s="49"/>
      <c r="D17" s="79"/>
      <c r="E17" s="79"/>
      <c r="F17" s="79"/>
      <c r="G17" s="79"/>
      <c r="H17" s="79"/>
      <c r="I17" s="79"/>
      <c r="J17" s="79"/>
      <c r="K17" s="182"/>
    </row>
    <row r="18" spans="1:11" ht="19.5" customHeight="1">
      <c r="A18" s="32" t="s">
        <v>193</v>
      </c>
      <c r="B18" s="20">
        <v>2060</v>
      </c>
      <c r="C18" s="49"/>
      <c r="D18" s="79"/>
      <c r="E18" s="79"/>
      <c r="F18" s="79"/>
      <c r="G18" s="79"/>
      <c r="H18" s="79"/>
      <c r="I18" s="79"/>
      <c r="J18" s="79"/>
      <c r="K18" s="182"/>
    </row>
    <row r="19" spans="1:11" ht="42.75" customHeight="1">
      <c r="A19" s="32" t="s">
        <v>194</v>
      </c>
      <c r="B19" s="20">
        <v>2070</v>
      </c>
      <c r="C19" s="48">
        <v>-121.2</v>
      </c>
      <c r="D19" s="79">
        <v>-101.7</v>
      </c>
      <c r="E19" s="79">
        <v>-38.7</v>
      </c>
      <c r="F19" s="79">
        <f>J19</f>
        <v>48.96</v>
      </c>
      <c r="G19" s="79">
        <f>G8+18.1-0.2-3.26</f>
        <v>-24.060000000000002</v>
      </c>
      <c r="H19" s="79">
        <f>H8+28.8-0.2-5.1</f>
        <v>-0.5600000000000014</v>
      </c>
      <c r="I19" s="79">
        <f>I8+28.8-0.3-5.18</f>
        <v>22.759999999999998</v>
      </c>
      <c r="J19" s="79">
        <f>J8+32.5-0.4-5.9</f>
        <v>48.96</v>
      </c>
      <c r="K19" s="182"/>
    </row>
    <row r="20" spans="1:11" ht="19.5" customHeight="1">
      <c r="A20" s="177" t="s">
        <v>195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82"/>
    </row>
    <row r="21" spans="1:11" ht="19.5" customHeight="1">
      <c r="A21" s="32" t="s">
        <v>183</v>
      </c>
      <c r="B21" s="20">
        <v>2100</v>
      </c>
      <c r="C21" s="48">
        <v>0.9</v>
      </c>
      <c r="D21" s="79">
        <v>0.6570792000000005</v>
      </c>
      <c r="E21" s="79">
        <v>0.6</v>
      </c>
      <c r="F21" s="79">
        <f aca="true" t="shared" si="1" ref="F21:F37">SUM(G21:J21)</f>
        <v>1.1361600000000003</v>
      </c>
      <c r="G21" s="79">
        <v>0.2</v>
      </c>
      <c r="H21" s="79">
        <f>SUM(H22:H23)</f>
        <v>0.23616000000000031</v>
      </c>
      <c r="I21" s="79">
        <v>0.3</v>
      </c>
      <c r="J21" s="79">
        <v>0.4</v>
      </c>
      <c r="K21" s="182"/>
    </row>
    <row r="22" spans="1:11" ht="42.75" customHeight="1">
      <c r="A22" s="51" t="s">
        <v>184</v>
      </c>
      <c r="B22" s="20">
        <v>2101</v>
      </c>
      <c r="C22" s="48">
        <v>0.9</v>
      </c>
      <c r="D22" s="79">
        <v>0.6570792000000005</v>
      </c>
      <c r="E22" s="79">
        <v>0.6</v>
      </c>
      <c r="F22" s="79">
        <f t="shared" si="1"/>
        <v>1.1361600000000003</v>
      </c>
      <c r="G22" s="79">
        <v>0.2</v>
      </c>
      <c r="H22" s="79">
        <f>'1.1. Фін результат_табл. 1'!H73*0.01</f>
        <v>0.23616000000000031</v>
      </c>
      <c r="I22" s="79">
        <v>0.3</v>
      </c>
      <c r="J22" s="79">
        <v>0.4</v>
      </c>
      <c r="K22" s="182"/>
    </row>
    <row r="23" spans="1:11" ht="63.75" customHeight="1">
      <c r="A23" s="51" t="s">
        <v>196</v>
      </c>
      <c r="B23" s="20">
        <v>2102</v>
      </c>
      <c r="C23" s="48"/>
      <c r="D23" s="79">
        <v>0</v>
      </c>
      <c r="E23" s="79"/>
      <c r="F23" s="79">
        <f t="shared" si="1"/>
        <v>0</v>
      </c>
      <c r="G23" s="79"/>
      <c r="H23" s="79"/>
      <c r="I23" s="79"/>
      <c r="J23" s="79"/>
      <c r="K23" s="182"/>
    </row>
    <row r="24" spans="1:11" s="83" customFormat="1" ht="19.5" customHeight="1">
      <c r="A24" s="32" t="s">
        <v>62</v>
      </c>
      <c r="B24" s="77">
        <v>2110</v>
      </c>
      <c r="C24" s="48">
        <v>19.3</v>
      </c>
      <c r="D24" s="79">
        <v>12.140280000000015</v>
      </c>
      <c r="E24" s="79">
        <v>7.2</v>
      </c>
      <c r="F24" s="79">
        <f t="shared" si="1"/>
        <v>19.415199999999984</v>
      </c>
      <c r="G24" s="79">
        <f>'1.1. Фін результат_табл. 1'!G71</f>
        <v>3.2615999999999956</v>
      </c>
      <c r="H24" s="79">
        <v>5.1</v>
      </c>
      <c r="I24" s="79">
        <v>5.2</v>
      </c>
      <c r="J24" s="79">
        <f>'1.1. Фін результат_табл. 1'!J71</f>
        <v>5.853599999999991</v>
      </c>
      <c r="K24" s="182"/>
    </row>
    <row r="25" spans="1:11" ht="42.75" customHeight="1">
      <c r="A25" s="32" t="s">
        <v>197</v>
      </c>
      <c r="B25" s="77">
        <v>2120</v>
      </c>
      <c r="C25" s="48">
        <v>594.2</v>
      </c>
      <c r="D25" s="79">
        <v>370</v>
      </c>
      <c r="E25" s="79">
        <v>550</v>
      </c>
      <c r="F25" s="79">
        <f t="shared" si="1"/>
        <v>370</v>
      </c>
      <c r="G25" s="79">
        <v>90</v>
      </c>
      <c r="H25" s="79">
        <v>90</v>
      </c>
      <c r="I25" s="79">
        <v>90</v>
      </c>
      <c r="J25" s="79">
        <v>100</v>
      </c>
      <c r="K25" s="182"/>
    </row>
    <row r="26" spans="1:11" ht="42.75" customHeight="1">
      <c r="A26" s="32" t="s">
        <v>198</v>
      </c>
      <c r="B26" s="77">
        <v>2130</v>
      </c>
      <c r="C26" s="48"/>
      <c r="D26" s="79">
        <v>0</v>
      </c>
      <c r="E26" s="79"/>
      <c r="F26" s="79">
        <f t="shared" si="1"/>
        <v>0</v>
      </c>
      <c r="G26" s="79"/>
      <c r="H26" s="79"/>
      <c r="I26" s="79"/>
      <c r="J26" s="79"/>
      <c r="K26" s="182"/>
    </row>
    <row r="27" spans="1:11" s="86" customFormat="1" ht="42.75" customHeight="1">
      <c r="A27" s="80" t="s">
        <v>199</v>
      </c>
      <c r="B27" s="84">
        <v>2140</v>
      </c>
      <c r="C27" s="85">
        <v>584.8</v>
      </c>
      <c r="D27" s="79">
        <v>284.8365</v>
      </c>
      <c r="E27" s="79">
        <f>SUM(E28:E36)</f>
        <v>210</v>
      </c>
      <c r="F27" s="79">
        <f t="shared" si="1"/>
        <v>397.41</v>
      </c>
      <c r="G27" s="79">
        <f>SUM(G28:G36)</f>
        <v>99.25500000000001</v>
      </c>
      <c r="H27" s="79">
        <f>SUM(H28:H36)</f>
        <v>99.45</v>
      </c>
      <c r="I27" s="79">
        <f>SUM(I28:I36)</f>
        <v>99.45</v>
      </c>
      <c r="J27" s="79">
        <f>SUM(J28:J36)</f>
        <v>99.25500000000001</v>
      </c>
      <c r="K27" s="182">
        <v>12</v>
      </c>
    </row>
    <row r="28" spans="1:11" ht="19.5" customHeight="1">
      <c r="A28" s="32" t="s">
        <v>200</v>
      </c>
      <c r="B28" s="77">
        <v>2141</v>
      </c>
      <c r="C28" s="48"/>
      <c r="D28" s="87">
        <v>0</v>
      </c>
      <c r="E28" s="87"/>
      <c r="F28" s="79">
        <f t="shared" si="1"/>
        <v>0</v>
      </c>
      <c r="G28" s="88"/>
      <c r="H28" s="88"/>
      <c r="I28" s="88"/>
      <c r="J28" s="88"/>
      <c r="K28" s="182"/>
    </row>
    <row r="29" spans="1:11" ht="19.5" customHeight="1">
      <c r="A29" s="32" t="s">
        <v>201</v>
      </c>
      <c r="B29" s="77">
        <v>2142</v>
      </c>
      <c r="C29" s="48"/>
      <c r="D29" s="87">
        <v>0</v>
      </c>
      <c r="E29" s="87"/>
      <c r="F29" s="79">
        <f t="shared" si="1"/>
        <v>0</v>
      </c>
      <c r="G29" s="88"/>
      <c r="H29" s="88"/>
      <c r="I29" s="88"/>
      <c r="J29" s="88"/>
      <c r="K29" s="182"/>
    </row>
    <row r="30" spans="1:11" ht="19.5" customHeight="1">
      <c r="A30" s="32" t="s">
        <v>202</v>
      </c>
      <c r="B30" s="77">
        <v>2143</v>
      </c>
      <c r="C30" s="48"/>
      <c r="D30" s="87">
        <v>0</v>
      </c>
      <c r="E30" s="87"/>
      <c r="F30" s="79">
        <f t="shared" si="1"/>
        <v>0</v>
      </c>
      <c r="G30" s="88"/>
      <c r="H30" s="88"/>
      <c r="I30" s="88"/>
      <c r="J30" s="88"/>
      <c r="K30" s="182"/>
    </row>
    <row r="31" spans="1:11" ht="19.5" customHeight="1">
      <c r="A31" s="32" t="s">
        <v>203</v>
      </c>
      <c r="B31" s="77">
        <v>2144</v>
      </c>
      <c r="C31" s="48">
        <v>269.1</v>
      </c>
      <c r="D31" s="79">
        <v>284.8365</v>
      </c>
      <c r="E31" s="79">
        <v>210</v>
      </c>
      <c r="F31" s="79">
        <f t="shared" si="1"/>
        <v>397.41</v>
      </c>
      <c r="G31" s="79">
        <f>'1.1. Фін результат_табл. 1'!G94*0.195</f>
        <v>99.25500000000001</v>
      </c>
      <c r="H31" s="79">
        <f>'1.1. Фін результат_табл. 1'!H94*0.195</f>
        <v>99.45</v>
      </c>
      <c r="I31" s="79">
        <f>'1.1. Фін результат_табл. 1'!I94*0.195</f>
        <v>99.45</v>
      </c>
      <c r="J31" s="79">
        <f>'1.1. Фін результат_табл. 1'!J94*0.195</f>
        <v>99.25500000000001</v>
      </c>
      <c r="K31" s="182"/>
    </row>
    <row r="32" spans="1:11" s="83" customFormat="1" ht="19.5" customHeight="1">
      <c r="A32" s="32" t="s">
        <v>204</v>
      </c>
      <c r="B32" s="77">
        <v>2145</v>
      </c>
      <c r="C32" s="48"/>
      <c r="D32" s="79">
        <v>0</v>
      </c>
      <c r="E32" s="79"/>
      <c r="F32" s="79">
        <f t="shared" si="1"/>
        <v>0</v>
      </c>
      <c r="G32" s="82"/>
      <c r="H32" s="82"/>
      <c r="I32" s="82"/>
      <c r="J32" s="82"/>
      <c r="K32" s="182"/>
    </row>
    <row r="33" spans="1:11" ht="42.75" customHeight="1">
      <c r="A33" s="32" t="s">
        <v>205</v>
      </c>
      <c r="B33" s="77" t="s">
        <v>206</v>
      </c>
      <c r="C33" s="48"/>
      <c r="D33" s="79">
        <v>0</v>
      </c>
      <c r="E33" s="79"/>
      <c r="F33" s="79">
        <f t="shared" si="1"/>
        <v>0</v>
      </c>
      <c r="G33" s="82"/>
      <c r="H33" s="82"/>
      <c r="I33" s="82"/>
      <c r="J33" s="82"/>
      <c r="K33" s="182"/>
    </row>
    <row r="34" spans="1:11" ht="19.5" customHeight="1">
      <c r="A34" s="32" t="s">
        <v>207</v>
      </c>
      <c r="B34" s="77" t="s">
        <v>208</v>
      </c>
      <c r="C34" s="48"/>
      <c r="D34" s="79">
        <v>0</v>
      </c>
      <c r="E34" s="79"/>
      <c r="F34" s="79">
        <f t="shared" si="1"/>
        <v>0</v>
      </c>
      <c r="G34" s="82"/>
      <c r="H34" s="82"/>
      <c r="I34" s="82"/>
      <c r="J34" s="82"/>
      <c r="K34" s="182"/>
    </row>
    <row r="35" spans="1:11" s="83" customFormat="1" ht="19.5" customHeight="1">
      <c r="A35" s="32" t="s">
        <v>209</v>
      </c>
      <c r="B35" s="77">
        <v>2146</v>
      </c>
      <c r="C35" s="48"/>
      <c r="D35" s="79">
        <v>0</v>
      </c>
      <c r="E35" s="79"/>
      <c r="F35" s="79">
        <f t="shared" si="1"/>
        <v>0</v>
      </c>
      <c r="G35" s="82"/>
      <c r="H35" s="82"/>
      <c r="I35" s="82"/>
      <c r="J35" s="82"/>
      <c r="K35" s="182"/>
    </row>
    <row r="36" spans="1:11" ht="19.5" customHeight="1">
      <c r="A36" s="32" t="s">
        <v>210</v>
      </c>
      <c r="B36" s="77">
        <v>2147</v>
      </c>
      <c r="C36" s="48"/>
      <c r="D36" s="79">
        <v>0</v>
      </c>
      <c r="E36" s="79"/>
      <c r="F36" s="79">
        <f t="shared" si="1"/>
        <v>0</v>
      </c>
      <c r="G36" s="82"/>
      <c r="H36" s="82"/>
      <c r="I36" s="82"/>
      <c r="J36" s="82"/>
      <c r="K36" s="182"/>
    </row>
    <row r="37" spans="1:11" s="83" customFormat="1" ht="19.5" customHeight="1">
      <c r="A37" s="32" t="s">
        <v>66</v>
      </c>
      <c r="B37" s="77">
        <v>2150</v>
      </c>
      <c r="C37" s="48">
        <v>315.7</v>
      </c>
      <c r="D37" s="79">
        <v>321.35400000000004</v>
      </c>
      <c r="E37" s="79">
        <f>'1.1. Фін результат_табл. 1'!E95:H95</f>
        <v>361.4</v>
      </c>
      <c r="F37" s="79">
        <f t="shared" si="1"/>
        <v>448.36000000000007</v>
      </c>
      <c r="G37" s="79">
        <f>'1.1. Фін результат_табл. 1'!G95</f>
        <v>111.98000000000002</v>
      </c>
      <c r="H37" s="79">
        <f>'1.1. Фін результат_табл. 1'!H95</f>
        <v>112.20000000000002</v>
      </c>
      <c r="I37" s="79">
        <f>'1.1. Фін результат_табл. 1'!I95</f>
        <v>112.20000000000002</v>
      </c>
      <c r="J37" s="79">
        <f>'1.1. Фін результат_табл. 1'!J95</f>
        <v>111.98000000000002</v>
      </c>
      <c r="K37" s="182"/>
    </row>
    <row r="38" spans="1:11" s="83" customFormat="1" ht="19.5" customHeight="1">
      <c r="A38" s="80" t="s">
        <v>67</v>
      </c>
      <c r="B38" s="84">
        <v>2200</v>
      </c>
      <c r="C38" s="89">
        <v>1198.3</v>
      </c>
      <c r="D38" s="79">
        <v>983.4557392</v>
      </c>
      <c r="E38" s="79">
        <f>E26+E27+E37+E25</f>
        <v>1121.4</v>
      </c>
      <c r="F38" s="79">
        <f>SUM(G38:J38)</f>
        <v>1222.75976</v>
      </c>
      <c r="G38" s="79">
        <f>G26+G27+G37+G25++G21</f>
        <v>301.435</v>
      </c>
      <c r="H38" s="79">
        <f>H26+H27+H37+H25++H21</f>
        <v>301.88616</v>
      </c>
      <c r="I38" s="79">
        <f>I26+I27+I37+I25++I21</f>
        <v>301.95000000000005</v>
      </c>
      <c r="J38" s="79">
        <f>J26+J27+J37+J25+J24+J21</f>
        <v>317.48859999999996</v>
      </c>
      <c r="K38" s="182"/>
    </row>
    <row r="39" spans="1:11" s="83" customFormat="1" ht="19.5" customHeight="1">
      <c r="A39" s="90"/>
      <c r="B39" s="72"/>
      <c r="C39" s="91"/>
      <c r="D39" s="91"/>
      <c r="E39" s="91"/>
      <c r="F39" s="92"/>
      <c r="G39" s="91"/>
      <c r="H39" s="91"/>
      <c r="I39" s="91"/>
      <c r="J39" s="91"/>
      <c r="K39" s="182"/>
    </row>
    <row r="40" spans="1:11" s="83" customFormat="1" ht="19.5" customHeight="1">
      <c r="A40" s="93"/>
      <c r="B40" s="68"/>
      <c r="C40" s="92"/>
      <c r="D40" s="92"/>
      <c r="E40" s="92"/>
      <c r="F40" s="92"/>
      <c r="G40" s="92"/>
      <c r="H40" s="92"/>
      <c r="I40" s="92"/>
      <c r="J40" s="92"/>
      <c r="K40" s="182"/>
    </row>
    <row r="41" spans="1:11" s="83" customFormat="1" ht="19.5" customHeight="1">
      <c r="A41" s="165" t="s">
        <v>92</v>
      </c>
      <c r="B41" s="165"/>
      <c r="C41" s="165"/>
      <c r="D41" s="92"/>
      <c r="E41" s="92"/>
      <c r="F41" s="92"/>
      <c r="G41" s="92"/>
      <c r="H41" s="92"/>
      <c r="I41" s="92"/>
      <c r="J41" s="92"/>
      <c r="K41" s="182"/>
    </row>
    <row r="42" spans="1:11" s="3" customFormat="1" ht="19.5" customHeight="1">
      <c r="A42" s="41"/>
      <c r="B42" s="2"/>
      <c r="C42" s="183"/>
      <c r="D42" s="183"/>
      <c r="E42" s="183"/>
      <c r="F42" s="183"/>
      <c r="G42" s="94"/>
      <c r="H42" s="184"/>
      <c r="I42" s="184"/>
      <c r="J42" s="184"/>
      <c r="K42" s="182"/>
    </row>
    <row r="43" spans="1:11" s="42" customFormat="1" ht="19.5" customHeight="1">
      <c r="A43" s="9"/>
      <c r="B43" s="1"/>
      <c r="C43" s="184"/>
      <c r="D43" s="184"/>
      <c r="E43" s="184"/>
      <c r="F43" s="184"/>
      <c r="G43" s="95"/>
      <c r="H43" s="184"/>
      <c r="I43" s="184"/>
      <c r="J43" s="184"/>
      <c r="K43" s="182"/>
    </row>
    <row r="44" spans="1:12" s="97" customFormat="1" ht="18.75">
      <c r="A44" s="96"/>
      <c r="B44" s="68"/>
      <c r="C44" s="69"/>
      <c r="D44" s="69"/>
      <c r="E44" s="69"/>
      <c r="F44" s="70"/>
      <c r="G44" s="69"/>
      <c r="H44" s="69"/>
      <c r="I44" s="69"/>
      <c r="J44" s="69"/>
      <c r="K44" s="182"/>
      <c r="L44" s="71"/>
    </row>
    <row r="45" spans="1:12" s="97" customFormat="1" ht="18.75">
      <c r="A45" s="96"/>
      <c r="B45" s="68"/>
      <c r="C45" s="69"/>
      <c r="D45" s="69"/>
      <c r="E45" s="69"/>
      <c r="F45" s="70"/>
      <c r="G45" s="69"/>
      <c r="H45" s="69"/>
      <c r="I45" s="69"/>
      <c r="J45" s="69"/>
      <c r="K45" s="182"/>
      <c r="L45" s="71"/>
    </row>
    <row r="46" spans="1:12" s="97" customFormat="1" ht="18.75">
      <c r="A46" s="96"/>
      <c r="B46" s="68"/>
      <c r="C46" s="69"/>
      <c r="D46" s="69"/>
      <c r="E46" s="69"/>
      <c r="F46" s="70"/>
      <c r="G46" s="69"/>
      <c r="H46" s="69"/>
      <c r="I46" s="69"/>
      <c r="J46" s="69"/>
      <c r="K46" s="182"/>
      <c r="L46" s="71"/>
    </row>
    <row r="47" spans="1:12" s="97" customFormat="1" ht="18.75">
      <c r="A47" s="96"/>
      <c r="B47" s="68"/>
      <c r="C47" s="69"/>
      <c r="D47" s="69"/>
      <c r="E47" s="69"/>
      <c r="F47" s="70"/>
      <c r="G47" s="69"/>
      <c r="H47" s="69"/>
      <c r="I47" s="69"/>
      <c r="J47" s="69"/>
      <c r="K47" s="182"/>
      <c r="L47" s="71"/>
    </row>
    <row r="48" spans="1:12" s="97" customFormat="1" ht="18.75">
      <c r="A48" s="96"/>
      <c r="B48" s="68"/>
      <c r="C48" s="69"/>
      <c r="D48" s="69"/>
      <c r="E48" s="69"/>
      <c r="F48" s="70"/>
      <c r="G48" s="69"/>
      <c r="H48" s="69"/>
      <c r="I48" s="69"/>
      <c r="J48" s="69"/>
      <c r="K48" s="182"/>
      <c r="L48" s="71"/>
    </row>
    <row r="49" spans="1:12" s="97" customFormat="1" ht="18.75">
      <c r="A49" s="96"/>
      <c r="B49" s="68"/>
      <c r="C49" s="69"/>
      <c r="D49" s="69"/>
      <c r="E49" s="69"/>
      <c r="F49" s="70"/>
      <c r="G49" s="69"/>
      <c r="H49" s="69"/>
      <c r="I49" s="69"/>
      <c r="J49" s="69"/>
      <c r="K49" s="182"/>
      <c r="L49" s="71"/>
    </row>
    <row r="50" spans="1:12" s="97" customFormat="1" ht="18.75">
      <c r="A50" s="96"/>
      <c r="B50" s="68"/>
      <c r="C50" s="69"/>
      <c r="D50" s="69"/>
      <c r="E50" s="69"/>
      <c r="F50" s="70"/>
      <c r="G50" s="69"/>
      <c r="H50" s="69"/>
      <c r="I50" s="69"/>
      <c r="J50" s="69"/>
      <c r="K50" s="182"/>
      <c r="L50" s="71"/>
    </row>
    <row r="51" spans="1:12" s="97" customFormat="1" ht="18.75">
      <c r="A51" s="96"/>
      <c r="B51" s="68"/>
      <c r="C51" s="69"/>
      <c r="D51" s="69"/>
      <c r="E51" s="69"/>
      <c r="F51" s="70"/>
      <c r="G51" s="69"/>
      <c r="H51" s="69"/>
      <c r="I51" s="69"/>
      <c r="J51" s="69"/>
      <c r="K51" s="182"/>
      <c r="L51" s="71"/>
    </row>
    <row r="52" spans="1:12" s="97" customFormat="1" ht="18.75">
      <c r="A52" s="96"/>
      <c r="B52" s="68"/>
      <c r="C52" s="69"/>
      <c r="D52" s="69"/>
      <c r="E52" s="69"/>
      <c r="F52" s="70"/>
      <c r="G52" s="69"/>
      <c r="H52" s="69"/>
      <c r="I52" s="69"/>
      <c r="J52" s="69"/>
      <c r="K52" s="182"/>
      <c r="L52" s="71"/>
    </row>
    <row r="53" spans="1:12" s="97" customFormat="1" ht="18.75">
      <c r="A53" s="96"/>
      <c r="B53" s="68"/>
      <c r="C53" s="69"/>
      <c r="D53" s="69"/>
      <c r="E53" s="69"/>
      <c r="F53" s="70"/>
      <c r="G53" s="69"/>
      <c r="H53" s="69"/>
      <c r="I53" s="69"/>
      <c r="J53" s="69"/>
      <c r="K53" s="182"/>
      <c r="L53" s="71"/>
    </row>
    <row r="54" spans="1:12" s="97" customFormat="1" ht="18.75">
      <c r="A54" s="96"/>
      <c r="B54" s="68"/>
      <c r="C54" s="69"/>
      <c r="D54" s="69"/>
      <c r="E54" s="69"/>
      <c r="F54" s="70"/>
      <c r="G54" s="69"/>
      <c r="H54" s="69"/>
      <c r="I54" s="69"/>
      <c r="J54" s="69"/>
      <c r="K54" s="182"/>
      <c r="L54" s="71"/>
    </row>
    <row r="55" spans="1:12" s="97" customFormat="1" ht="18.75">
      <c r="A55" s="96"/>
      <c r="B55" s="68"/>
      <c r="C55" s="69"/>
      <c r="D55" s="69"/>
      <c r="E55" s="69"/>
      <c r="F55" s="70"/>
      <c r="G55" s="69"/>
      <c r="H55" s="69"/>
      <c r="I55" s="69"/>
      <c r="J55" s="69"/>
      <c r="K55" s="71"/>
      <c r="L55" s="71"/>
    </row>
    <row r="56" spans="1:12" s="97" customFormat="1" ht="18.75">
      <c r="A56" s="96"/>
      <c r="B56" s="68"/>
      <c r="C56" s="69"/>
      <c r="D56" s="69"/>
      <c r="E56" s="69"/>
      <c r="F56" s="70"/>
      <c r="G56" s="69"/>
      <c r="H56" s="69"/>
      <c r="I56" s="69"/>
      <c r="J56" s="69"/>
      <c r="K56" s="71"/>
      <c r="L56" s="71"/>
    </row>
    <row r="57" spans="1:12" s="97" customFormat="1" ht="18.75">
      <c r="A57" s="96"/>
      <c r="B57" s="68"/>
      <c r="C57" s="69"/>
      <c r="D57" s="69"/>
      <c r="E57" s="69"/>
      <c r="F57" s="70"/>
      <c r="G57" s="69"/>
      <c r="H57" s="69"/>
      <c r="I57" s="69"/>
      <c r="J57" s="69"/>
      <c r="K57" s="71"/>
      <c r="L57" s="71"/>
    </row>
    <row r="58" spans="1:12" s="97" customFormat="1" ht="18.75">
      <c r="A58" s="96"/>
      <c r="B58" s="68"/>
      <c r="C58" s="69"/>
      <c r="D58" s="69"/>
      <c r="E58" s="69"/>
      <c r="F58" s="70"/>
      <c r="G58" s="69"/>
      <c r="H58" s="69"/>
      <c r="I58" s="69"/>
      <c r="J58" s="69"/>
      <c r="K58" s="71"/>
      <c r="L58" s="71"/>
    </row>
    <row r="59" spans="1:12" s="97" customFormat="1" ht="18.75">
      <c r="A59" s="96"/>
      <c r="B59" s="68"/>
      <c r="C59" s="69"/>
      <c r="D59" s="69"/>
      <c r="E59" s="69"/>
      <c r="F59" s="70"/>
      <c r="G59" s="69"/>
      <c r="H59" s="69"/>
      <c r="I59" s="69"/>
      <c r="J59" s="69"/>
      <c r="K59" s="71"/>
      <c r="L59" s="71"/>
    </row>
    <row r="60" spans="1:12" s="97" customFormat="1" ht="18.75">
      <c r="A60" s="96"/>
      <c r="B60" s="68"/>
      <c r="C60" s="69"/>
      <c r="D60" s="69"/>
      <c r="E60" s="69"/>
      <c r="F60" s="70"/>
      <c r="G60" s="69"/>
      <c r="H60" s="69"/>
      <c r="I60" s="69"/>
      <c r="J60" s="69"/>
      <c r="K60" s="71"/>
      <c r="L60" s="71"/>
    </row>
    <row r="61" spans="1:12" s="97" customFormat="1" ht="18.75">
      <c r="A61" s="96"/>
      <c r="B61" s="68"/>
      <c r="C61" s="69"/>
      <c r="D61" s="69"/>
      <c r="E61" s="69"/>
      <c r="F61" s="70"/>
      <c r="G61" s="69"/>
      <c r="H61" s="69"/>
      <c r="I61" s="69"/>
      <c r="J61" s="69"/>
      <c r="K61" s="71"/>
      <c r="L61" s="71"/>
    </row>
    <row r="62" spans="1:12" s="97" customFormat="1" ht="18.75">
      <c r="A62" s="96"/>
      <c r="B62" s="68"/>
      <c r="C62" s="69"/>
      <c r="D62" s="69"/>
      <c r="E62" s="69"/>
      <c r="F62" s="70"/>
      <c r="G62" s="69"/>
      <c r="H62" s="69"/>
      <c r="I62" s="69"/>
      <c r="J62" s="69"/>
      <c r="K62" s="71"/>
      <c r="L62" s="71"/>
    </row>
    <row r="63" spans="1:12" s="97" customFormat="1" ht="18.75">
      <c r="A63" s="96"/>
      <c r="B63" s="68"/>
      <c r="C63" s="69"/>
      <c r="D63" s="69"/>
      <c r="E63" s="69"/>
      <c r="F63" s="70"/>
      <c r="G63" s="69"/>
      <c r="H63" s="69"/>
      <c r="I63" s="69"/>
      <c r="J63" s="69"/>
      <c r="K63" s="71"/>
      <c r="L63" s="71"/>
    </row>
    <row r="64" spans="1:12" s="97" customFormat="1" ht="18.75">
      <c r="A64" s="96"/>
      <c r="B64" s="68"/>
      <c r="C64" s="69"/>
      <c r="D64" s="69"/>
      <c r="E64" s="69"/>
      <c r="F64" s="70"/>
      <c r="G64" s="69"/>
      <c r="H64" s="69"/>
      <c r="I64" s="69"/>
      <c r="J64" s="69"/>
      <c r="K64" s="71"/>
      <c r="L64" s="71"/>
    </row>
    <row r="65" spans="1:12" s="97" customFormat="1" ht="18.75">
      <c r="A65" s="96"/>
      <c r="B65" s="68"/>
      <c r="C65" s="69"/>
      <c r="D65" s="69"/>
      <c r="E65" s="69"/>
      <c r="F65" s="70"/>
      <c r="G65" s="69"/>
      <c r="H65" s="69"/>
      <c r="I65" s="69"/>
      <c r="J65" s="69"/>
      <c r="K65" s="71"/>
      <c r="L65" s="71"/>
    </row>
    <row r="66" spans="1:12" s="97" customFormat="1" ht="18.75">
      <c r="A66" s="96"/>
      <c r="B66" s="68"/>
      <c r="C66" s="69"/>
      <c r="D66" s="69"/>
      <c r="E66" s="69"/>
      <c r="F66" s="70"/>
      <c r="G66" s="69"/>
      <c r="H66" s="69"/>
      <c r="I66" s="69"/>
      <c r="J66" s="69"/>
      <c r="K66" s="71"/>
      <c r="L66" s="71"/>
    </row>
    <row r="67" spans="1:12" s="97" customFormat="1" ht="18.75">
      <c r="A67" s="96"/>
      <c r="B67" s="68"/>
      <c r="C67" s="69"/>
      <c r="D67" s="69"/>
      <c r="E67" s="69"/>
      <c r="F67" s="70"/>
      <c r="G67" s="69"/>
      <c r="H67" s="69"/>
      <c r="I67" s="69"/>
      <c r="J67" s="69"/>
      <c r="K67" s="71"/>
      <c r="L67" s="71"/>
    </row>
    <row r="68" spans="1:12" s="97" customFormat="1" ht="18.75">
      <c r="A68" s="96"/>
      <c r="B68" s="68"/>
      <c r="C68" s="69"/>
      <c r="D68" s="69"/>
      <c r="E68" s="69"/>
      <c r="F68" s="70"/>
      <c r="G68" s="69"/>
      <c r="H68" s="69"/>
      <c r="I68" s="69"/>
      <c r="J68" s="69"/>
      <c r="K68" s="71"/>
      <c r="L68" s="71"/>
    </row>
    <row r="69" spans="1:12" s="97" customFormat="1" ht="18.75">
      <c r="A69" s="96"/>
      <c r="B69" s="68"/>
      <c r="C69" s="69"/>
      <c r="D69" s="69"/>
      <c r="E69" s="69"/>
      <c r="F69" s="70"/>
      <c r="G69" s="69"/>
      <c r="H69" s="69"/>
      <c r="I69" s="69"/>
      <c r="J69" s="69"/>
      <c r="K69" s="71"/>
      <c r="L69" s="71"/>
    </row>
    <row r="70" spans="1:12" s="97" customFormat="1" ht="18.75">
      <c r="A70" s="96"/>
      <c r="B70" s="68"/>
      <c r="C70" s="69"/>
      <c r="D70" s="69"/>
      <c r="E70" s="69"/>
      <c r="F70" s="70"/>
      <c r="G70" s="69"/>
      <c r="H70" s="69"/>
      <c r="I70" s="69"/>
      <c r="J70" s="69"/>
      <c r="K70" s="71"/>
      <c r="L70" s="71"/>
    </row>
    <row r="71" spans="1:12" s="97" customFormat="1" ht="18.75">
      <c r="A71" s="96"/>
      <c r="B71" s="68"/>
      <c r="C71" s="69"/>
      <c r="D71" s="69"/>
      <c r="E71" s="69"/>
      <c r="F71" s="70"/>
      <c r="G71" s="69"/>
      <c r="H71" s="69"/>
      <c r="I71" s="69"/>
      <c r="J71" s="69"/>
      <c r="K71" s="71"/>
      <c r="L71" s="71"/>
    </row>
    <row r="72" spans="1:12" s="97" customFormat="1" ht="18.75">
      <c r="A72" s="96"/>
      <c r="B72" s="68"/>
      <c r="C72" s="69"/>
      <c r="D72" s="69"/>
      <c r="E72" s="69"/>
      <c r="F72" s="70"/>
      <c r="G72" s="69"/>
      <c r="H72" s="69"/>
      <c r="I72" s="69"/>
      <c r="J72" s="69"/>
      <c r="K72" s="71"/>
      <c r="L72" s="71"/>
    </row>
    <row r="73" spans="1:12" s="97" customFormat="1" ht="18.75">
      <c r="A73" s="96"/>
      <c r="B73" s="68"/>
      <c r="C73" s="69"/>
      <c r="D73" s="69"/>
      <c r="E73" s="69"/>
      <c r="F73" s="70"/>
      <c r="G73" s="69"/>
      <c r="H73" s="69"/>
      <c r="I73" s="69"/>
      <c r="J73" s="69"/>
      <c r="K73" s="71"/>
      <c r="L73" s="71"/>
    </row>
    <row r="74" spans="1:12" s="97" customFormat="1" ht="18.75">
      <c r="A74" s="96"/>
      <c r="B74" s="68"/>
      <c r="C74" s="69"/>
      <c r="D74" s="69"/>
      <c r="E74" s="69"/>
      <c r="F74" s="70"/>
      <c r="G74" s="69"/>
      <c r="H74" s="69"/>
      <c r="I74" s="69"/>
      <c r="J74" s="69"/>
      <c r="K74" s="71"/>
      <c r="L74" s="71"/>
    </row>
    <row r="75" spans="1:12" s="97" customFormat="1" ht="18.75">
      <c r="A75" s="96"/>
      <c r="B75" s="68"/>
      <c r="C75" s="69"/>
      <c r="D75" s="69"/>
      <c r="E75" s="69"/>
      <c r="F75" s="70"/>
      <c r="G75" s="69"/>
      <c r="H75" s="69"/>
      <c r="I75" s="69"/>
      <c r="J75" s="69"/>
      <c r="K75" s="71"/>
      <c r="L75" s="71"/>
    </row>
    <row r="76" spans="1:12" s="97" customFormat="1" ht="18.75">
      <c r="A76" s="96"/>
      <c r="B76" s="68"/>
      <c r="C76" s="69"/>
      <c r="D76" s="69"/>
      <c r="E76" s="69"/>
      <c r="F76" s="70"/>
      <c r="G76" s="69"/>
      <c r="H76" s="69"/>
      <c r="I76" s="69"/>
      <c r="J76" s="69"/>
      <c r="K76" s="71"/>
      <c r="L76" s="71"/>
    </row>
    <row r="77" spans="1:12" s="97" customFormat="1" ht="18.75">
      <c r="A77" s="96"/>
      <c r="B77" s="68"/>
      <c r="C77" s="69"/>
      <c r="D77" s="69"/>
      <c r="E77" s="69"/>
      <c r="F77" s="70"/>
      <c r="G77" s="69"/>
      <c r="H77" s="69"/>
      <c r="I77" s="69"/>
      <c r="J77" s="69"/>
      <c r="K77" s="71"/>
      <c r="L77" s="71"/>
    </row>
    <row r="78" spans="1:12" s="97" customFormat="1" ht="18.75">
      <c r="A78" s="96"/>
      <c r="B78" s="68"/>
      <c r="C78" s="69"/>
      <c r="D78" s="69"/>
      <c r="E78" s="69"/>
      <c r="F78" s="70"/>
      <c r="G78" s="69"/>
      <c r="H78" s="69"/>
      <c r="I78" s="69"/>
      <c r="J78" s="69"/>
      <c r="K78" s="71"/>
      <c r="L78" s="71"/>
    </row>
    <row r="79" spans="1:12" s="97" customFormat="1" ht="18.75">
      <c r="A79" s="96"/>
      <c r="B79" s="68"/>
      <c r="C79" s="69"/>
      <c r="D79" s="69"/>
      <c r="E79" s="69"/>
      <c r="F79" s="70"/>
      <c r="G79" s="69"/>
      <c r="H79" s="69"/>
      <c r="I79" s="69"/>
      <c r="J79" s="69"/>
      <c r="K79" s="71"/>
      <c r="L79" s="71"/>
    </row>
    <row r="80" spans="1:12" s="97" customFormat="1" ht="18.75">
      <c r="A80" s="96"/>
      <c r="B80" s="68"/>
      <c r="C80" s="69"/>
      <c r="D80" s="69"/>
      <c r="E80" s="69"/>
      <c r="F80" s="70"/>
      <c r="G80" s="69"/>
      <c r="H80" s="69"/>
      <c r="I80" s="69"/>
      <c r="J80" s="69"/>
      <c r="K80" s="71"/>
      <c r="L80" s="71"/>
    </row>
    <row r="81" spans="1:12" s="97" customFormat="1" ht="18.75">
      <c r="A81" s="96"/>
      <c r="B81" s="68"/>
      <c r="C81" s="69"/>
      <c r="D81" s="69"/>
      <c r="E81" s="69"/>
      <c r="F81" s="70"/>
      <c r="G81" s="69"/>
      <c r="H81" s="69"/>
      <c r="I81" s="69"/>
      <c r="J81" s="69"/>
      <c r="K81" s="71"/>
      <c r="L81" s="71"/>
    </row>
    <row r="82" spans="1:12" s="97" customFormat="1" ht="18.75">
      <c r="A82" s="96"/>
      <c r="B82" s="68"/>
      <c r="C82" s="69"/>
      <c r="D82" s="69"/>
      <c r="E82" s="69"/>
      <c r="F82" s="70"/>
      <c r="G82" s="69"/>
      <c r="H82" s="69"/>
      <c r="I82" s="69"/>
      <c r="J82" s="69"/>
      <c r="K82" s="71"/>
      <c r="L82" s="71"/>
    </row>
    <row r="83" spans="1:12" s="97" customFormat="1" ht="18.75">
      <c r="A83" s="96"/>
      <c r="B83" s="68"/>
      <c r="C83" s="69"/>
      <c r="D83" s="69"/>
      <c r="E83" s="69"/>
      <c r="F83" s="70"/>
      <c r="G83" s="69"/>
      <c r="H83" s="69"/>
      <c r="I83" s="69"/>
      <c r="J83" s="69"/>
      <c r="K83" s="71"/>
      <c r="L83" s="71"/>
    </row>
    <row r="84" spans="1:12" s="97" customFormat="1" ht="18.75">
      <c r="A84" s="96"/>
      <c r="B84" s="68"/>
      <c r="C84" s="69"/>
      <c r="D84" s="69"/>
      <c r="E84" s="69"/>
      <c r="F84" s="70"/>
      <c r="G84" s="69"/>
      <c r="H84" s="69"/>
      <c r="I84" s="69"/>
      <c r="J84" s="69"/>
      <c r="K84" s="71"/>
      <c r="L84" s="71"/>
    </row>
    <row r="85" spans="1:12" s="97" customFormat="1" ht="18.75">
      <c r="A85" s="96"/>
      <c r="B85" s="68"/>
      <c r="C85" s="69"/>
      <c r="D85" s="69"/>
      <c r="E85" s="69"/>
      <c r="F85" s="70"/>
      <c r="G85" s="69"/>
      <c r="H85" s="69"/>
      <c r="I85" s="69"/>
      <c r="J85" s="69"/>
      <c r="K85" s="71"/>
      <c r="L85" s="71"/>
    </row>
    <row r="86" spans="1:12" s="97" customFormat="1" ht="18.75">
      <c r="A86" s="96"/>
      <c r="B86" s="68"/>
      <c r="C86" s="69"/>
      <c r="D86" s="69"/>
      <c r="E86" s="69"/>
      <c r="F86" s="70"/>
      <c r="G86" s="69"/>
      <c r="H86" s="69"/>
      <c r="I86" s="69"/>
      <c r="J86" s="69"/>
      <c r="K86" s="71"/>
      <c r="L86" s="71"/>
    </row>
    <row r="87" spans="1:12" s="97" customFormat="1" ht="18.75">
      <c r="A87" s="96"/>
      <c r="B87" s="68"/>
      <c r="C87" s="69"/>
      <c r="D87" s="69"/>
      <c r="E87" s="69"/>
      <c r="F87" s="70"/>
      <c r="G87" s="69"/>
      <c r="H87" s="69"/>
      <c r="I87" s="69"/>
      <c r="J87" s="69"/>
      <c r="K87" s="71"/>
      <c r="L87" s="71"/>
    </row>
    <row r="88" spans="1:12" s="97" customFormat="1" ht="18.75">
      <c r="A88" s="96"/>
      <c r="B88" s="68"/>
      <c r="C88" s="69"/>
      <c r="D88" s="69"/>
      <c r="E88" s="69"/>
      <c r="F88" s="70"/>
      <c r="G88" s="69"/>
      <c r="H88" s="69"/>
      <c r="I88" s="69"/>
      <c r="J88" s="69"/>
      <c r="K88" s="71"/>
      <c r="L88" s="71"/>
    </row>
    <row r="89" spans="1:12" s="97" customFormat="1" ht="18.75">
      <c r="A89" s="96"/>
      <c r="B89" s="68"/>
      <c r="C89" s="69"/>
      <c r="D89" s="69"/>
      <c r="E89" s="69"/>
      <c r="F89" s="70"/>
      <c r="G89" s="69"/>
      <c r="H89" s="69"/>
      <c r="I89" s="69"/>
      <c r="J89" s="69"/>
      <c r="K89" s="71"/>
      <c r="L89" s="71"/>
    </row>
    <row r="90" spans="1:12" s="97" customFormat="1" ht="18.75">
      <c r="A90" s="96"/>
      <c r="B90" s="68"/>
      <c r="C90" s="69"/>
      <c r="D90" s="69"/>
      <c r="E90" s="69"/>
      <c r="F90" s="70"/>
      <c r="G90" s="69"/>
      <c r="H90" s="69"/>
      <c r="I90" s="69"/>
      <c r="J90" s="69"/>
      <c r="K90" s="71"/>
      <c r="L90" s="71"/>
    </row>
    <row r="91" spans="1:12" s="97" customFormat="1" ht="18.75">
      <c r="A91" s="96"/>
      <c r="B91" s="68"/>
      <c r="C91" s="69"/>
      <c r="D91" s="69"/>
      <c r="E91" s="69"/>
      <c r="F91" s="70"/>
      <c r="G91" s="69"/>
      <c r="H91" s="69"/>
      <c r="I91" s="69"/>
      <c r="J91" s="69"/>
      <c r="K91" s="71"/>
      <c r="L91" s="71"/>
    </row>
    <row r="92" spans="1:12" s="97" customFormat="1" ht="18.75">
      <c r="A92" s="96"/>
      <c r="B92" s="68"/>
      <c r="C92" s="69"/>
      <c r="D92" s="69"/>
      <c r="E92" s="69"/>
      <c r="F92" s="70"/>
      <c r="G92" s="69"/>
      <c r="H92" s="69"/>
      <c r="I92" s="69"/>
      <c r="J92" s="69"/>
      <c r="K92" s="71"/>
      <c r="L92" s="71"/>
    </row>
    <row r="93" spans="1:12" s="97" customFormat="1" ht="18.75">
      <c r="A93" s="96"/>
      <c r="B93" s="68"/>
      <c r="C93" s="69"/>
      <c r="D93" s="69"/>
      <c r="E93" s="69"/>
      <c r="F93" s="70"/>
      <c r="G93" s="69"/>
      <c r="H93" s="69"/>
      <c r="I93" s="69"/>
      <c r="J93" s="69"/>
      <c r="K93" s="71"/>
      <c r="L93" s="71"/>
    </row>
    <row r="94" spans="1:12" s="97" customFormat="1" ht="18.75">
      <c r="A94" s="96"/>
      <c r="B94" s="68"/>
      <c r="C94" s="69"/>
      <c r="D94" s="69"/>
      <c r="E94" s="69"/>
      <c r="F94" s="70"/>
      <c r="G94" s="69"/>
      <c r="H94" s="69"/>
      <c r="I94" s="69"/>
      <c r="J94" s="69"/>
      <c r="K94" s="71"/>
      <c r="L94" s="71"/>
    </row>
    <row r="95" spans="1:12" s="97" customFormat="1" ht="18.75">
      <c r="A95" s="96"/>
      <c r="B95" s="68"/>
      <c r="C95" s="69"/>
      <c r="D95" s="69"/>
      <c r="E95" s="69"/>
      <c r="F95" s="70"/>
      <c r="G95" s="69"/>
      <c r="H95" s="69"/>
      <c r="I95" s="69"/>
      <c r="J95" s="69"/>
      <c r="K95" s="71"/>
      <c r="L95" s="71"/>
    </row>
    <row r="96" spans="1:12" s="97" customFormat="1" ht="18.75">
      <c r="A96" s="96"/>
      <c r="B96" s="68"/>
      <c r="C96" s="69"/>
      <c r="D96" s="69"/>
      <c r="E96" s="69"/>
      <c r="F96" s="70"/>
      <c r="G96" s="69"/>
      <c r="H96" s="69"/>
      <c r="I96" s="69"/>
      <c r="J96" s="69"/>
      <c r="K96" s="71"/>
      <c r="L96" s="71"/>
    </row>
    <row r="97" spans="1:12" s="97" customFormat="1" ht="18.75">
      <c r="A97" s="96"/>
      <c r="B97" s="68"/>
      <c r="C97" s="69"/>
      <c r="D97" s="69"/>
      <c r="E97" s="69"/>
      <c r="F97" s="70"/>
      <c r="G97" s="69"/>
      <c r="H97" s="69"/>
      <c r="I97" s="69"/>
      <c r="J97" s="69"/>
      <c r="K97" s="71"/>
      <c r="L97" s="71"/>
    </row>
    <row r="98" spans="1:12" s="97" customFormat="1" ht="18.75">
      <c r="A98" s="96"/>
      <c r="B98" s="68"/>
      <c r="C98" s="69"/>
      <c r="D98" s="69"/>
      <c r="E98" s="69"/>
      <c r="F98" s="70"/>
      <c r="G98" s="69"/>
      <c r="H98" s="69"/>
      <c r="I98" s="69"/>
      <c r="J98" s="69"/>
      <c r="K98" s="71"/>
      <c r="L98" s="71"/>
    </row>
    <row r="99" spans="1:12" s="97" customFormat="1" ht="18.75">
      <c r="A99" s="96"/>
      <c r="B99" s="68"/>
      <c r="C99" s="69"/>
      <c r="D99" s="69"/>
      <c r="E99" s="69"/>
      <c r="F99" s="70"/>
      <c r="G99" s="69"/>
      <c r="H99" s="69"/>
      <c r="I99" s="69"/>
      <c r="J99" s="69"/>
      <c r="K99" s="71"/>
      <c r="L99" s="71"/>
    </row>
    <row r="100" spans="1:12" s="97" customFormat="1" ht="18.75">
      <c r="A100" s="96"/>
      <c r="B100" s="68"/>
      <c r="C100" s="69"/>
      <c r="D100" s="69"/>
      <c r="E100" s="69"/>
      <c r="F100" s="70"/>
      <c r="G100" s="69"/>
      <c r="H100" s="69"/>
      <c r="I100" s="69"/>
      <c r="J100" s="69"/>
      <c r="K100" s="71"/>
      <c r="L100" s="71"/>
    </row>
    <row r="101" spans="1:12" s="97" customFormat="1" ht="18.75">
      <c r="A101" s="96"/>
      <c r="B101" s="68"/>
      <c r="C101" s="69"/>
      <c r="D101" s="69"/>
      <c r="E101" s="69"/>
      <c r="F101" s="70"/>
      <c r="G101" s="69"/>
      <c r="H101" s="69"/>
      <c r="I101" s="69"/>
      <c r="J101" s="69"/>
      <c r="K101" s="71"/>
      <c r="L101" s="71"/>
    </row>
    <row r="102" spans="1:12" s="97" customFormat="1" ht="18.75">
      <c r="A102" s="96"/>
      <c r="B102" s="68"/>
      <c r="C102" s="69"/>
      <c r="D102" s="69"/>
      <c r="E102" s="69"/>
      <c r="F102" s="70"/>
      <c r="G102" s="69"/>
      <c r="H102" s="69"/>
      <c r="I102" s="69"/>
      <c r="J102" s="69"/>
      <c r="K102" s="71"/>
      <c r="L102" s="71"/>
    </row>
    <row r="103" spans="1:12" s="97" customFormat="1" ht="18.75">
      <c r="A103" s="96"/>
      <c r="B103" s="68"/>
      <c r="C103" s="69"/>
      <c r="D103" s="69"/>
      <c r="E103" s="69"/>
      <c r="F103" s="70"/>
      <c r="G103" s="69"/>
      <c r="H103" s="69"/>
      <c r="I103" s="69"/>
      <c r="J103" s="69"/>
      <c r="K103" s="71"/>
      <c r="L103" s="71"/>
    </row>
    <row r="104" spans="1:12" s="97" customFormat="1" ht="18.75">
      <c r="A104" s="96"/>
      <c r="B104" s="68"/>
      <c r="C104" s="69"/>
      <c r="D104" s="69"/>
      <c r="E104" s="69"/>
      <c r="F104" s="70"/>
      <c r="G104" s="69"/>
      <c r="H104" s="69"/>
      <c r="I104" s="69"/>
      <c r="J104" s="69"/>
      <c r="K104" s="71"/>
      <c r="L104" s="71"/>
    </row>
    <row r="105" spans="1:12" s="97" customFormat="1" ht="18.75">
      <c r="A105" s="96"/>
      <c r="B105" s="68"/>
      <c r="C105" s="69"/>
      <c r="D105" s="69"/>
      <c r="E105" s="69"/>
      <c r="F105" s="70"/>
      <c r="G105" s="69"/>
      <c r="H105" s="69"/>
      <c r="I105" s="69"/>
      <c r="J105" s="69"/>
      <c r="K105" s="71"/>
      <c r="L105" s="71"/>
    </row>
    <row r="106" spans="1:12" s="97" customFormat="1" ht="18.75">
      <c r="A106" s="96"/>
      <c r="B106" s="68"/>
      <c r="C106" s="69"/>
      <c r="D106" s="69"/>
      <c r="E106" s="69"/>
      <c r="F106" s="70"/>
      <c r="G106" s="69"/>
      <c r="H106" s="69"/>
      <c r="I106" s="69"/>
      <c r="J106" s="69"/>
      <c r="K106" s="71"/>
      <c r="L106" s="71"/>
    </row>
    <row r="107" spans="1:12" s="97" customFormat="1" ht="18.75">
      <c r="A107" s="96"/>
      <c r="B107" s="68"/>
      <c r="C107" s="69"/>
      <c r="D107" s="69"/>
      <c r="E107" s="69"/>
      <c r="F107" s="70"/>
      <c r="G107" s="69"/>
      <c r="H107" s="69"/>
      <c r="I107" s="69"/>
      <c r="J107" s="69"/>
      <c r="K107" s="71"/>
      <c r="L107" s="71"/>
    </row>
    <row r="108" spans="1:12" s="97" customFormat="1" ht="18.75">
      <c r="A108" s="96"/>
      <c r="B108" s="68"/>
      <c r="C108" s="69"/>
      <c r="D108" s="69"/>
      <c r="E108" s="69"/>
      <c r="F108" s="70"/>
      <c r="G108" s="69"/>
      <c r="H108" s="69"/>
      <c r="I108" s="69"/>
      <c r="J108" s="69"/>
      <c r="K108" s="71"/>
      <c r="L108" s="71"/>
    </row>
    <row r="109" spans="1:12" s="97" customFormat="1" ht="18.75">
      <c r="A109" s="96"/>
      <c r="B109" s="68"/>
      <c r="C109" s="69"/>
      <c r="D109" s="69"/>
      <c r="E109" s="69"/>
      <c r="F109" s="70"/>
      <c r="G109" s="69"/>
      <c r="H109" s="69"/>
      <c r="I109" s="69"/>
      <c r="J109" s="69"/>
      <c r="K109" s="71"/>
      <c r="L109" s="71"/>
    </row>
    <row r="110" spans="1:12" s="97" customFormat="1" ht="18.75">
      <c r="A110" s="96"/>
      <c r="B110" s="68"/>
      <c r="C110" s="69"/>
      <c r="D110" s="69"/>
      <c r="E110" s="69"/>
      <c r="F110" s="70"/>
      <c r="G110" s="69"/>
      <c r="H110" s="69"/>
      <c r="I110" s="69"/>
      <c r="J110" s="69"/>
      <c r="K110" s="71"/>
      <c r="L110" s="71"/>
    </row>
    <row r="111" spans="1:12" s="97" customFormat="1" ht="18.75">
      <c r="A111" s="96"/>
      <c r="B111" s="68"/>
      <c r="C111" s="69"/>
      <c r="D111" s="69"/>
      <c r="E111" s="69"/>
      <c r="F111" s="70"/>
      <c r="G111" s="69"/>
      <c r="H111" s="69"/>
      <c r="I111" s="69"/>
      <c r="J111" s="69"/>
      <c r="K111" s="71"/>
      <c r="L111" s="71"/>
    </row>
    <row r="112" spans="1:12" s="97" customFormat="1" ht="18.75">
      <c r="A112" s="96"/>
      <c r="B112" s="68"/>
      <c r="C112" s="69"/>
      <c r="D112" s="69"/>
      <c r="E112" s="69"/>
      <c r="F112" s="70"/>
      <c r="G112" s="69"/>
      <c r="H112" s="69"/>
      <c r="I112" s="69"/>
      <c r="J112" s="69"/>
      <c r="K112" s="71"/>
      <c r="L112" s="71"/>
    </row>
    <row r="113" spans="1:12" s="97" customFormat="1" ht="18.75">
      <c r="A113" s="96"/>
      <c r="B113" s="68"/>
      <c r="C113" s="69"/>
      <c r="D113" s="69"/>
      <c r="E113" s="69"/>
      <c r="F113" s="70"/>
      <c r="G113" s="69"/>
      <c r="H113" s="69"/>
      <c r="I113" s="69"/>
      <c r="J113" s="69"/>
      <c r="K113" s="71"/>
      <c r="L113" s="71"/>
    </row>
    <row r="114" spans="1:12" s="97" customFormat="1" ht="18.75">
      <c r="A114" s="96"/>
      <c r="B114" s="68"/>
      <c r="C114" s="69"/>
      <c r="D114" s="69"/>
      <c r="E114" s="69"/>
      <c r="F114" s="70"/>
      <c r="G114" s="69"/>
      <c r="H114" s="69"/>
      <c r="I114" s="69"/>
      <c r="J114" s="69"/>
      <c r="K114" s="71"/>
      <c r="L114" s="71"/>
    </row>
    <row r="115" spans="1:12" s="97" customFormat="1" ht="18.75">
      <c r="A115" s="96"/>
      <c r="B115" s="68"/>
      <c r="C115" s="69"/>
      <c r="D115" s="69"/>
      <c r="E115" s="69"/>
      <c r="F115" s="70"/>
      <c r="G115" s="69"/>
      <c r="H115" s="69"/>
      <c r="I115" s="69"/>
      <c r="J115" s="69"/>
      <c r="K115" s="71"/>
      <c r="L115" s="71"/>
    </row>
    <row r="116" spans="1:12" s="97" customFormat="1" ht="18.75">
      <c r="A116" s="96"/>
      <c r="B116" s="68"/>
      <c r="C116" s="69"/>
      <c r="D116" s="69"/>
      <c r="E116" s="69"/>
      <c r="F116" s="70"/>
      <c r="G116" s="69"/>
      <c r="H116" s="69"/>
      <c r="I116" s="69"/>
      <c r="J116" s="69"/>
      <c r="K116" s="71"/>
      <c r="L116" s="71"/>
    </row>
    <row r="117" spans="1:12" s="97" customFormat="1" ht="18.75">
      <c r="A117" s="96"/>
      <c r="B117" s="68"/>
      <c r="C117" s="69"/>
      <c r="D117" s="69"/>
      <c r="E117" s="69"/>
      <c r="F117" s="70"/>
      <c r="G117" s="69"/>
      <c r="H117" s="69"/>
      <c r="I117" s="69"/>
      <c r="J117" s="69"/>
      <c r="K117" s="71"/>
      <c r="L117" s="71"/>
    </row>
    <row r="118" spans="1:12" s="97" customFormat="1" ht="18.75">
      <c r="A118" s="96"/>
      <c r="B118" s="68"/>
      <c r="C118" s="69"/>
      <c r="D118" s="69"/>
      <c r="E118" s="69"/>
      <c r="F118" s="70"/>
      <c r="G118" s="69"/>
      <c r="H118" s="69"/>
      <c r="I118" s="69"/>
      <c r="J118" s="69"/>
      <c r="K118" s="71"/>
      <c r="L118" s="71"/>
    </row>
    <row r="119" spans="1:12" s="97" customFormat="1" ht="18.75">
      <c r="A119" s="96"/>
      <c r="B119" s="68"/>
      <c r="C119" s="69"/>
      <c r="D119" s="69"/>
      <c r="E119" s="69"/>
      <c r="F119" s="70"/>
      <c r="G119" s="69"/>
      <c r="H119" s="69"/>
      <c r="I119" s="69"/>
      <c r="J119" s="69"/>
      <c r="K119" s="71"/>
      <c r="L119" s="71"/>
    </row>
    <row r="120" spans="1:12" s="97" customFormat="1" ht="18.75">
      <c r="A120" s="96"/>
      <c r="B120" s="68"/>
      <c r="C120" s="69"/>
      <c r="D120" s="69"/>
      <c r="E120" s="69"/>
      <c r="F120" s="70"/>
      <c r="G120" s="69"/>
      <c r="H120" s="69"/>
      <c r="I120" s="69"/>
      <c r="J120" s="69"/>
      <c r="K120" s="71"/>
      <c r="L120" s="71"/>
    </row>
    <row r="121" spans="1:12" s="97" customFormat="1" ht="18.75">
      <c r="A121" s="96"/>
      <c r="B121" s="68"/>
      <c r="C121" s="69"/>
      <c r="D121" s="69"/>
      <c r="E121" s="69"/>
      <c r="F121" s="70"/>
      <c r="G121" s="69"/>
      <c r="H121" s="69"/>
      <c r="I121" s="69"/>
      <c r="J121" s="69"/>
      <c r="K121" s="71"/>
      <c r="L121" s="71"/>
    </row>
    <row r="122" spans="1:12" s="97" customFormat="1" ht="18.75">
      <c r="A122" s="96"/>
      <c r="B122" s="68"/>
      <c r="C122" s="69"/>
      <c r="D122" s="69"/>
      <c r="E122" s="69"/>
      <c r="F122" s="70"/>
      <c r="G122" s="69"/>
      <c r="H122" s="69"/>
      <c r="I122" s="69"/>
      <c r="J122" s="69"/>
      <c r="K122" s="71"/>
      <c r="L122" s="71"/>
    </row>
    <row r="123" spans="1:12" s="97" customFormat="1" ht="18.75">
      <c r="A123" s="96"/>
      <c r="B123" s="68"/>
      <c r="C123" s="69"/>
      <c r="D123" s="69"/>
      <c r="E123" s="69"/>
      <c r="F123" s="70"/>
      <c r="G123" s="69"/>
      <c r="H123" s="69"/>
      <c r="I123" s="69"/>
      <c r="J123" s="69"/>
      <c r="K123" s="71"/>
      <c r="L123" s="71"/>
    </row>
    <row r="124" spans="1:12" s="97" customFormat="1" ht="18.75">
      <c r="A124" s="96"/>
      <c r="B124" s="68"/>
      <c r="C124" s="69"/>
      <c r="D124" s="69"/>
      <c r="E124" s="69"/>
      <c r="F124" s="70"/>
      <c r="G124" s="69"/>
      <c r="H124" s="69"/>
      <c r="I124" s="69"/>
      <c r="J124" s="69"/>
      <c r="K124" s="71"/>
      <c r="L124" s="71"/>
    </row>
    <row r="125" spans="1:12" s="97" customFormat="1" ht="18.75">
      <c r="A125" s="96"/>
      <c r="B125" s="68"/>
      <c r="C125" s="69"/>
      <c r="D125" s="69"/>
      <c r="E125" s="69"/>
      <c r="F125" s="70"/>
      <c r="G125" s="69"/>
      <c r="H125" s="69"/>
      <c r="I125" s="69"/>
      <c r="J125" s="69"/>
      <c r="K125" s="71"/>
      <c r="L125" s="71"/>
    </row>
    <row r="126" spans="1:12" s="97" customFormat="1" ht="18.75">
      <c r="A126" s="96"/>
      <c r="B126" s="68"/>
      <c r="C126" s="69"/>
      <c r="D126" s="69"/>
      <c r="E126" s="69"/>
      <c r="F126" s="70"/>
      <c r="G126" s="69"/>
      <c r="H126" s="69"/>
      <c r="I126" s="69"/>
      <c r="J126" s="69"/>
      <c r="K126" s="71"/>
      <c r="L126" s="71"/>
    </row>
    <row r="127" spans="1:12" s="97" customFormat="1" ht="18.75">
      <c r="A127" s="96"/>
      <c r="B127" s="68"/>
      <c r="C127" s="69"/>
      <c r="D127" s="69"/>
      <c r="E127" s="69"/>
      <c r="F127" s="70"/>
      <c r="G127" s="69"/>
      <c r="H127" s="69"/>
      <c r="I127" s="69"/>
      <c r="J127" s="69"/>
      <c r="K127" s="71"/>
      <c r="L127" s="71"/>
    </row>
    <row r="128" spans="1:12" s="97" customFormat="1" ht="18.75">
      <c r="A128" s="96"/>
      <c r="B128" s="68"/>
      <c r="C128" s="69"/>
      <c r="D128" s="69"/>
      <c r="E128" s="69"/>
      <c r="F128" s="70"/>
      <c r="G128" s="69"/>
      <c r="H128" s="69"/>
      <c r="I128" s="69"/>
      <c r="J128" s="69"/>
      <c r="K128" s="71"/>
      <c r="L128" s="71"/>
    </row>
    <row r="129" spans="1:12" s="97" customFormat="1" ht="18.75">
      <c r="A129" s="96"/>
      <c r="B129" s="68"/>
      <c r="C129" s="69"/>
      <c r="D129" s="69"/>
      <c r="E129" s="69"/>
      <c r="F129" s="70"/>
      <c r="G129" s="69"/>
      <c r="H129" s="69"/>
      <c r="I129" s="69"/>
      <c r="J129" s="69"/>
      <c r="K129" s="71"/>
      <c r="L129" s="71"/>
    </row>
    <row r="130" spans="1:12" s="97" customFormat="1" ht="18.75">
      <c r="A130" s="96"/>
      <c r="B130" s="68"/>
      <c r="C130" s="69"/>
      <c r="D130" s="69"/>
      <c r="E130" s="69"/>
      <c r="F130" s="70"/>
      <c r="G130" s="69"/>
      <c r="H130" s="69"/>
      <c r="I130" s="69"/>
      <c r="J130" s="69"/>
      <c r="K130" s="71"/>
      <c r="L130" s="71"/>
    </row>
    <row r="131" spans="1:12" s="97" customFormat="1" ht="18.75">
      <c r="A131" s="96"/>
      <c r="B131" s="68"/>
      <c r="C131" s="69"/>
      <c r="D131" s="69"/>
      <c r="E131" s="69"/>
      <c r="F131" s="70"/>
      <c r="G131" s="69"/>
      <c r="H131" s="69"/>
      <c r="I131" s="69"/>
      <c r="J131" s="69"/>
      <c r="K131" s="71"/>
      <c r="L131" s="71"/>
    </row>
    <row r="132" spans="1:12" s="97" customFormat="1" ht="18.75">
      <c r="A132" s="96"/>
      <c r="B132" s="68"/>
      <c r="C132" s="69"/>
      <c r="D132" s="69"/>
      <c r="E132" s="69"/>
      <c r="F132" s="70"/>
      <c r="G132" s="69"/>
      <c r="H132" s="69"/>
      <c r="I132" s="69"/>
      <c r="J132" s="69"/>
      <c r="K132" s="71"/>
      <c r="L132" s="71"/>
    </row>
    <row r="133" spans="1:12" s="97" customFormat="1" ht="18.75">
      <c r="A133" s="96"/>
      <c r="B133" s="68"/>
      <c r="C133" s="69"/>
      <c r="D133" s="69"/>
      <c r="E133" s="69"/>
      <c r="F133" s="70"/>
      <c r="G133" s="69"/>
      <c r="H133" s="69"/>
      <c r="I133" s="69"/>
      <c r="J133" s="69"/>
      <c r="K133" s="71"/>
      <c r="L133" s="71"/>
    </row>
    <row r="134" spans="1:12" s="97" customFormat="1" ht="18.75">
      <c r="A134" s="96"/>
      <c r="B134" s="68"/>
      <c r="C134" s="69"/>
      <c r="D134" s="69"/>
      <c r="E134" s="69"/>
      <c r="F134" s="70"/>
      <c r="G134" s="69"/>
      <c r="H134" s="69"/>
      <c r="I134" s="69"/>
      <c r="J134" s="69"/>
      <c r="K134" s="71"/>
      <c r="L134" s="71"/>
    </row>
    <row r="135" spans="1:12" s="97" customFormat="1" ht="18.75">
      <c r="A135" s="96"/>
      <c r="B135" s="68"/>
      <c r="C135" s="69"/>
      <c r="D135" s="69"/>
      <c r="E135" s="69"/>
      <c r="F135" s="70"/>
      <c r="G135" s="69"/>
      <c r="H135" s="69"/>
      <c r="I135" s="69"/>
      <c r="J135" s="69"/>
      <c r="K135" s="71"/>
      <c r="L135" s="71"/>
    </row>
    <row r="136" spans="1:12" s="97" customFormat="1" ht="18.75">
      <c r="A136" s="96"/>
      <c r="B136" s="68"/>
      <c r="C136" s="69"/>
      <c r="D136" s="69"/>
      <c r="E136" s="69"/>
      <c r="F136" s="70"/>
      <c r="G136" s="69"/>
      <c r="H136" s="69"/>
      <c r="I136" s="69"/>
      <c r="J136" s="69"/>
      <c r="K136" s="71"/>
      <c r="L136" s="71"/>
    </row>
    <row r="137" spans="1:12" s="97" customFormat="1" ht="18.75">
      <c r="A137" s="96"/>
      <c r="B137" s="68"/>
      <c r="C137" s="69"/>
      <c r="D137" s="69"/>
      <c r="E137" s="69"/>
      <c r="F137" s="70"/>
      <c r="G137" s="69"/>
      <c r="H137" s="69"/>
      <c r="I137" s="69"/>
      <c r="J137" s="69"/>
      <c r="K137" s="71"/>
      <c r="L137" s="71"/>
    </row>
    <row r="138" spans="1:12" s="97" customFormat="1" ht="18.75">
      <c r="A138" s="96"/>
      <c r="B138" s="68"/>
      <c r="C138" s="69"/>
      <c r="D138" s="69"/>
      <c r="E138" s="69"/>
      <c r="F138" s="70"/>
      <c r="G138" s="69"/>
      <c r="H138" s="69"/>
      <c r="I138" s="69"/>
      <c r="J138" s="69"/>
      <c r="K138" s="71"/>
      <c r="L138" s="71"/>
    </row>
    <row r="139" spans="1:12" s="97" customFormat="1" ht="18.75">
      <c r="A139" s="96"/>
      <c r="B139" s="68"/>
      <c r="C139" s="69"/>
      <c r="D139" s="69"/>
      <c r="E139" s="69"/>
      <c r="F139" s="70"/>
      <c r="G139" s="69"/>
      <c r="H139" s="69"/>
      <c r="I139" s="69"/>
      <c r="J139" s="69"/>
      <c r="K139" s="71"/>
      <c r="L139" s="71"/>
    </row>
    <row r="140" spans="1:12" s="97" customFormat="1" ht="18.75">
      <c r="A140" s="96"/>
      <c r="B140" s="68"/>
      <c r="C140" s="69"/>
      <c r="D140" s="69"/>
      <c r="E140" s="69"/>
      <c r="F140" s="70"/>
      <c r="G140" s="69"/>
      <c r="H140" s="69"/>
      <c r="I140" s="69"/>
      <c r="J140" s="69"/>
      <c r="K140" s="71"/>
      <c r="L140" s="71"/>
    </row>
    <row r="141" spans="1:12" s="97" customFormat="1" ht="18.75">
      <c r="A141" s="96"/>
      <c r="B141" s="68"/>
      <c r="C141" s="69"/>
      <c r="D141" s="69"/>
      <c r="E141" s="69"/>
      <c r="F141" s="70"/>
      <c r="G141" s="69"/>
      <c r="H141" s="69"/>
      <c r="I141" s="69"/>
      <c r="J141" s="69"/>
      <c r="K141" s="71"/>
      <c r="L141" s="71"/>
    </row>
    <row r="142" spans="1:12" s="97" customFormat="1" ht="18.75">
      <c r="A142" s="96"/>
      <c r="B142" s="68"/>
      <c r="C142" s="69"/>
      <c r="D142" s="69"/>
      <c r="E142" s="69"/>
      <c r="F142" s="70"/>
      <c r="G142" s="69"/>
      <c r="H142" s="69"/>
      <c r="I142" s="69"/>
      <c r="J142" s="69"/>
      <c r="K142" s="71"/>
      <c r="L142" s="71"/>
    </row>
    <row r="143" spans="1:12" s="97" customFormat="1" ht="18.75">
      <c r="A143" s="96"/>
      <c r="B143" s="68"/>
      <c r="C143" s="69"/>
      <c r="D143" s="69"/>
      <c r="E143" s="69"/>
      <c r="F143" s="70"/>
      <c r="G143" s="69"/>
      <c r="H143" s="69"/>
      <c r="I143" s="69"/>
      <c r="J143" s="69"/>
      <c r="K143" s="71"/>
      <c r="L143" s="71"/>
    </row>
    <row r="144" spans="1:12" s="97" customFormat="1" ht="18.75">
      <c r="A144" s="96"/>
      <c r="B144" s="68"/>
      <c r="C144" s="69"/>
      <c r="D144" s="69"/>
      <c r="E144" s="69"/>
      <c r="F144" s="70"/>
      <c r="G144" s="69"/>
      <c r="H144" s="69"/>
      <c r="I144" s="69"/>
      <c r="J144" s="69"/>
      <c r="K144" s="71"/>
      <c r="L144" s="71"/>
    </row>
    <row r="145" spans="1:12" s="97" customFormat="1" ht="18.75">
      <c r="A145" s="96"/>
      <c r="B145" s="68"/>
      <c r="C145" s="69"/>
      <c r="D145" s="69"/>
      <c r="E145" s="69"/>
      <c r="F145" s="70"/>
      <c r="G145" s="69"/>
      <c r="H145" s="69"/>
      <c r="I145" s="69"/>
      <c r="J145" s="69"/>
      <c r="K145" s="71"/>
      <c r="L145" s="71"/>
    </row>
    <row r="146" spans="1:12" s="97" customFormat="1" ht="18.75">
      <c r="A146" s="96"/>
      <c r="B146" s="68"/>
      <c r="C146" s="69"/>
      <c r="D146" s="69"/>
      <c r="E146" s="69"/>
      <c r="F146" s="70"/>
      <c r="G146" s="69"/>
      <c r="H146" s="69"/>
      <c r="I146" s="69"/>
      <c r="J146" s="69"/>
      <c r="K146" s="71"/>
      <c r="L146" s="71"/>
    </row>
    <row r="147" spans="1:12" s="97" customFormat="1" ht="18.75">
      <c r="A147" s="96"/>
      <c r="B147" s="68"/>
      <c r="C147" s="69"/>
      <c r="D147" s="69"/>
      <c r="E147" s="69"/>
      <c r="F147" s="70"/>
      <c r="G147" s="69"/>
      <c r="H147" s="69"/>
      <c r="I147" s="69"/>
      <c r="J147" s="69"/>
      <c r="K147" s="71"/>
      <c r="L147" s="71"/>
    </row>
    <row r="148" spans="1:12" s="97" customFormat="1" ht="18.75">
      <c r="A148" s="96"/>
      <c r="B148" s="68"/>
      <c r="C148" s="69"/>
      <c r="D148" s="69"/>
      <c r="E148" s="69"/>
      <c r="F148" s="70"/>
      <c r="G148" s="69"/>
      <c r="H148" s="69"/>
      <c r="I148" s="69"/>
      <c r="J148" s="69"/>
      <c r="K148" s="71"/>
      <c r="L148" s="71"/>
    </row>
    <row r="149" spans="1:12" s="97" customFormat="1" ht="18.75">
      <c r="A149" s="96"/>
      <c r="B149" s="68"/>
      <c r="C149" s="69"/>
      <c r="D149" s="69"/>
      <c r="E149" s="69"/>
      <c r="F149" s="70"/>
      <c r="G149" s="69"/>
      <c r="H149" s="69"/>
      <c r="I149" s="69"/>
      <c r="J149" s="69"/>
      <c r="K149" s="71"/>
      <c r="L149" s="71"/>
    </row>
    <row r="150" spans="1:12" s="97" customFormat="1" ht="18.75">
      <c r="A150" s="96"/>
      <c r="B150" s="68"/>
      <c r="C150" s="69"/>
      <c r="D150" s="69"/>
      <c r="E150" s="69"/>
      <c r="F150" s="70"/>
      <c r="G150" s="69"/>
      <c r="H150" s="69"/>
      <c r="I150" s="69"/>
      <c r="J150" s="69"/>
      <c r="K150" s="71"/>
      <c r="L150" s="71"/>
    </row>
    <row r="151" spans="1:12" s="97" customFormat="1" ht="18.75">
      <c r="A151" s="96"/>
      <c r="B151" s="68"/>
      <c r="C151" s="69"/>
      <c r="D151" s="69"/>
      <c r="E151" s="69"/>
      <c r="F151" s="70"/>
      <c r="G151" s="69"/>
      <c r="H151" s="69"/>
      <c r="I151" s="69"/>
      <c r="J151" s="69"/>
      <c r="K151" s="71"/>
      <c r="L151" s="71"/>
    </row>
    <row r="152" spans="1:12" s="97" customFormat="1" ht="18.75">
      <c r="A152" s="96"/>
      <c r="B152" s="68"/>
      <c r="C152" s="69"/>
      <c r="D152" s="69"/>
      <c r="E152" s="69"/>
      <c r="F152" s="70"/>
      <c r="G152" s="69"/>
      <c r="H152" s="69"/>
      <c r="I152" s="69"/>
      <c r="J152" s="69"/>
      <c r="K152" s="71"/>
      <c r="L152" s="71"/>
    </row>
    <row r="153" spans="1:12" s="97" customFormat="1" ht="18.75">
      <c r="A153" s="96"/>
      <c r="B153" s="68"/>
      <c r="C153" s="69"/>
      <c r="D153" s="69"/>
      <c r="E153" s="69"/>
      <c r="F153" s="70"/>
      <c r="G153" s="69"/>
      <c r="H153" s="69"/>
      <c r="I153" s="69"/>
      <c r="J153" s="69"/>
      <c r="K153" s="71"/>
      <c r="L153" s="71"/>
    </row>
    <row r="154" spans="1:12" s="97" customFormat="1" ht="18.75">
      <c r="A154" s="96"/>
      <c r="B154" s="68"/>
      <c r="C154" s="69"/>
      <c r="D154" s="69"/>
      <c r="E154" s="69"/>
      <c r="F154" s="70"/>
      <c r="G154" s="69"/>
      <c r="H154" s="69"/>
      <c r="I154" s="69"/>
      <c r="J154" s="69"/>
      <c r="K154" s="71"/>
      <c r="L154" s="71"/>
    </row>
    <row r="155" spans="1:12" s="97" customFormat="1" ht="18.75">
      <c r="A155" s="96"/>
      <c r="B155" s="68"/>
      <c r="C155" s="69"/>
      <c r="D155" s="69"/>
      <c r="E155" s="69"/>
      <c r="F155" s="70"/>
      <c r="G155" s="69"/>
      <c r="H155" s="69"/>
      <c r="I155" s="69"/>
      <c r="J155" s="69"/>
      <c r="K155" s="71"/>
      <c r="L155" s="71"/>
    </row>
    <row r="156" spans="1:12" s="97" customFormat="1" ht="18.75">
      <c r="A156" s="96"/>
      <c r="B156" s="68"/>
      <c r="C156" s="69"/>
      <c r="D156" s="69"/>
      <c r="E156" s="69"/>
      <c r="F156" s="70"/>
      <c r="G156" s="69"/>
      <c r="H156" s="69"/>
      <c r="I156" s="69"/>
      <c r="J156" s="69"/>
      <c r="K156" s="71"/>
      <c r="L156" s="71"/>
    </row>
    <row r="157" spans="1:12" s="97" customFormat="1" ht="18.75">
      <c r="A157" s="96"/>
      <c r="B157" s="68"/>
      <c r="C157" s="69"/>
      <c r="D157" s="69"/>
      <c r="E157" s="69"/>
      <c r="F157" s="70"/>
      <c r="G157" s="69"/>
      <c r="H157" s="69"/>
      <c r="I157" s="69"/>
      <c r="J157" s="69"/>
      <c r="K157" s="71"/>
      <c r="L157" s="71"/>
    </row>
    <row r="158" spans="1:12" s="97" customFormat="1" ht="18.75">
      <c r="A158" s="96"/>
      <c r="B158" s="68"/>
      <c r="C158" s="69"/>
      <c r="D158" s="69"/>
      <c r="E158" s="69"/>
      <c r="F158" s="70"/>
      <c r="G158" s="69"/>
      <c r="H158" s="69"/>
      <c r="I158" s="69"/>
      <c r="J158" s="69"/>
      <c r="K158" s="71"/>
      <c r="L158" s="71"/>
    </row>
    <row r="159" spans="1:12" s="97" customFormat="1" ht="18.75">
      <c r="A159" s="96"/>
      <c r="B159" s="68"/>
      <c r="C159" s="69"/>
      <c r="D159" s="69"/>
      <c r="E159" s="69"/>
      <c r="F159" s="70"/>
      <c r="G159" s="69"/>
      <c r="H159" s="69"/>
      <c r="I159" s="69"/>
      <c r="J159" s="69"/>
      <c r="K159" s="71"/>
      <c r="L159" s="71"/>
    </row>
    <row r="160" spans="1:12" s="97" customFormat="1" ht="18.75">
      <c r="A160" s="96"/>
      <c r="B160" s="68"/>
      <c r="C160" s="69"/>
      <c r="D160" s="69"/>
      <c r="E160" s="69"/>
      <c r="F160" s="70"/>
      <c r="G160" s="69"/>
      <c r="H160" s="69"/>
      <c r="I160" s="69"/>
      <c r="J160" s="69"/>
      <c r="K160" s="71"/>
      <c r="L160" s="71"/>
    </row>
    <row r="161" spans="1:12" s="97" customFormat="1" ht="18.75">
      <c r="A161" s="96"/>
      <c r="B161" s="68"/>
      <c r="C161" s="69"/>
      <c r="D161" s="69"/>
      <c r="E161" s="69"/>
      <c r="F161" s="70"/>
      <c r="G161" s="69"/>
      <c r="H161" s="69"/>
      <c r="I161" s="69"/>
      <c r="J161" s="69"/>
      <c r="K161" s="71"/>
      <c r="L161" s="71"/>
    </row>
    <row r="162" spans="1:12" s="97" customFormat="1" ht="18.75">
      <c r="A162" s="96"/>
      <c r="B162" s="68"/>
      <c r="C162" s="69"/>
      <c r="D162" s="69"/>
      <c r="E162" s="69"/>
      <c r="F162" s="70"/>
      <c r="G162" s="69"/>
      <c r="H162" s="69"/>
      <c r="I162" s="69"/>
      <c r="J162" s="69"/>
      <c r="K162" s="71"/>
      <c r="L162" s="71"/>
    </row>
    <row r="163" spans="1:12" s="97" customFormat="1" ht="18.75">
      <c r="A163" s="96"/>
      <c r="B163" s="68"/>
      <c r="C163" s="69"/>
      <c r="D163" s="69"/>
      <c r="E163" s="69"/>
      <c r="F163" s="70"/>
      <c r="G163" s="69"/>
      <c r="H163" s="69"/>
      <c r="I163" s="69"/>
      <c r="J163" s="69"/>
      <c r="K163" s="71"/>
      <c r="L163" s="71"/>
    </row>
    <row r="164" spans="1:12" s="97" customFormat="1" ht="18.75">
      <c r="A164" s="96"/>
      <c r="B164" s="68"/>
      <c r="C164" s="69"/>
      <c r="D164" s="69"/>
      <c r="E164" s="69"/>
      <c r="F164" s="70"/>
      <c r="G164" s="69"/>
      <c r="H164" s="69"/>
      <c r="I164" s="69"/>
      <c r="J164" s="69"/>
      <c r="K164" s="71"/>
      <c r="L164" s="71"/>
    </row>
    <row r="165" spans="1:12" s="97" customFormat="1" ht="18.75">
      <c r="A165" s="96"/>
      <c r="B165" s="68"/>
      <c r="C165" s="69"/>
      <c r="D165" s="69"/>
      <c r="E165" s="69"/>
      <c r="F165" s="70"/>
      <c r="G165" s="69"/>
      <c r="H165" s="69"/>
      <c r="I165" s="69"/>
      <c r="J165" s="69"/>
      <c r="K165" s="71"/>
      <c r="L165" s="71"/>
    </row>
    <row r="166" spans="1:12" s="97" customFormat="1" ht="18.75">
      <c r="A166" s="96"/>
      <c r="B166" s="68"/>
      <c r="C166" s="69"/>
      <c r="D166" s="69"/>
      <c r="E166" s="69"/>
      <c r="F166" s="70"/>
      <c r="G166" s="69"/>
      <c r="H166" s="69"/>
      <c r="I166" s="69"/>
      <c r="J166" s="69"/>
      <c r="K166" s="71"/>
      <c r="L166" s="71"/>
    </row>
    <row r="167" spans="1:12" s="97" customFormat="1" ht="18.75">
      <c r="A167" s="96"/>
      <c r="B167" s="68"/>
      <c r="C167" s="69"/>
      <c r="D167" s="69"/>
      <c r="E167" s="69"/>
      <c r="F167" s="70"/>
      <c r="G167" s="69"/>
      <c r="H167" s="69"/>
      <c r="I167" s="69"/>
      <c r="J167" s="69"/>
      <c r="K167" s="71"/>
      <c r="L167" s="71"/>
    </row>
    <row r="168" spans="1:12" s="97" customFormat="1" ht="18.75">
      <c r="A168" s="96"/>
      <c r="B168" s="68"/>
      <c r="C168" s="69"/>
      <c r="D168" s="69"/>
      <c r="E168" s="69"/>
      <c r="F168" s="70"/>
      <c r="G168" s="69"/>
      <c r="H168" s="69"/>
      <c r="I168" s="69"/>
      <c r="J168" s="69"/>
      <c r="K168" s="71"/>
      <c r="L168" s="71"/>
    </row>
    <row r="169" spans="1:12" s="97" customFormat="1" ht="18.75">
      <c r="A169" s="96"/>
      <c r="B169" s="68"/>
      <c r="C169" s="69"/>
      <c r="D169" s="69"/>
      <c r="E169" s="69"/>
      <c r="F169" s="70"/>
      <c r="G169" s="69"/>
      <c r="H169" s="69"/>
      <c r="I169" s="69"/>
      <c r="J169" s="69"/>
      <c r="K169" s="71"/>
      <c r="L169" s="71"/>
    </row>
  </sheetData>
  <sheetProtection selectLockedCells="1" selectUnlockedCells="1"/>
  <mergeCells count="17">
    <mergeCell ref="A20:J20"/>
    <mergeCell ref="K27:K54"/>
    <mergeCell ref="A41:C41"/>
    <mergeCell ref="C42:F42"/>
    <mergeCell ref="H42:J42"/>
    <mergeCell ref="C43:F43"/>
    <mergeCell ref="H43:J43"/>
    <mergeCell ref="K1:K26"/>
    <mergeCell ref="A2:J2"/>
    <mergeCell ref="A4:A5"/>
    <mergeCell ref="A7:J7"/>
    <mergeCell ref="B4:B5"/>
    <mergeCell ref="C4:C5"/>
    <mergeCell ref="D4:D5"/>
    <mergeCell ref="E4:E5"/>
    <mergeCell ref="F4:F5"/>
    <mergeCell ref="G4:J4"/>
  </mergeCells>
  <printOptions/>
  <pageMargins left="0.19652777777777777" right="0.19652777777777777" top="0.39375" bottom="0.19652777777777777" header="0.5118055555555555" footer="0.5118055555555555"/>
  <pageSetup horizontalDpi="600" verticalDpi="600" orientation="landscape" paperSize="9" scale="70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2"/>
  <sheetViews>
    <sheetView tabSelected="1" view="pageBreakPreview" zoomScale="75" zoomScaleNormal="75" zoomScaleSheetLayoutView="75" zoomScalePageLayoutView="0" workbookViewId="0" topLeftCell="A31">
      <selection activeCell="E65" sqref="E65"/>
    </sheetView>
  </sheetViews>
  <sheetFormatPr defaultColWidth="9.00390625" defaultRowHeight="12.75" outlineLevelRow="1"/>
  <cols>
    <col min="1" max="1" width="93.25390625" style="98" customWidth="1"/>
    <col min="2" max="2" width="15.00390625" style="98" customWidth="1"/>
    <col min="3" max="3" width="13.375" style="98" customWidth="1"/>
    <col min="4" max="10" width="16.00390625" style="98" customWidth="1"/>
    <col min="11" max="11" width="0" style="42" hidden="1" customWidth="1"/>
    <col min="12" max="16384" width="9.125" style="42" customWidth="1"/>
  </cols>
  <sheetData>
    <row r="1" spans="9:11" ht="18.75">
      <c r="I1" s="98" t="s">
        <v>211</v>
      </c>
      <c r="K1" s="187">
        <v>13</v>
      </c>
    </row>
    <row r="2" spans="1:11" ht="18.75">
      <c r="A2" s="160" t="s">
        <v>68</v>
      </c>
      <c r="B2" s="160"/>
      <c r="C2" s="160"/>
      <c r="D2" s="160"/>
      <c r="E2" s="160"/>
      <c r="F2" s="160"/>
      <c r="G2" s="160"/>
      <c r="H2" s="160"/>
      <c r="I2" s="160"/>
      <c r="J2" s="160"/>
      <c r="K2" s="187"/>
    </row>
    <row r="3" spans="1:11" ht="18.75" outlineLevel="1">
      <c r="A3" s="12"/>
      <c r="B3" s="12"/>
      <c r="C3" s="12"/>
      <c r="D3" s="12"/>
      <c r="E3" s="12"/>
      <c r="F3" s="12"/>
      <c r="G3" s="12"/>
      <c r="H3" s="12"/>
      <c r="I3" s="12"/>
      <c r="J3" s="12"/>
      <c r="K3" s="187"/>
    </row>
    <row r="4" spans="1:11" ht="48" customHeight="1">
      <c r="A4" s="188" t="s">
        <v>38</v>
      </c>
      <c r="B4" s="163" t="s">
        <v>212</v>
      </c>
      <c r="C4" s="163" t="s">
        <v>94</v>
      </c>
      <c r="D4" s="163" t="s">
        <v>213</v>
      </c>
      <c r="E4" s="163" t="s">
        <v>96</v>
      </c>
      <c r="F4" s="162" t="s">
        <v>97</v>
      </c>
      <c r="G4" s="162" t="s">
        <v>98</v>
      </c>
      <c r="H4" s="162"/>
      <c r="I4" s="162"/>
      <c r="J4" s="162"/>
      <c r="K4" s="187"/>
    </row>
    <row r="5" spans="1:11" ht="38.25" customHeight="1">
      <c r="A5" s="188"/>
      <c r="B5" s="163"/>
      <c r="C5" s="163"/>
      <c r="D5" s="163"/>
      <c r="E5" s="163"/>
      <c r="F5" s="162"/>
      <c r="G5" s="21" t="s">
        <v>100</v>
      </c>
      <c r="H5" s="21" t="s">
        <v>101</v>
      </c>
      <c r="I5" s="21" t="s">
        <v>102</v>
      </c>
      <c r="J5" s="21" t="s">
        <v>103</v>
      </c>
      <c r="K5" s="187"/>
    </row>
    <row r="6" spans="1:11" ht="18" customHeight="1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187"/>
    </row>
    <row r="7" spans="1:11" s="99" customFormat="1" ht="19.5" customHeight="1">
      <c r="A7" s="177" t="s">
        <v>214</v>
      </c>
      <c r="B7" s="177"/>
      <c r="C7" s="177"/>
      <c r="D7" s="177"/>
      <c r="E7" s="177"/>
      <c r="F7" s="177"/>
      <c r="G7" s="177"/>
      <c r="H7" s="177"/>
      <c r="I7" s="177"/>
      <c r="J7" s="177"/>
      <c r="K7" s="187"/>
    </row>
    <row r="8" spans="1:11" ht="19.5" customHeight="1">
      <c r="A8" s="32" t="s">
        <v>215</v>
      </c>
      <c r="B8" s="19">
        <v>1170</v>
      </c>
      <c r="C8" s="81">
        <f>'1.1. Фін результат_табл. 1'!C70</f>
        <v>107.07999999999929</v>
      </c>
      <c r="D8" s="81">
        <f>'1.1. Фін результат_табл. 1'!D70</f>
        <v>67.44600000000008</v>
      </c>
      <c r="E8" s="81">
        <v>87.8</v>
      </c>
      <c r="F8" s="81">
        <f>'1.1. Фін результат_табл. 1'!F70</f>
        <v>108.24000000000001</v>
      </c>
      <c r="G8" s="81">
        <f>'1.1. Фін результат_табл. 1'!G70</f>
        <v>18.119999999999976</v>
      </c>
      <c r="H8" s="81">
        <f>'1.1. Фін результат_табл. 1'!H70</f>
        <v>28.80000000000004</v>
      </c>
      <c r="I8" s="81">
        <f>'1.1. Фін результат_табл. 1'!I70</f>
        <v>28.80000000000004</v>
      </c>
      <c r="J8" s="81">
        <f>'1.1. Фін результат_табл. 1'!J70</f>
        <v>32.51999999999995</v>
      </c>
      <c r="K8" s="187"/>
    </row>
    <row r="9" spans="1:11" ht="19.5" customHeight="1">
      <c r="A9" s="32" t="s">
        <v>216</v>
      </c>
      <c r="B9" s="100"/>
      <c r="C9" s="48"/>
      <c r="D9" s="81"/>
      <c r="E9" s="81"/>
      <c r="F9" s="81"/>
      <c r="G9" s="81"/>
      <c r="H9" s="81"/>
      <c r="I9" s="81"/>
      <c r="J9" s="81"/>
      <c r="K9" s="187"/>
    </row>
    <row r="10" spans="1:11" ht="19.5" customHeight="1">
      <c r="A10" s="32" t="s">
        <v>217</v>
      </c>
      <c r="B10" s="19">
        <v>3000</v>
      </c>
      <c r="C10" s="48"/>
      <c r="D10" s="81"/>
      <c r="E10" s="81"/>
      <c r="F10" s="81"/>
      <c r="G10" s="81"/>
      <c r="H10" s="81"/>
      <c r="I10" s="81"/>
      <c r="J10" s="81"/>
      <c r="K10" s="187"/>
    </row>
    <row r="11" spans="1:11" ht="19.5" customHeight="1">
      <c r="A11" s="32" t="s">
        <v>218</v>
      </c>
      <c r="B11" s="19">
        <v>3010</v>
      </c>
      <c r="C11" s="48"/>
      <c r="D11" s="81"/>
      <c r="E11" s="81"/>
      <c r="F11" s="81"/>
      <c r="G11" s="81"/>
      <c r="H11" s="81"/>
      <c r="I11" s="81"/>
      <c r="J11" s="81"/>
      <c r="K11" s="187"/>
    </row>
    <row r="12" spans="1:11" ht="19.5" customHeight="1">
      <c r="A12" s="32" t="s">
        <v>219</v>
      </c>
      <c r="B12" s="19">
        <v>3020</v>
      </c>
      <c r="C12" s="48"/>
      <c r="D12" s="81"/>
      <c r="E12" s="81"/>
      <c r="F12" s="81"/>
      <c r="G12" s="81"/>
      <c r="H12" s="81"/>
      <c r="I12" s="81"/>
      <c r="J12" s="81"/>
      <c r="K12" s="187"/>
    </row>
    <row r="13" spans="1:11" ht="42.75" customHeight="1">
      <c r="A13" s="32" t="s">
        <v>220</v>
      </c>
      <c r="B13" s="19">
        <v>3030</v>
      </c>
      <c r="C13" s="48"/>
      <c r="D13" s="81"/>
      <c r="E13" s="81"/>
      <c r="F13" s="81"/>
      <c r="G13" s="81"/>
      <c r="H13" s="81"/>
      <c r="I13" s="81"/>
      <c r="J13" s="81"/>
      <c r="K13" s="187"/>
    </row>
    <row r="14" spans="1:11" ht="42.75" customHeight="1">
      <c r="A14" s="80" t="s">
        <v>221</v>
      </c>
      <c r="B14" s="19">
        <v>3040</v>
      </c>
      <c r="C14" s="48"/>
      <c r="D14" s="81"/>
      <c r="E14" s="81"/>
      <c r="F14" s="81"/>
      <c r="G14" s="81"/>
      <c r="H14" s="81"/>
      <c r="I14" s="81"/>
      <c r="J14" s="81"/>
      <c r="K14" s="187"/>
    </row>
    <row r="15" spans="1:11" ht="19.5" customHeight="1">
      <c r="A15" s="32" t="s">
        <v>222</v>
      </c>
      <c r="B15" s="19">
        <v>3050</v>
      </c>
      <c r="C15" s="48"/>
      <c r="D15" s="81"/>
      <c r="E15" s="81"/>
      <c r="F15" s="81"/>
      <c r="G15" s="81"/>
      <c r="H15" s="81"/>
      <c r="I15" s="81"/>
      <c r="J15" s="81"/>
      <c r="K15" s="187"/>
    </row>
    <row r="16" spans="1:11" ht="19.5" customHeight="1">
      <c r="A16" s="32" t="s">
        <v>223</v>
      </c>
      <c r="B16" s="19">
        <v>3060</v>
      </c>
      <c r="C16" s="48"/>
      <c r="D16" s="81"/>
      <c r="E16" s="81"/>
      <c r="F16" s="81"/>
      <c r="G16" s="81"/>
      <c r="H16" s="81"/>
      <c r="I16" s="81"/>
      <c r="J16" s="81"/>
      <c r="K16" s="187"/>
    </row>
    <row r="17" spans="1:11" ht="19.5" customHeight="1">
      <c r="A17" s="80" t="s">
        <v>224</v>
      </c>
      <c r="B17" s="19">
        <v>3070</v>
      </c>
      <c r="C17" s="48"/>
      <c r="D17" s="81"/>
      <c r="E17" s="81"/>
      <c r="F17" s="81"/>
      <c r="G17" s="81"/>
      <c r="H17" s="81"/>
      <c r="I17" s="81"/>
      <c r="J17" s="81"/>
      <c r="K17" s="187"/>
    </row>
    <row r="18" spans="1:11" ht="19.5" customHeight="1">
      <c r="A18" s="32" t="s">
        <v>225</v>
      </c>
      <c r="B18" s="19">
        <v>3080</v>
      </c>
      <c r="C18" s="81">
        <v>19.3</v>
      </c>
      <c r="D18" s="81">
        <f>'2._табл 2'!D24</f>
        <v>12.140280000000015</v>
      </c>
      <c r="E18" s="81">
        <f>'2._табл 2'!E24</f>
        <v>7.2</v>
      </c>
      <c r="F18" s="81">
        <f>'2._табл 2'!F24</f>
        <v>19.415199999999984</v>
      </c>
      <c r="G18" s="81">
        <f>'2._табл 2'!G24</f>
        <v>3.2615999999999956</v>
      </c>
      <c r="H18" s="81">
        <f>'2._табл 2'!H24</f>
        <v>5.1</v>
      </c>
      <c r="I18" s="81">
        <f>'2._табл 2'!I24</f>
        <v>5.2</v>
      </c>
      <c r="J18" s="81">
        <f>'2._табл 2'!J24</f>
        <v>5.853599999999991</v>
      </c>
      <c r="K18" s="187"/>
    </row>
    <row r="19" spans="1:11" ht="19.5" customHeight="1">
      <c r="A19" s="50" t="s">
        <v>226</v>
      </c>
      <c r="B19" s="19">
        <v>3090</v>
      </c>
      <c r="C19" s="81">
        <f>C8-C18</f>
        <v>87.77999999999929</v>
      </c>
      <c r="D19" s="81">
        <f aca="true" t="shared" si="0" ref="D19:J19">D8-D18</f>
        <v>55.305720000000065</v>
      </c>
      <c r="E19" s="81">
        <f t="shared" si="0"/>
        <v>80.6</v>
      </c>
      <c r="F19" s="81">
        <f t="shared" si="0"/>
        <v>88.82480000000002</v>
      </c>
      <c r="G19" s="81">
        <f t="shared" si="0"/>
        <v>14.85839999999998</v>
      </c>
      <c r="H19" s="81">
        <f t="shared" si="0"/>
        <v>23.70000000000004</v>
      </c>
      <c r="I19" s="81">
        <f t="shared" si="0"/>
        <v>23.60000000000004</v>
      </c>
      <c r="J19" s="81">
        <f t="shared" si="0"/>
        <v>26.66639999999996</v>
      </c>
      <c r="K19" s="187"/>
    </row>
    <row r="20" spans="1:11" ht="19.5" customHeight="1">
      <c r="A20" s="177" t="s">
        <v>227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87"/>
    </row>
    <row r="21" spans="1:11" ht="19.5" customHeight="1">
      <c r="A21" s="80" t="s">
        <v>228</v>
      </c>
      <c r="B21" s="19"/>
      <c r="C21" s="81"/>
      <c r="D21" s="81"/>
      <c r="E21" s="81"/>
      <c r="F21" s="81"/>
      <c r="G21" s="81"/>
      <c r="H21" s="81"/>
      <c r="I21" s="81"/>
      <c r="J21" s="81"/>
      <c r="K21" s="187"/>
    </row>
    <row r="22" spans="1:11" ht="19.5" customHeight="1">
      <c r="A22" s="51" t="s">
        <v>229</v>
      </c>
      <c r="B22" s="19">
        <v>3200</v>
      </c>
      <c r="C22" s="81"/>
      <c r="D22" s="81"/>
      <c r="E22" s="81"/>
      <c r="F22" s="81"/>
      <c r="G22" s="81"/>
      <c r="H22" s="81"/>
      <c r="I22" s="81"/>
      <c r="J22" s="81"/>
      <c r="K22" s="187"/>
    </row>
    <row r="23" spans="1:11" ht="19.5" customHeight="1">
      <c r="A23" s="51" t="s">
        <v>230</v>
      </c>
      <c r="B23" s="19">
        <v>3210</v>
      </c>
      <c r="C23" s="81"/>
      <c r="D23" s="81"/>
      <c r="E23" s="81"/>
      <c r="F23" s="81"/>
      <c r="G23" s="81"/>
      <c r="H23" s="81"/>
      <c r="I23" s="81"/>
      <c r="J23" s="81"/>
      <c r="K23" s="187"/>
    </row>
    <row r="24" spans="1:11" ht="19.5" customHeight="1">
      <c r="A24" s="51" t="s">
        <v>231</v>
      </c>
      <c r="B24" s="19">
        <v>3220</v>
      </c>
      <c r="C24" s="81"/>
      <c r="D24" s="81"/>
      <c r="E24" s="81"/>
      <c r="F24" s="81"/>
      <c r="G24" s="81"/>
      <c r="H24" s="81"/>
      <c r="I24" s="81"/>
      <c r="J24" s="81"/>
      <c r="K24" s="187"/>
    </row>
    <row r="25" spans="1:11" ht="19.5" customHeight="1">
      <c r="A25" s="32" t="s">
        <v>232</v>
      </c>
      <c r="B25" s="19"/>
      <c r="C25" s="81"/>
      <c r="D25" s="81"/>
      <c r="E25" s="81"/>
      <c r="F25" s="81"/>
      <c r="G25" s="81"/>
      <c r="H25" s="81"/>
      <c r="I25" s="81"/>
      <c r="J25" s="81"/>
      <c r="K25" s="187"/>
    </row>
    <row r="26" spans="1:11" ht="19.5" customHeight="1">
      <c r="A26" s="51" t="s">
        <v>233</v>
      </c>
      <c r="B26" s="19">
        <v>3230</v>
      </c>
      <c r="C26" s="81"/>
      <c r="D26" s="81"/>
      <c r="E26" s="81"/>
      <c r="F26" s="81"/>
      <c r="G26" s="81"/>
      <c r="H26" s="81"/>
      <c r="I26" s="81"/>
      <c r="J26" s="81"/>
      <c r="K26" s="187"/>
    </row>
    <row r="27" spans="1:11" ht="19.5" customHeight="1">
      <c r="A27" s="51" t="s">
        <v>234</v>
      </c>
      <c r="B27" s="19">
        <v>3240</v>
      </c>
      <c r="C27" s="81"/>
      <c r="D27" s="81"/>
      <c r="E27" s="81"/>
      <c r="F27" s="81"/>
      <c r="G27" s="81"/>
      <c r="H27" s="81"/>
      <c r="I27" s="81"/>
      <c r="J27" s="81"/>
      <c r="K27" s="187"/>
    </row>
    <row r="28" spans="1:11" ht="19.5" customHeight="1">
      <c r="A28" s="32" t="s">
        <v>235</v>
      </c>
      <c r="B28" s="19">
        <v>3250</v>
      </c>
      <c r="C28" s="81"/>
      <c r="D28" s="81"/>
      <c r="E28" s="81"/>
      <c r="F28" s="81"/>
      <c r="G28" s="81"/>
      <c r="H28" s="81"/>
      <c r="I28" s="81"/>
      <c r="J28" s="81"/>
      <c r="K28" s="187"/>
    </row>
    <row r="29" spans="1:11" ht="19.5" customHeight="1">
      <c r="A29" s="51" t="s">
        <v>236</v>
      </c>
      <c r="B29" s="19">
        <v>3260</v>
      </c>
      <c r="C29" s="81"/>
      <c r="D29" s="81"/>
      <c r="E29" s="81"/>
      <c r="F29" s="81"/>
      <c r="G29" s="81"/>
      <c r="H29" s="81"/>
      <c r="I29" s="81"/>
      <c r="J29" s="81"/>
      <c r="K29" s="187"/>
    </row>
    <row r="30" spans="1:11" ht="19.5" customHeight="1">
      <c r="A30" s="80" t="s">
        <v>237</v>
      </c>
      <c r="B30" s="19"/>
      <c r="C30" s="81"/>
      <c r="D30" s="81"/>
      <c r="E30" s="81"/>
      <c r="F30" s="81"/>
      <c r="G30" s="81"/>
      <c r="H30" s="81"/>
      <c r="I30" s="81"/>
      <c r="J30" s="81"/>
      <c r="K30" s="187"/>
    </row>
    <row r="31" spans="1:11" ht="19.5" customHeight="1">
      <c r="A31" s="51" t="s">
        <v>238</v>
      </c>
      <c r="B31" s="19">
        <v>3270</v>
      </c>
      <c r="C31" s="81"/>
      <c r="D31" s="81"/>
      <c r="E31" s="81"/>
      <c r="F31" s="81"/>
      <c r="G31" s="81"/>
      <c r="H31" s="81"/>
      <c r="I31" s="81"/>
      <c r="J31" s="81"/>
      <c r="K31" s="187"/>
    </row>
    <row r="32" spans="1:11" ht="19.5" customHeight="1">
      <c r="A32" s="51" t="s">
        <v>239</v>
      </c>
      <c r="B32" s="19">
        <v>3280</v>
      </c>
      <c r="C32" s="81"/>
      <c r="D32" s="81"/>
      <c r="E32" s="81"/>
      <c r="F32" s="81"/>
      <c r="G32" s="81"/>
      <c r="H32" s="81"/>
      <c r="I32" s="81"/>
      <c r="J32" s="81"/>
      <c r="K32" s="187"/>
    </row>
    <row r="33" spans="1:11" ht="19.5" customHeight="1">
      <c r="A33" s="51" t="s">
        <v>240</v>
      </c>
      <c r="B33" s="19">
        <v>3290</v>
      </c>
      <c r="C33" s="81"/>
      <c r="D33" s="81"/>
      <c r="E33" s="81"/>
      <c r="F33" s="81"/>
      <c r="G33" s="81"/>
      <c r="H33" s="81"/>
      <c r="I33" s="81"/>
      <c r="J33" s="81"/>
      <c r="K33" s="187"/>
    </row>
    <row r="34" spans="1:11" ht="19.5" customHeight="1">
      <c r="A34" s="51" t="s">
        <v>241</v>
      </c>
      <c r="B34" s="19">
        <v>3300</v>
      </c>
      <c r="C34" s="101"/>
      <c r="D34" s="81"/>
      <c r="E34" s="81"/>
      <c r="F34" s="81"/>
      <c r="G34" s="81"/>
      <c r="H34" s="81"/>
      <c r="I34" s="81"/>
      <c r="J34" s="81"/>
      <c r="K34" s="187"/>
    </row>
    <row r="35" spans="1:11" ht="19.5" customHeight="1">
      <c r="A35" s="51" t="s">
        <v>242</v>
      </c>
      <c r="B35" s="19">
        <v>3310</v>
      </c>
      <c r="C35" s="81"/>
      <c r="D35" s="81"/>
      <c r="E35" s="81"/>
      <c r="F35" s="81"/>
      <c r="G35" s="81"/>
      <c r="H35" s="81"/>
      <c r="I35" s="81"/>
      <c r="J35" s="81"/>
      <c r="K35" s="187"/>
    </row>
    <row r="36" spans="1:11" ht="19.5" customHeight="1">
      <c r="A36" s="80" t="s">
        <v>243</v>
      </c>
      <c r="B36" s="19">
        <v>3320</v>
      </c>
      <c r="C36" s="81"/>
      <c r="D36" s="81"/>
      <c r="E36" s="81"/>
      <c r="F36" s="81"/>
      <c r="G36" s="81"/>
      <c r="H36" s="81"/>
      <c r="I36" s="81"/>
      <c r="J36" s="81"/>
      <c r="K36" s="187"/>
    </row>
    <row r="37" spans="1:11" ht="19.5" customHeight="1">
      <c r="A37" s="177" t="s">
        <v>244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87">
        <v>14</v>
      </c>
    </row>
    <row r="38" spans="1:11" ht="19.5" customHeight="1">
      <c r="A38" s="80" t="s">
        <v>245</v>
      </c>
      <c r="B38" s="19"/>
      <c r="C38" s="49"/>
      <c r="D38" s="49"/>
      <c r="E38" s="49"/>
      <c r="F38" s="49"/>
      <c r="G38" s="49"/>
      <c r="H38" s="49"/>
      <c r="I38" s="49"/>
      <c r="J38" s="49"/>
      <c r="K38" s="187"/>
    </row>
    <row r="39" spans="1:11" ht="19.5" customHeight="1">
      <c r="A39" s="32" t="s">
        <v>246</v>
      </c>
      <c r="B39" s="19">
        <v>3400</v>
      </c>
      <c r="C39" s="49"/>
      <c r="D39" s="49"/>
      <c r="E39" s="49"/>
      <c r="F39" s="49"/>
      <c r="G39" s="49"/>
      <c r="H39" s="49"/>
      <c r="I39" s="49"/>
      <c r="J39" s="49"/>
      <c r="K39" s="187"/>
    </row>
    <row r="40" spans="1:11" ht="19.5" customHeight="1">
      <c r="A40" s="51" t="s">
        <v>247</v>
      </c>
      <c r="C40" s="49"/>
      <c r="D40" s="49"/>
      <c r="E40" s="49"/>
      <c r="F40" s="49"/>
      <c r="G40" s="49"/>
      <c r="H40" s="49"/>
      <c r="I40" s="49"/>
      <c r="J40" s="49"/>
      <c r="K40" s="187"/>
    </row>
    <row r="41" spans="1:11" ht="19.5" customHeight="1">
      <c r="A41" s="51" t="s">
        <v>248</v>
      </c>
      <c r="B41" s="19">
        <v>3410</v>
      </c>
      <c r="C41" s="49"/>
      <c r="D41" s="49"/>
      <c r="E41" s="49"/>
      <c r="F41" s="49"/>
      <c r="G41" s="49"/>
      <c r="H41" s="49"/>
      <c r="I41" s="49"/>
      <c r="J41" s="49"/>
      <c r="K41" s="187"/>
    </row>
    <row r="42" spans="1:11" ht="19.5" customHeight="1">
      <c r="A42" s="51" t="s">
        <v>249</v>
      </c>
      <c r="B42" s="19">
        <v>3420</v>
      </c>
      <c r="C42" s="49"/>
      <c r="D42" s="49"/>
      <c r="E42" s="49"/>
      <c r="F42" s="49"/>
      <c r="G42" s="49"/>
      <c r="H42" s="49"/>
      <c r="I42" s="49"/>
      <c r="J42" s="49"/>
      <c r="K42" s="187"/>
    </row>
    <row r="43" spans="1:11" ht="19.5" customHeight="1">
      <c r="A43" s="51" t="s">
        <v>250</v>
      </c>
      <c r="B43" s="19">
        <v>3430</v>
      </c>
      <c r="C43" s="49"/>
      <c r="D43" s="49"/>
      <c r="E43" s="49"/>
      <c r="F43" s="49"/>
      <c r="G43" s="49"/>
      <c r="H43" s="49"/>
      <c r="I43" s="49"/>
      <c r="J43" s="49"/>
      <c r="K43" s="187"/>
    </row>
    <row r="44" spans="1:11" ht="19.5" customHeight="1">
      <c r="A44" s="51" t="s">
        <v>251</v>
      </c>
      <c r="B44" s="19"/>
      <c r="C44" s="49"/>
      <c r="D44" s="49"/>
      <c r="E44" s="49"/>
      <c r="F44" s="49"/>
      <c r="G44" s="49"/>
      <c r="H44" s="49"/>
      <c r="I44" s="49"/>
      <c r="J44" s="49"/>
      <c r="K44" s="187"/>
    </row>
    <row r="45" spans="1:11" ht="19.5" customHeight="1">
      <c r="A45" s="51" t="s">
        <v>248</v>
      </c>
      <c r="B45" s="19">
        <v>3440</v>
      </c>
      <c r="C45" s="49"/>
      <c r="D45" s="49"/>
      <c r="E45" s="49"/>
      <c r="F45" s="49"/>
      <c r="G45" s="49"/>
      <c r="H45" s="49"/>
      <c r="I45" s="49"/>
      <c r="J45" s="49"/>
      <c r="K45" s="187"/>
    </row>
    <row r="46" spans="1:11" ht="19.5" customHeight="1">
      <c r="A46" s="51" t="s">
        <v>249</v>
      </c>
      <c r="B46" s="19">
        <v>3450</v>
      </c>
      <c r="C46" s="49"/>
      <c r="D46" s="49"/>
      <c r="E46" s="49"/>
      <c r="F46" s="49"/>
      <c r="G46" s="49"/>
      <c r="H46" s="49"/>
      <c r="I46" s="49"/>
      <c r="J46" s="49"/>
      <c r="K46" s="187"/>
    </row>
    <row r="47" spans="1:11" ht="19.5" customHeight="1">
      <c r="A47" s="51" t="s">
        <v>250</v>
      </c>
      <c r="B47" s="19">
        <v>3460</v>
      </c>
      <c r="C47" s="49"/>
      <c r="D47" s="49"/>
      <c r="E47" s="49"/>
      <c r="F47" s="49"/>
      <c r="G47" s="49"/>
      <c r="H47" s="49"/>
      <c r="I47" s="49"/>
      <c r="J47" s="49"/>
      <c r="K47" s="187"/>
    </row>
    <row r="48" spans="1:11" ht="19.5" customHeight="1">
      <c r="A48" s="51" t="s">
        <v>252</v>
      </c>
      <c r="B48" s="19">
        <v>3470</v>
      </c>
      <c r="C48" s="49"/>
      <c r="D48" s="49"/>
      <c r="E48" s="49"/>
      <c r="F48" s="49"/>
      <c r="G48" s="49"/>
      <c r="H48" s="49"/>
      <c r="I48" s="49"/>
      <c r="J48" s="49"/>
      <c r="K48" s="187"/>
    </row>
    <row r="49" spans="1:11" ht="19.5" customHeight="1">
      <c r="A49" s="51" t="s">
        <v>236</v>
      </c>
      <c r="B49" s="19">
        <v>3480</v>
      </c>
      <c r="C49" s="49"/>
      <c r="D49" s="49"/>
      <c r="E49" s="49"/>
      <c r="F49" s="49"/>
      <c r="G49" s="49"/>
      <c r="H49" s="49"/>
      <c r="I49" s="49"/>
      <c r="J49" s="49"/>
      <c r="K49" s="187"/>
    </row>
    <row r="50" spans="1:11" ht="19.5" customHeight="1">
      <c r="A50" s="80" t="s">
        <v>237</v>
      </c>
      <c r="B50" s="19"/>
      <c r="C50" s="49"/>
      <c r="D50" s="49"/>
      <c r="E50" s="49"/>
      <c r="F50" s="49"/>
      <c r="G50" s="49"/>
      <c r="H50" s="49"/>
      <c r="I50" s="49"/>
      <c r="J50" s="49"/>
      <c r="K50" s="187"/>
    </row>
    <row r="51" spans="1:11" ht="19.5" customHeight="1">
      <c r="A51" s="51" t="s">
        <v>253</v>
      </c>
      <c r="B51" s="19">
        <v>3490</v>
      </c>
      <c r="C51" s="49"/>
      <c r="D51" s="49"/>
      <c r="E51" s="49"/>
      <c r="F51" s="49"/>
      <c r="G51" s="49"/>
      <c r="H51" s="49"/>
      <c r="I51" s="49"/>
      <c r="J51" s="49"/>
      <c r="K51" s="187"/>
    </row>
    <row r="52" spans="1:11" ht="19.5" customHeight="1">
      <c r="A52" s="51" t="s">
        <v>254</v>
      </c>
      <c r="B52" s="19">
        <v>3500</v>
      </c>
      <c r="C52" s="49"/>
      <c r="D52" s="49"/>
      <c r="E52" s="49"/>
      <c r="F52" s="49"/>
      <c r="G52" s="49"/>
      <c r="H52" s="49"/>
      <c r="I52" s="49"/>
      <c r="J52" s="49"/>
      <c r="K52" s="187"/>
    </row>
    <row r="53" spans="1:11" ht="19.5" customHeight="1">
      <c r="A53" s="51" t="s">
        <v>255</v>
      </c>
      <c r="B53" s="19"/>
      <c r="C53" s="49"/>
      <c r="D53" s="49"/>
      <c r="E53" s="49"/>
      <c r="F53" s="49"/>
      <c r="G53" s="49"/>
      <c r="H53" s="49"/>
      <c r="I53" s="49"/>
      <c r="J53" s="49"/>
      <c r="K53" s="187"/>
    </row>
    <row r="54" spans="1:11" ht="19.5" customHeight="1">
      <c r="A54" s="51" t="s">
        <v>248</v>
      </c>
      <c r="B54" s="19">
        <v>3510</v>
      </c>
      <c r="C54" s="49"/>
      <c r="D54" s="49"/>
      <c r="E54" s="49"/>
      <c r="F54" s="49"/>
      <c r="G54" s="49"/>
      <c r="H54" s="49"/>
      <c r="I54" s="49"/>
      <c r="J54" s="49"/>
      <c r="K54" s="187"/>
    </row>
    <row r="55" spans="1:11" ht="19.5" customHeight="1">
      <c r="A55" s="51" t="s">
        <v>249</v>
      </c>
      <c r="B55" s="19">
        <v>3520</v>
      </c>
      <c r="C55" s="49"/>
      <c r="D55" s="49"/>
      <c r="E55" s="49"/>
      <c r="F55" s="49"/>
      <c r="G55" s="49"/>
      <c r="H55" s="49"/>
      <c r="I55" s="49"/>
      <c r="J55" s="49"/>
      <c r="K55" s="187"/>
    </row>
    <row r="56" spans="1:11" ht="19.5" customHeight="1">
      <c r="A56" s="51" t="s">
        <v>250</v>
      </c>
      <c r="B56" s="19">
        <v>3530</v>
      </c>
      <c r="C56" s="49"/>
      <c r="D56" s="49"/>
      <c r="E56" s="49"/>
      <c r="F56" s="49"/>
      <c r="G56" s="49"/>
      <c r="H56" s="49"/>
      <c r="I56" s="49"/>
      <c r="J56" s="49"/>
      <c r="K56" s="187"/>
    </row>
    <row r="57" spans="1:11" ht="19.5" customHeight="1">
      <c r="A57" s="51" t="s">
        <v>256</v>
      </c>
      <c r="B57" s="19"/>
      <c r="C57" s="49"/>
      <c r="D57" s="49"/>
      <c r="E57" s="49"/>
      <c r="F57" s="49"/>
      <c r="G57" s="49"/>
      <c r="H57" s="49"/>
      <c r="I57" s="49"/>
      <c r="J57" s="49"/>
      <c r="K57" s="187"/>
    </row>
    <row r="58" spans="1:11" ht="19.5" customHeight="1">
      <c r="A58" s="51" t="s">
        <v>248</v>
      </c>
      <c r="B58" s="19">
        <v>3540</v>
      </c>
      <c r="C58" s="49"/>
      <c r="D58" s="49"/>
      <c r="E58" s="49"/>
      <c r="F58" s="49"/>
      <c r="G58" s="49"/>
      <c r="H58" s="49"/>
      <c r="I58" s="49"/>
      <c r="J58" s="49"/>
      <c r="K58" s="187"/>
    </row>
    <row r="59" spans="1:11" ht="19.5" customHeight="1">
      <c r="A59" s="51" t="s">
        <v>249</v>
      </c>
      <c r="B59" s="19">
        <v>3550</v>
      </c>
      <c r="C59" s="49"/>
      <c r="D59" s="49"/>
      <c r="E59" s="49"/>
      <c r="F59" s="49"/>
      <c r="G59" s="49"/>
      <c r="H59" s="49"/>
      <c r="I59" s="49"/>
      <c r="J59" s="49"/>
      <c r="K59" s="187"/>
    </row>
    <row r="60" spans="1:11" ht="19.5" customHeight="1">
      <c r="A60" s="51" t="s">
        <v>250</v>
      </c>
      <c r="B60" s="19">
        <v>3560</v>
      </c>
      <c r="C60" s="49"/>
      <c r="D60" s="49"/>
      <c r="E60" s="49"/>
      <c r="F60" s="49"/>
      <c r="G60" s="49"/>
      <c r="H60" s="49"/>
      <c r="I60" s="49"/>
      <c r="J60" s="49"/>
      <c r="K60" s="187"/>
    </row>
    <row r="61" spans="1:11" ht="19.5" customHeight="1">
      <c r="A61" s="51" t="s">
        <v>242</v>
      </c>
      <c r="B61" s="19">
        <v>3570</v>
      </c>
      <c r="C61" s="49"/>
      <c r="D61" s="49"/>
      <c r="E61" s="49"/>
      <c r="F61" s="49"/>
      <c r="G61" s="49"/>
      <c r="H61" s="49"/>
      <c r="I61" s="49"/>
      <c r="J61" s="49"/>
      <c r="K61" s="187"/>
    </row>
    <row r="62" spans="1:11" ht="19.5" customHeight="1">
      <c r="A62" s="80" t="s">
        <v>257</v>
      </c>
      <c r="B62" s="19">
        <v>3580</v>
      </c>
      <c r="C62" s="49"/>
      <c r="D62" s="49"/>
      <c r="E62" s="49"/>
      <c r="F62" s="49"/>
      <c r="G62" s="49"/>
      <c r="H62" s="49"/>
      <c r="I62" s="49"/>
      <c r="J62" s="49"/>
      <c r="K62" s="187"/>
    </row>
    <row r="63" spans="1:11" s="102" customFormat="1" ht="19.5" customHeight="1">
      <c r="A63" s="51" t="s">
        <v>258</v>
      </c>
      <c r="B63" s="19"/>
      <c r="C63" s="49"/>
      <c r="D63" s="49"/>
      <c r="E63" s="49"/>
      <c r="F63" s="49"/>
      <c r="G63" s="49"/>
      <c r="H63" s="49"/>
      <c r="I63" s="49"/>
      <c r="J63" s="49"/>
      <c r="K63" s="187"/>
    </row>
    <row r="64" spans="1:11" s="102" customFormat="1" ht="19.5" customHeight="1">
      <c r="A64" s="50" t="s">
        <v>259</v>
      </c>
      <c r="B64" s="19">
        <v>3600</v>
      </c>
      <c r="C64" s="48">
        <v>366.8</v>
      </c>
      <c r="D64" s="103">
        <v>120</v>
      </c>
      <c r="E64" s="103">
        <v>911.7</v>
      </c>
      <c r="F64" s="103">
        <v>120</v>
      </c>
      <c r="G64" s="103">
        <v>120</v>
      </c>
      <c r="H64" s="103">
        <v>50</v>
      </c>
      <c r="I64" s="103">
        <v>50</v>
      </c>
      <c r="J64" s="103">
        <v>70</v>
      </c>
      <c r="K64" s="187"/>
    </row>
    <row r="65" spans="1:11" s="102" customFormat="1" ht="19.5" customHeight="1">
      <c r="A65" s="31" t="s">
        <v>73</v>
      </c>
      <c r="B65" s="19">
        <v>3610</v>
      </c>
      <c r="C65" s="48"/>
      <c r="D65" s="103"/>
      <c r="E65" s="103"/>
      <c r="F65" s="103"/>
      <c r="G65" s="103"/>
      <c r="H65" s="103"/>
      <c r="I65" s="103"/>
      <c r="J65" s="103"/>
      <c r="K65" s="187"/>
    </row>
    <row r="66" spans="1:11" s="102" customFormat="1" ht="19.5" customHeight="1">
      <c r="A66" s="50" t="s">
        <v>260</v>
      </c>
      <c r="B66" s="19">
        <v>3620</v>
      </c>
      <c r="C66" s="48">
        <v>911.7</v>
      </c>
      <c r="D66" s="103">
        <v>140</v>
      </c>
      <c r="E66" s="103">
        <v>120</v>
      </c>
      <c r="F66" s="103">
        <v>140</v>
      </c>
      <c r="G66" s="103">
        <v>50</v>
      </c>
      <c r="H66" s="103">
        <v>50</v>
      </c>
      <c r="I66" s="103">
        <v>70</v>
      </c>
      <c r="J66" s="103">
        <v>140</v>
      </c>
      <c r="K66" s="187"/>
    </row>
    <row r="67" spans="1:11" s="102" customFormat="1" ht="19.5" customHeight="1">
      <c r="A67" s="50" t="s">
        <v>261</v>
      </c>
      <c r="B67" s="19">
        <v>3630</v>
      </c>
      <c r="C67" s="48">
        <v>544.9000000000001</v>
      </c>
      <c r="D67" s="104">
        <v>20</v>
      </c>
      <c r="E67" s="104">
        <f aca="true" t="shared" si="1" ref="E67:J67">SUM(E66-E64)</f>
        <v>-791.7</v>
      </c>
      <c r="F67" s="104">
        <f t="shared" si="1"/>
        <v>20</v>
      </c>
      <c r="G67" s="104">
        <f t="shared" si="1"/>
        <v>-70</v>
      </c>
      <c r="H67" s="104">
        <f t="shared" si="1"/>
        <v>0</v>
      </c>
      <c r="I67" s="104">
        <f t="shared" si="1"/>
        <v>20</v>
      </c>
      <c r="J67" s="104">
        <f t="shared" si="1"/>
        <v>70</v>
      </c>
      <c r="K67" s="187"/>
    </row>
    <row r="68" spans="1:11" s="102" customFormat="1" ht="19.5" customHeight="1">
      <c r="A68" s="98"/>
      <c r="B68" s="10"/>
      <c r="C68" s="105"/>
      <c r="D68" s="106"/>
      <c r="E68" s="106"/>
      <c r="F68" s="107"/>
      <c r="G68" s="106"/>
      <c r="H68" s="106"/>
      <c r="I68" s="106"/>
      <c r="J68" s="106"/>
      <c r="K68" s="187"/>
    </row>
    <row r="69" spans="1:11" s="102" customFormat="1" ht="19.5" customHeight="1">
      <c r="A69" s="98"/>
      <c r="B69" s="10"/>
      <c r="C69" s="105"/>
      <c r="D69" s="106"/>
      <c r="E69" s="106"/>
      <c r="F69" s="107"/>
      <c r="G69" s="106"/>
      <c r="H69" s="106"/>
      <c r="I69" s="106"/>
      <c r="J69" s="106"/>
      <c r="K69" s="187"/>
    </row>
    <row r="70" spans="1:11" s="102" customFormat="1" ht="19.5" customHeight="1">
      <c r="A70" s="165" t="s">
        <v>262</v>
      </c>
      <c r="B70" s="165"/>
      <c r="C70" s="165"/>
      <c r="D70" s="106"/>
      <c r="E70" s="106"/>
      <c r="F70" s="107"/>
      <c r="G70" s="106"/>
      <c r="H70" s="106"/>
      <c r="I70" s="106"/>
      <c r="J70" s="106"/>
      <c r="K70" s="187"/>
    </row>
    <row r="71" spans="1:11" ht="19.5" customHeight="1">
      <c r="A71" s="9"/>
      <c r="B71" s="1"/>
      <c r="C71" s="167"/>
      <c r="D71" s="167"/>
      <c r="E71" s="167"/>
      <c r="F71" s="167"/>
      <c r="G71" s="17"/>
      <c r="H71" s="167"/>
      <c r="I71" s="167"/>
      <c r="J71" s="167"/>
      <c r="K71" s="187"/>
    </row>
    <row r="72" ht="18.75">
      <c r="C72" s="18"/>
    </row>
    <row r="73" ht="18.75">
      <c r="C73" s="18"/>
    </row>
    <row r="74" ht="18.75">
      <c r="C74" s="18"/>
    </row>
    <row r="75" ht="18.75">
      <c r="C75" s="18"/>
    </row>
    <row r="76" ht="18.75">
      <c r="C76" s="18"/>
    </row>
    <row r="77" ht="18.75">
      <c r="C77" s="18"/>
    </row>
    <row r="78" ht="18.75">
      <c r="C78" s="18"/>
    </row>
    <row r="79" ht="18.75">
      <c r="C79" s="18"/>
    </row>
    <row r="80" ht="18.75">
      <c r="C80" s="18"/>
    </row>
    <row r="81" ht="18.75">
      <c r="C81" s="18"/>
    </row>
    <row r="82" ht="18.75">
      <c r="C82" s="18"/>
    </row>
    <row r="83" ht="18.75">
      <c r="C83" s="18"/>
    </row>
    <row r="84" ht="18.75">
      <c r="C84" s="18"/>
    </row>
    <row r="85" ht="18.75">
      <c r="C85" s="18"/>
    </row>
    <row r="86" ht="18.75">
      <c r="C86" s="18"/>
    </row>
    <row r="87" ht="18.75">
      <c r="C87" s="18"/>
    </row>
    <row r="88" ht="18.75">
      <c r="C88" s="18"/>
    </row>
    <row r="89" ht="18.75">
      <c r="C89" s="18"/>
    </row>
    <row r="90" ht="18.75">
      <c r="C90" s="18"/>
    </row>
    <row r="91" ht="18.75">
      <c r="C91" s="18"/>
    </row>
    <row r="92" ht="18.75">
      <c r="C92" s="18"/>
    </row>
    <row r="93" ht="18.75">
      <c r="C93" s="18"/>
    </row>
    <row r="94" ht="18.75">
      <c r="C94" s="18"/>
    </row>
    <row r="95" ht="18.75">
      <c r="C95" s="18"/>
    </row>
    <row r="96" ht="18.75">
      <c r="C96" s="18"/>
    </row>
    <row r="97" ht="18.75">
      <c r="C97" s="18"/>
    </row>
    <row r="98" ht="18.75">
      <c r="C98" s="18"/>
    </row>
    <row r="99" ht="18.75">
      <c r="C99" s="18"/>
    </row>
    <row r="100" ht="18.75">
      <c r="C100" s="18"/>
    </row>
    <row r="101" ht="18.75">
      <c r="C101" s="18"/>
    </row>
    <row r="102" ht="18.75">
      <c r="C102" s="18"/>
    </row>
  </sheetData>
  <sheetProtection selectLockedCells="1" selectUnlockedCells="1"/>
  <mergeCells count="16">
    <mergeCell ref="A20:J20"/>
    <mergeCell ref="A37:J37"/>
    <mergeCell ref="K37:K71"/>
    <mergeCell ref="A70:C70"/>
    <mergeCell ref="C71:F71"/>
    <mergeCell ref="H71:J71"/>
    <mergeCell ref="K1:K36"/>
    <mergeCell ref="A2:J2"/>
    <mergeCell ref="A4:A5"/>
    <mergeCell ref="B4:B5"/>
    <mergeCell ref="C4:C5"/>
    <mergeCell ref="D4:D5"/>
    <mergeCell ref="E4:E5"/>
    <mergeCell ref="F4:F5"/>
    <mergeCell ref="G4:J4"/>
    <mergeCell ref="A7:J7"/>
  </mergeCells>
  <printOptions/>
  <pageMargins left="0.19652777777777777" right="0.19652777777777777" top="0.5902777777777778" bottom="0.19652777777777777" header="0.5118055555555555" footer="0.5118055555555555"/>
  <pageSetup horizontalDpi="600" verticalDpi="600" orientation="landscape" paperSize="9" scale="60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Q144"/>
  <sheetViews>
    <sheetView view="pageBreakPreview" zoomScale="75" zoomScaleNormal="75" zoomScaleSheetLayoutView="75" zoomScalePageLayoutView="0" workbookViewId="0" topLeftCell="A2">
      <selection activeCell="G23" sqref="G23"/>
    </sheetView>
  </sheetViews>
  <sheetFormatPr defaultColWidth="9.00390625" defaultRowHeight="12.75"/>
  <cols>
    <col min="1" max="1" width="71.875" style="3" customWidth="1"/>
    <col min="2" max="2" width="9.875" style="43" customWidth="1"/>
    <col min="3" max="3" width="13.00390625" style="2" customWidth="1"/>
    <col min="4" max="4" width="14.75390625" style="2" customWidth="1"/>
    <col min="5" max="5" width="13.75390625" style="43" customWidth="1"/>
    <col min="6" max="6" width="18.375" style="3" customWidth="1"/>
    <col min="7" max="7" width="11.625" style="3" customWidth="1"/>
    <col min="8" max="8" width="15.375" style="3" customWidth="1"/>
    <col min="9" max="9" width="13.875" style="3" customWidth="1"/>
    <col min="10" max="10" width="16.625" style="3" customWidth="1"/>
    <col min="11" max="11" width="0" style="3" hidden="1" customWidth="1"/>
    <col min="12" max="12" width="9.875" style="3" customWidth="1"/>
    <col min="13" max="16384" width="9.125" style="3" customWidth="1"/>
  </cols>
  <sheetData>
    <row r="1" spans="9:11" ht="29.25" customHeight="1">
      <c r="I1" s="3" t="s">
        <v>263</v>
      </c>
      <c r="K1" s="187">
        <v>15</v>
      </c>
    </row>
    <row r="2" spans="1:11" ht="35.25" customHeight="1">
      <c r="A2" s="192" t="s">
        <v>264</v>
      </c>
      <c r="B2" s="192"/>
      <c r="C2" s="192"/>
      <c r="D2" s="192"/>
      <c r="E2" s="192"/>
      <c r="F2" s="192"/>
      <c r="G2" s="192"/>
      <c r="H2" s="192"/>
      <c r="I2" s="192"/>
      <c r="J2" s="192"/>
      <c r="K2" s="187"/>
    </row>
    <row r="3" spans="1:11" ht="28.5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87"/>
    </row>
    <row r="4" spans="1:11" ht="43.5" customHeight="1">
      <c r="A4" s="194" t="s">
        <v>38</v>
      </c>
      <c r="B4" s="190" t="s">
        <v>39</v>
      </c>
      <c r="C4" s="162" t="s">
        <v>94</v>
      </c>
      <c r="D4" s="162" t="s">
        <v>95</v>
      </c>
      <c r="E4" s="189" t="s">
        <v>96</v>
      </c>
      <c r="F4" s="190" t="s">
        <v>97</v>
      </c>
      <c r="G4" s="190" t="s">
        <v>98</v>
      </c>
      <c r="H4" s="190"/>
      <c r="I4" s="190"/>
      <c r="J4" s="190"/>
      <c r="K4" s="187"/>
    </row>
    <row r="5" spans="1:11" ht="56.25" customHeight="1">
      <c r="A5" s="194"/>
      <c r="B5" s="190"/>
      <c r="C5" s="162"/>
      <c r="D5" s="162"/>
      <c r="E5" s="189"/>
      <c r="F5" s="190"/>
      <c r="G5" s="110" t="s">
        <v>100</v>
      </c>
      <c r="H5" s="110" t="s">
        <v>101</v>
      </c>
      <c r="I5" s="110" t="s">
        <v>102</v>
      </c>
      <c r="J5" s="110" t="s">
        <v>103</v>
      </c>
      <c r="K5" s="187"/>
    </row>
    <row r="6" spans="1:11" ht="18" customHeight="1">
      <c r="A6" s="108">
        <v>1</v>
      </c>
      <c r="B6" s="109">
        <v>2</v>
      </c>
      <c r="C6" s="20">
        <v>3</v>
      </c>
      <c r="D6" s="20">
        <v>4</v>
      </c>
      <c r="E6" s="109"/>
      <c r="F6" s="109"/>
      <c r="G6" s="109"/>
      <c r="H6" s="109"/>
      <c r="I6" s="109"/>
      <c r="J6" s="109"/>
      <c r="K6" s="187"/>
    </row>
    <row r="7" spans="1:11" s="35" customFormat="1" ht="42.75" customHeight="1">
      <c r="A7" s="111" t="s">
        <v>265</v>
      </c>
      <c r="B7" s="112">
        <v>4000</v>
      </c>
      <c r="C7" s="48">
        <f aca="true" t="shared" si="0" ref="C7:J7">SUM(C8:C12)</f>
        <v>12.8</v>
      </c>
      <c r="D7" s="48">
        <f t="shared" si="0"/>
        <v>124</v>
      </c>
      <c r="E7" s="48">
        <f t="shared" si="0"/>
        <v>186.8</v>
      </c>
      <c r="F7" s="113">
        <f t="shared" si="0"/>
        <v>168</v>
      </c>
      <c r="G7" s="113">
        <f t="shared" si="0"/>
        <v>42</v>
      </c>
      <c r="H7" s="113">
        <f t="shared" si="0"/>
        <v>42</v>
      </c>
      <c r="I7" s="113">
        <f t="shared" si="0"/>
        <v>42</v>
      </c>
      <c r="J7" s="113">
        <f t="shared" si="0"/>
        <v>42</v>
      </c>
      <c r="K7" s="187"/>
    </row>
    <row r="8" spans="1:11" ht="19.5" customHeight="1">
      <c r="A8" s="111" t="s">
        <v>266</v>
      </c>
      <c r="B8" s="112" t="s">
        <v>267</v>
      </c>
      <c r="C8" s="48"/>
      <c r="D8" s="48"/>
      <c r="E8" s="113"/>
      <c r="F8" s="113"/>
      <c r="G8" s="114"/>
      <c r="H8" s="114"/>
      <c r="I8" s="114"/>
      <c r="J8" s="114"/>
      <c r="K8" s="187"/>
    </row>
    <row r="9" spans="1:17" ht="19.5" customHeight="1">
      <c r="A9" s="111" t="s">
        <v>268</v>
      </c>
      <c r="B9" s="112">
        <v>4020</v>
      </c>
      <c r="C9" s="48">
        <v>12.8</v>
      </c>
      <c r="D9" s="48"/>
      <c r="E9" s="113">
        <v>148.8</v>
      </c>
      <c r="F9" s="113"/>
      <c r="G9" s="114"/>
      <c r="H9" s="114"/>
      <c r="I9" s="114"/>
      <c r="J9" s="114"/>
      <c r="K9" s="187"/>
      <c r="Q9" s="115"/>
    </row>
    <row r="10" spans="1:16" ht="53.25" customHeight="1">
      <c r="A10" s="111" t="s">
        <v>269</v>
      </c>
      <c r="B10" s="112">
        <v>4030</v>
      </c>
      <c r="C10" s="48"/>
      <c r="D10" s="48"/>
      <c r="E10" s="113"/>
      <c r="F10" s="113"/>
      <c r="G10" s="114"/>
      <c r="H10" s="114"/>
      <c r="I10" s="114"/>
      <c r="J10" s="114"/>
      <c r="K10" s="187"/>
      <c r="P10" s="115"/>
    </row>
    <row r="11" spans="1:11" ht="19.5" customHeight="1">
      <c r="A11" s="111" t="s">
        <v>270</v>
      </c>
      <c r="B11" s="112">
        <v>4040</v>
      </c>
      <c r="C11" s="48"/>
      <c r="D11" s="48"/>
      <c r="E11" s="113"/>
      <c r="F11" s="113"/>
      <c r="G11" s="114"/>
      <c r="H11" s="114"/>
      <c r="I11" s="114"/>
      <c r="J11" s="114"/>
      <c r="K11" s="187"/>
    </row>
    <row r="12" spans="1:11" ht="42.75" customHeight="1">
      <c r="A12" s="111" t="s">
        <v>271</v>
      </c>
      <c r="B12" s="112">
        <v>4050</v>
      </c>
      <c r="C12" s="48"/>
      <c r="D12" s="48">
        <v>124</v>
      </c>
      <c r="E12" s="113">
        <v>38</v>
      </c>
      <c r="F12" s="114">
        <v>168</v>
      </c>
      <c r="G12" s="114">
        <v>42</v>
      </c>
      <c r="H12" s="114">
        <v>42</v>
      </c>
      <c r="I12" s="114">
        <v>42</v>
      </c>
      <c r="J12" s="114">
        <v>42</v>
      </c>
      <c r="K12" s="187"/>
    </row>
    <row r="13" spans="2:11" ht="19.5" customHeight="1">
      <c r="B13" s="3"/>
      <c r="C13" s="1"/>
      <c r="D13" s="1"/>
      <c r="E13" s="3"/>
      <c r="F13" s="116"/>
      <c r="G13" s="116"/>
      <c r="H13" s="116"/>
      <c r="I13" s="116"/>
      <c r="J13" s="116"/>
      <c r="K13" s="187"/>
    </row>
    <row r="14" spans="2:11" ht="19.5" customHeight="1">
      <c r="B14" s="3"/>
      <c r="C14" s="1"/>
      <c r="D14" s="1"/>
      <c r="E14" s="3"/>
      <c r="F14" s="116"/>
      <c r="G14" s="116"/>
      <c r="H14" s="116"/>
      <c r="I14" s="116"/>
      <c r="J14" s="116"/>
      <c r="K14" s="187"/>
    </row>
    <row r="15" spans="1:11" s="42" customFormat="1" ht="19.5" customHeight="1">
      <c r="A15" s="117"/>
      <c r="C15" s="1"/>
      <c r="D15" s="1"/>
      <c r="E15" s="3"/>
      <c r="F15" s="3"/>
      <c r="G15" s="3"/>
      <c r="H15" s="3"/>
      <c r="I15" s="3"/>
      <c r="J15" s="3"/>
      <c r="K15" s="187"/>
    </row>
    <row r="16" spans="1:11" ht="18.75" customHeight="1">
      <c r="A16" s="191" t="s">
        <v>92</v>
      </c>
      <c r="B16" s="191"/>
      <c r="C16" s="191"/>
      <c r="D16" s="191"/>
      <c r="E16" s="191"/>
      <c r="K16" s="187"/>
    </row>
    <row r="17" spans="1:11" ht="18.75">
      <c r="A17" s="118"/>
      <c r="K17" s="187"/>
    </row>
    <row r="18" spans="1:11" ht="18.75">
      <c r="A18" s="118"/>
      <c r="K18" s="187"/>
    </row>
    <row r="19" spans="1:11" ht="18.75">
      <c r="A19" s="118"/>
      <c r="K19" s="187"/>
    </row>
    <row r="20" spans="1:11" ht="18.75">
      <c r="A20" s="118"/>
      <c r="K20" s="187"/>
    </row>
    <row r="21" spans="1:11" ht="18.75">
      <c r="A21" s="118"/>
      <c r="K21" s="187"/>
    </row>
    <row r="22" spans="1:11" ht="18.75">
      <c r="A22" s="118"/>
      <c r="K22" s="187"/>
    </row>
    <row r="23" spans="1:11" ht="18.75">
      <c r="A23" s="118"/>
      <c r="K23" s="187"/>
    </row>
    <row r="24" spans="1:11" ht="18.75">
      <c r="A24" s="118"/>
      <c r="K24" s="187"/>
    </row>
    <row r="25" spans="1:11" ht="18.75">
      <c r="A25" s="118"/>
      <c r="K25" s="187"/>
    </row>
    <row r="26" spans="1:11" ht="18.75">
      <c r="A26" s="118"/>
      <c r="K26" s="187"/>
    </row>
    <row r="27" spans="1:11" ht="18.75">
      <c r="A27" s="118"/>
      <c r="K27" s="187"/>
    </row>
    <row r="28" spans="1:11" ht="18.75">
      <c r="A28" s="118"/>
      <c r="K28" s="187"/>
    </row>
    <row r="29" spans="1:11" ht="18.75">
      <c r="A29" s="118"/>
      <c r="K29" s="187"/>
    </row>
    <row r="30" spans="1:11" ht="18.75">
      <c r="A30" s="118"/>
      <c r="K30" s="187"/>
    </row>
    <row r="31" spans="1:11" ht="18.75">
      <c r="A31" s="118"/>
      <c r="K31" s="187"/>
    </row>
    <row r="32" spans="1:11" ht="18.75">
      <c r="A32" s="118"/>
      <c r="K32" s="187"/>
    </row>
    <row r="33" ht="18.75">
      <c r="A33" s="118"/>
    </row>
    <row r="34" ht="18.75">
      <c r="A34" s="118"/>
    </row>
    <row r="35" ht="18.75">
      <c r="A35" s="118"/>
    </row>
    <row r="36" ht="18.75">
      <c r="A36" s="118"/>
    </row>
    <row r="37" ht="18.75">
      <c r="A37" s="118"/>
    </row>
    <row r="38" ht="18.75">
      <c r="A38" s="118"/>
    </row>
    <row r="39" ht="18.75">
      <c r="A39" s="118"/>
    </row>
    <row r="40" ht="18.75">
      <c r="A40" s="118"/>
    </row>
    <row r="41" ht="18.75">
      <c r="A41" s="118"/>
    </row>
    <row r="42" ht="18.75">
      <c r="A42" s="118"/>
    </row>
    <row r="43" ht="18.75">
      <c r="A43" s="118"/>
    </row>
    <row r="44" ht="18.75">
      <c r="A44" s="118"/>
    </row>
    <row r="45" ht="18.75">
      <c r="A45" s="118"/>
    </row>
    <row r="46" ht="18.75">
      <c r="A46" s="118"/>
    </row>
    <row r="47" ht="18.75">
      <c r="A47" s="118"/>
    </row>
    <row r="48" ht="18.75">
      <c r="A48" s="118"/>
    </row>
    <row r="49" ht="18.75">
      <c r="A49" s="118"/>
    </row>
    <row r="50" ht="18.75">
      <c r="A50" s="118"/>
    </row>
    <row r="51" ht="18.75">
      <c r="A51" s="118"/>
    </row>
    <row r="52" ht="18.75">
      <c r="A52" s="118"/>
    </row>
    <row r="53" ht="18.75">
      <c r="A53" s="118"/>
    </row>
    <row r="54" ht="18.75">
      <c r="A54" s="118"/>
    </row>
    <row r="55" ht="18.75">
      <c r="A55" s="118"/>
    </row>
    <row r="56" ht="18.75">
      <c r="A56" s="118"/>
    </row>
    <row r="57" ht="18.75">
      <c r="A57" s="118"/>
    </row>
    <row r="58" ht="18.75">
      <c r="A58" s="118"/>
    </row>
    <row r="59" ht="18.75">
      <c r="A59" s="118"/>
    </row>
    <row r="60" ht="18.75">
      <c r="A60" s="118"/>
    </row>
    <row r="61" ht="18.75">
      <c r="A61" s="118"/>
    </row>
    <row r="62" ht="18.75">
      <c r="A62" s="118"/>
    </row>
    <row r="63" ht="18.75">
      <c r="A63" s="118"/>
    </row>
    <row r="64" ht="18.75">
      <c r="A64" s="118"/>
    </row>
    <row r="65" ht="18.75">
      <c r="A65" s="118"/>
    </row>
    <row r="66" ht="18.75">
      <c r="A66" s="118"/>
    </row>
    <row r="67" ht="18.75">
      <c r="A67" s="118"/>
    </row>
    <row r="68" ht="18.75">
      <c r="A68" s="118"/>
    </row>
    <row r="69" ht="18.75">
      <c r="A69" s="118"/>
    </row>
    <row r="70" ht="18.75">
      <c r="A70" s="118"/>
    </row>
    <row r="71" ht="18.75">
      <c r="A71" s="118"/>
    </row>
    <row r="72" ht="18.75">
      <c r="A72" s="118"/>
    </row>
    <row r="73" ht="18.75">
      <c r="A73" s="118"/>
    </row>
    <row r="74" ht="18.75">
      <c r="A74" s="118"/>
    </row>
    <row r="75" ht="18.75">
      <c r="A75" s="118"/>
    </row>
    <row r="76" ht="18.75">
      <c r="A76" s="118"/>
    </row>
    <row r="77" ht="18.75">
      <c r="A77" s="118"/>
    </row>
    <row r="78" ht="18.75">
      <c r="A78" s="118"/>
    </row>
    <row r="79" ht="18.75">
      <c r="A79" s="118"/>
    </row>
    <row r="80" ht="18.75">
      <c r="A80" s="118"/>
    </row>
    <row r="81" ht="18.75">
      <c r="A81" s="118"/>
    </row>
    <row r="82" ht="18.75">
      <c r="A82" s="118"/>
    </row>
    <row r="83" ht="18.75">
      <c r="A83" s="118"/>
    </row>
    <row r="84" ht="18.75">
      <c r="A84" s="118"/>
    </row>
    <row r="85" ht="18.75">
      <c r="A85" s="118"/>
    </row>
    <row r="86" ht="18.75">
      <c r="A86" s="118"/>
    </row>
    <row r="87" ht="18.75">
      <c r="A87" s="118"/>
    </row>
    <row r="88" ht="18.75">
      <c r="A88" s="118"/>
    </row>
    <row r="89" ht="18.75">
      <c r="A89" s="118"/>
    </row>
    <row r="90" ht="18.75">
      <c r="A90" s="118"/>
    </row>
    <row r="91" ht="18.75">
      <c r="A91" s="118"/>
    </row>
    <row r="92" ht="18.75">
      <c r="A92" s="118"/>
    </row>
    <row r="93" ht="18.75">
      <c r="A93" s="118"/>
    </row>
    <row r="94" ht="18.75">
      <c r="A94" s="118"/>
    </row>
    <row r="95" ht="18.75">
      <c r="A95" s="118"/>
    </row>
    <row r="96" ht="18.75">
      <c r="A96" s="118"/>
    </row>
    <row r="97" ht="18.75">
      <c r="A97" s="118"/>
    </row>
    <row r="98" ht="18.75">
      <c r="A98" s="118"/>
    </row>
    <row r="99" ht="18.75">
      <c r="A99" s="118"/>
    </row>
    <row r="100" ht="18.75">
      <c r="A100" s="118"/>
    </row>
    <row r="101" ht="18.75">
      <c r="A101" s="118"/>
    </row>
    <row r="102" ht="18.75">
      <c r="A102" s="118"/>
    </row>
    <row r="103" ht="18.75">
      <c r="A103" s="118"/>
    </row>
    <row r="104" ht="18.75">
      <c r="A104" s="118"/>
    </row>
    <row r="105" ht="18.75">
      <c r="A105" s="118"/>
    </row>
    <row r="106" ht="18.75">
      <c r="A106" s="118"/>
    </row>
    <row r="107" ht="18.75">
      <c r="A107" s="118"/>
    </row>
    <row r="108" ht="18.75">
      <c r="A108" s="118"/>
    </row>
    <row r="109" ht="18.75">
      <c r="A109" s="118"/>
    </row>
    <row r="110" ht="18.75">
      <c r="A110" s="118"/>
    </row>
    <row r="111" ht="18.75">
      <c r="A111" s="118"/>
    </row>
    <row r="112" ht="18.75">
      <c r="A112" s="118"/>
    </row>
    <row r="113" ht="18.75">
      <c r="A113" s="118"/>
    </row>
    <row r="114" ht="18.75">
      <c r="A114" s="118"/>
    </row>
    <row r="115" ht="18.75">
      <c r="A115" s="118"/>
    </row>
    <row r="116" ht="18.75">
      <c r="A116" s="118"/>
    </row>
    <row r="117" ht="18.75">
      <c r="A117" s="118"/>
    </row>
    <row r="118" ht="18.75">
      <c r="A118" s="118"/>
    </row>
    <row r="119" ht="18.75">
      <c r="A119" s="118"/>
    </row>
    <row r="120" ht="18.75">
      <c r="A120" s="118"/>
    </row>
    <row r="121" ht="18.75">
      <c r="A121" s="118"/>
    </row>
    <row r="122" ht="18.75">
      <c r="A122" s="118"/>
    </row>
    <row r="123" ht="18.75">
      <c r="A123" s="118"/>
    </row>
    <row r="124" ht="18.75">
      <c r="A124" s="118"/>
    </row>
    <row r="125" ht="18.75">
      <c r="A125" s="118"/>
    </row>
    <row r="126" ht="18.75">
      <c r="A126" s="118"/>
    </row>
    <row r="127" ht="18.75">
      <c r="A127" s="118"/>
    </row>
    <row r="128" ht="18.75">
      <c r="A128" s="118"/>
    </row>
    <row r="129" ht="18.75">
      <c r="A129" s="118"/>
    </row>
    <row r="130" ht="18.75">
      <c r="A130" s="118"/>
    </row>
    <row r="131" ht="18.75">
      <c r="A131" s="118"/>
    </row>
    <row r="132" ht="18.75">
      <c r="A132" s="118"/>
    </row>
    <row r="133" ht="18.75">
      <c r="A133" s="118"/>
    </row>
    <row r="134" ht="18.75">
      <c r="A134" s="118"/>
    </row>
    <row r="135" ht="18.75">
      <c r="A135" s="118"/>
    </row>
    <row r="136" ht="18.75">
      <c r="A136" s="118"/>
    </row>
    <row r="137" ht="18.75">
      <c r="A137" s="118"/>
    </row>
    <row r="138" ht="18.75">
      <c r="A138" s="118"/>
    </row>
    <row r="139" ht="18.75">
      <c r="A139" s="118"/>
    </row>
    <row r="140" ht="18.75">
      <c r="A140" s="118"/>
    </row>
    <row r="141" ht="18.75">
      <c r="A141" s="118"/>
    </row>
    <row r="142" ht="18.75">
      <c r="A142" s="118"/>
    </row>
    <row r="143" ht="18.75">
      <c r="A143" s="118"/>
    </row>
    <row r="144" ht="18.75">
      <c r="A144" s="118"/>
    </row>
  </sheetData>
  <sheetProtection selectLockedCells="1" selectUnlockedCells="1"/>
  <mergeCells count="11">
    <mergeCell ref="C4:C5"/>
    <mergeCell ref="D4:D5"/>
    <mergeCell ref="E4:E5"/>
    <mergeCell ref="F4:F5"/>
    <mergeCell ref="G4:J4"/>
    <mergeCell ref="A16:E16"/>
    <mergeCell ref="K1:K32"/>
    <mergeCell ref="A2:J2"/>
    <mergeCell ref="A3:J3"/>
    <mergeCell ref="A4:A5"/>
    <mergeCell ref="B4:B5"/>
  </mergeCells>
  <printOptions/>
  <pageMargins left="0.39375" right="0.39375" top="0.7875" bottom="0.7875" header="0.5118055555555555" footer="0.5118055555555555"/>
  <pageSetup firstPageNumber="9" useFirstPageNumber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J27"/>
  <sheetViews>
    <sheetView view="pageBreakPreview" zoomScale="75" zoomScaleNormal="75" zoomScaleSheetLayoutView="75" zoomScalePageLayoutView="0" workbookViewId="0" topLeftCell="A4">
      <selection activeCell="D16" sqref="D16"/>
    </sheetView>
  </sheetViews>
  <sheetFormatPr defaultColWidth="9.00390625" defaultRowHeight="12.75"/>
  <cols>
    <col min="1" max="1" width="71.625" style="119" customWidth="1"/>
    <col min="2" max="2" width="12.75390625" style="119" customWidth="1"/>
    <col min="3" max="3" width="15.875" style="119" customWidth="1"/>
    <col min="4" max="4" width="13.25390625" style="120" customWidth="1"/>
    <col min="5" max="5" width="17.375" style="120" customWidth="1"/>
    <col min="6" max="6" width="12.875" style="119" customWidth="1"/>
    <col min="7" max="7" width="13.375" style="119" customWidth="1"/>
    <col min="8" max="8" width="47.00390625" style="119" customWidth="1"/>
    <col min="9" max="9" width="0.37109375" style="119" customWidth="1"/>
    <col min="10" max="16384" width="9.125" style="119" customWidth="1"/>
  </cols>
  <sheetData>
    <row r="1" spans="8:9" ht="24.75" customHeight="1">
      <c r="H1" s="121" t="s">
        <v>272</v>
      </c>
      <c r="I1" s="187">
        <v>16</v>
      </c>
    </row>
    <row r="2" spans="1:9" ht="25.5" customHeight="1">
      <c r="A2" s="195" t="s">
        <v>77</v>
      </c>
      <c r="B2" s="195"/>
      <c r="C2" s="195"/>
      <c r="D2" s="195"/>
      <c r="E2" s="195"/>
      <c r="F2" s="195"/>
      <c r="G2" s="195"/>
      <c r="H2" s="195"/>
      <c r="I2" s="187"/>
    </row>
    <row r="3" ht="16.5" customHeight="1">
      <c r="I3" s="187"/>
    </row>
    <row r="4" spans="1:9" ht="45" customHeight="1">
      <c r="A4" s="196" t="s">
        <v>38</v>
      </c>
      <c r="B4" s="196" t="s">
        <v>212</v>
      </c>
      <c r="C4" s="196" t="s">
        <v>273</v>
      </c>
      <c r="D4" s="197" t="s">
        <v>94</v>
      </c>
      <c r="E4" s="197" t="s">
        <v>274</v>
      </c>
      <c r="F4" s="189" t="s">
        <v>96</v>
      </c>
      <c r="G4" s="196" t="s">
        <v>275</v>
      </c>
      <c r="H4" s="196" t="s">
        <v>276</v>
      </c>
      <c r="I4" s="187"/>
    </row>
    <row r="5" spans="1:9" ht="52.5" customHeight="1">
      <c r="A5" s="196"/>
      <c r="B5" s="196"/>
      <c r="C5" s="196"/>
      <c r="D5" s="197"/>
      <c r="E5" s="197"/>
      <c r="F5" s="189"/>
      <c r="G5" s="196"/>
      <c r="H5" s="196"/>
      <c r="I5" s="187"/>
    </row>
    <row r="6" spans="1:9" s="125" customFormat="1" ht="18" customHeight="1">
      <c r="A6" s="123">
        <v>1</v>
      </c>
      <c r="B6" s="123">
        <v>2</v>
      </c>
      <c r="C6" s="123">
        <v>3</v>
      </c>
      <c r="D6" s="124">
        <v>4</v>
      </c>
      <c r="E6" s="124">
        <v>5</v>
      </c>
      <c r="F6" s="123">
        <v>6</v>
      </c>
      <c r="G6" s="123">
        <v>7</v>
      </c>
      <c r="H6" s="123">
        <v>8</v>
      </c>
      <c r="I6" s="187"/>
    </row>
    <row r="7" spans="1:9" s="125" customFormat="1" ht="19.5" customHeight="1">
      <c r="A7" s="126" t="s">
        <v>277</v>
      </c>
      <c r="B7" s="127"/>
      <c r="C7" s="123"/>
      <c r="D7" s="124"/>
      <c r="E7" s="124"/>
      <c r="F7" s="123"/>
      <c r="G7" s="123"/>
      <c r="H7" s="123"/>
      <c r="I7" s="187"/>
    </row>
    <row r="8" spans="1:9" ht="76.5" customHeight="1">
      <c r="A8" s="111" t="s">
        <v>278</v>
      </c>
      <c r="B8" s="109">
        <v>5000</v>
      </c>
      <c r="C8" s="122" t="s">
        <v>279</v>
      </c>
      <c r="D8" s="134">
        <f>'1. фінплан - зведені показники'!C41/'1. фінплан - зведені показники'!C39*100</f>
        <v>25.602474504322604</v>
      </c>
      <c r="E8" s="134">
        <f>'1. фінплан - зведені показники'!D41/'1. фінплан - зведені показники'!D39*100</f>
        <v>27.722953328232595</v>
      </c>
      <c r="F8" s="134">
        <f>'1. фінплан - зведені показники'!E41/'1. фінплан - зведені показники'!E39*100</f>
        <v>26.465382613222282</v>
      </c>
      <c r="G8" s="134">
        <f>'1. фінплан - зведені показники'!F41/'1. фінплан - зведені показники'!F39*100</f>
        <v>25.07072691552063</v>
      </c>
      <c r="H8" s="130"/>
      <c r="I8" s="187"/>
    </row>
    <row r="9" spans="1:9" ht="63.75" customHeight="1">
      <c r="A9" s="111" t="s">
        <v>280</v>
      </c>
      <c r="B9" s="109">
        <v>5010</v>
      </c>
      <c r="C9" s="122" t="s">
        <v>279</v>
      </c>
      <c r="D9" s="134">
        <f>'1. фінплан - зведені показники'!C46/'1. фінплан - зведені показники'!C39*100</f>
        <v>11.21499197597969</v>
      </c>
      <c r="E9" s="134">
        <f>'1. фінплан - зведені показники'!D46/'1. фінплан - зведені показники'!D39*100</f>
        <v>5.411094108645757</v>
      </c>
      <c r="F9" s="134">
        <f>'1. фінплан - зведені показники'!E46/'1. фінплан - зведені показники'!E39*100</f>
        <v>8.745445080687146</v>
      </c>
      <c r="G9" s="134">
        <f>'1. фінплан - зведені показники'!F46/'1. фінплан - зведені показники'!F39*100</f>
        <v>5.555992141453832</v>
      </c>
      <c r="H9" s="130"/>
      <c r="I9" s="187"/>
    </row>
    <row r="10" spans="1:9" ht="61.5" customHeight="1">
      <c r="A10" s="131" t="s">
        <v>281</v>
      </c>
      <c r="B10" s="109">
        <v>5020</v>
      </c>
      <c r="C10" s="122" t="s">
        <v>279</v>
      </c>
      <c r="D10" s="145">
        <f>'1. фінплан - зведені показники'!C52/'1. фінплан - зведені показники'!C78</f>
        <v>0.023249900675407043</v>
      </c>
      <c r="E10" s="145">
        <f>'1. фінплан - зведені показники'!D52/'1. фінплан - зведені показники'!D78</f>
        <v>0.020957074649488466</v>
      </c>
      <c r="F10" s="145">
        <f>'1. фінплан - зведені показники'!E52/'1. фінплан - зведені показники'!E78</f>
        <v>0.030180762250453772</v>
      </c>
      <c r="G10" s="145">
        <f>'1. фінплан - зведені показники'!F52/'1. фінплан - зведені показники'!F78</f>
        <v>0.03164235294117647</v>
      </c>
      <c r="H10" s="130" t="s">
        <v>282</v>
      </c>
      <c r="I10" s="187"/>
    </row>
    <row r="11" spans="1:9" ht="56.25" customHeight="1">
      <c r="A11" s="131" t="s">
        <v>283</v>
      </c>
      <c r="B11" s="109">
        <v>5030</v>
      </c>
      <c r="C11" s="122" t="s">
        <v>279</v>
      </c>
      <c r="D11" s="145">
        <f>'1. фінплан - зведені показники'!C52/'1. фінплан - зведені показники'!C84</f>
        <v>0.024419963278250512</v>
      </c>
      <c r="E11" s="145">
        <f>'1. фінплан - зведені показники'!D52/'1. фінплан - зведені показники'!D84</f>
        <v>0.021020798175598657</v>
      </c>
      <c r="F11" s="145">
        <f>'1. фінплан - зведені показники'!E52/'1. фінплан - зведені показники'!E84</f>
        <v>0.03160319270239458</v>
      </c>
      <c r="G11" s="145">
        <f>'1. фінплан - зведені показники'!F52/'1. фінплан - зведені показники'!F84</f>
        <v>0.03173285663210583</v>
      </c>
      <c r="H11" s="130"/>
      <c r="I11" s="187"/>
    </row>
    <row r="12" spans="1:9" ht="63.75" customHeight="1">
      <c r="A12" s="131" t="s">
        <v>284</v>
      </c>
      <c r="B12" s="109">
        <v>5040</v>
      </c>
      <c r="C12" s="134">
        <f>'1. фінплан - зведені показники'!B52/'1. фінплан - зведені показники'!B39</f>
        <v>1.2</v>
      </c>
      <c r="D12" s="145">
        <f>'1. фінплан - зведені показники'!C52/'1. фінплан - зведені показники'!C39</f>
        <v>0.02272091939742178</v>
      </c>
      <c r="E12" s="145">
        <f>'1. фінплан - зведені показники'!D52/'1. фінплан - зведені показники'!D39</f>
        <v>0.021157505738332083</v>
      </c>
      <c r="F12" s="145">
        <f>'1. фінплан - зведені показники'!E52/'1. фінплан - зведені показники'!E39</f>
        <v>0.02164185320145761</v>
      </c>
      <c r="G12" s="145">
        <f>'1. фінплан - зведені показники'!F52/'1. фінплан - зведені показники'!F39</f>
        <v>0.021796856581532416</v>
      </c>
      <c r="H12" s="130" t="s">
        <v>285</v>
      </c>
      <c r="I12" s="187"/>
    </row>
    <row r="13" spans="1:9" ht="19.5" customHeight="1">
      <c r="A13" s="126" t="s">
        <v>286</v>
      </c>
      <c r="B13" s="109"/>
      <c r="C13" s="132"/>
      <c r="D13" s="134"/>
      <c r="E13" s="134"/>
      <c r="F13" s="135"/>
      <c r="G13" s="135"/>
      <c r="H13" s="130"/>
      <c r="I13" s="187"/>
    </row>
    <row r="14" spans="1:9" ht="63.75" customHeight="1">
      <c r="A14" s="133" t="s">
        <v>287</v>
      </c>
      <c r="B14" s="109">
        <v>5100</v>
      </c>
      <c r="C14" s="122"/>
      <c r="D14" s="145">
        <f>('1. фінплан - зведені показники'!C79+'1. фінплан - зведені показники'!C80)/'1. фінплан - зведені показники'!C46</f>
        <v>0.4175129246676521</v>
      </c>
      <c r="E14" s="145">
        <f>('1. фінплан - зведені показники'!D79+'1. фінплан - зведені показники'!D80)/'1. фінплан - зведені показники'!D46</f>
        <v>0.05655868670729462</v>
      </c>
      <c r="F14" s="145">
        <f>('1. фінплан - зведені показники'!E79+'1. фінплан - зведені показники'!E80)/'1. фінплан - зведені показники'!E46</f>
        <v>0.029761904761904746</v>
      </c>
      <c r="G14" s="145">
        <f>('1. фінплан - зведені показники'!F79+'1. фінплан - зведені показники'!F80)/'1. фінплан - зведені показники'!F46</f>
        <v>0.03536067892503536</v>
      </c>
      <c r="H14" s="130"/>
      <c r="I14" s="187"/>
    </row>
    <row r="15" spans="1:9" s="125" customFormat="1" ht="76.5" customHeight="1">
      <c r="A15" s="133" t="s">
        <v>288</v>
      </c>
      <c r="B15" s="109">
        <v>5110</v>
      </c>
      <c r="C15" s="122" t="s">
        <v>289</v>
      </c>
      <c r="D15" s="134">
        <f>'1. фінплан - зведені показники'!C84/('1. фінплан - зведені показники'!C79+'1. фінплан - зведені показники'!C80)</f>
        <v>19.870646766169152</v>
      </c>
      <c r="E15" s="134">
        <f>'1. фінплан - зведені показники'!D84/('1. фінплан - зведені показники'!D79+'1. фінплан - зведені показники'!D80)</f>
        <v>328.875</v>
      </c>
      <c r="F15" s="134">
        <f>'1. фінплан - зведені показники'!E84/('1. фінплан - зведені показники'!E79+'1. фінплан - зведені показники'!E80)</f>
        <v>263.1</v>
      </c>
      <c r="G15" s="134">
        <f>'1. фінплан - зведені показники'!F84/('1. фінплан - зведені показники'!F79+'1. фінплан - зведені показники'!F80)</f>
        <v>349.625</v>
      </c>
      <c r="H15" s="130" t="s">
        <v>290</v>
      </c>
      <c r="I15" s="187"/>
    </row>
    <row r="16" spans="1:9" s="125" customFormat="1" ht="87" customHeight="1">
      <c r="A16" s="133" t="s">
        <v>291</v>
      </c>
      <c r="B16" s="109">
        <v>5120</v>
      </c>
      <c r="C16" s="122" t="s">
        <v>289</v>
      </c>
      <c r="D16" s="134">
        <f>'1. фінплан - зведені показники'!C76/'1. фінплан - зведені показники'!C80</f>
        <v>7.346047540077391</v>
      </c>
      <c r="E16" s="134">
        <f>'1. фінплан - зведені показники'!D76/'1. фінплан - зведені показники'!D80</f>
        <v>15</v>
      </c>
      <c r="F16" s="134">
        <f>'1. фінплан - зведені показники'!E76/'1. фінплан - зведені показники'!E80</f>
        <v>10</v>
      </c>
      <c r="G16" s="134">
        <f>'1. фінплан - зведені показники'!F76/'1. фінплан - зведені показники'!F80</f>
        <v>17.5</v>
      </c>
      <c r="H16" s="130" t="s">
        <v>292</v>
      </c>
      <c r="I16" s="187"/>
    </row>
    <row r="17" spans="1:9" ht="19.5" customHeight="1">
      <c r="A17" s="126" t="s">
        <v>293</v>
      </c>
      <c r="B17" s="109"/>
      <c r="C17" s="122"/>
      <c r="D17" s="134"/>
      <c r="E17" s="134"/>
      <c r="F17" s="135"/>
      <c r="G17" s="135"/>
      <c r="H17" s="130"/>
      <c r="I17" s="187"/>
    </row>
    <row r="18" spans="1:9" ht="42.75" customHeight="1">
      <c r="A18" s="133" t="s">
        <v>294</v>
      </c>
      <c r="B18" s="109">
        <v>5200</v>
      </c>
      <c r="C18" s="122"/>
      <c r="D18" s="128">
        <f>'1. фінплан - зведені показники'!C69/'1.1. Фін результат_табл. 1'!C96</f>
        <v>0.03626062322946176</v>
      </c>
      <c r="E18" s="128">
        <f>'1. фінплан - зведені показники'!D69/'1.1. Фін результат_табл. 1'!D96</f>
        <v>1</v>
      </c>
      <c r="F18" s="128">
        <f>'1. фінплан - зведені показники'!E69/'1.1. Фін результат_табл. 1'!E96</f>
        <v>0.7712634186622627</v>
      </c>
      <c r="G18" s="128">
        <f>'1. фінплан - зведені показники'!F69/'1.1. Фін результат_табл. 1'!F96</f>
        <v>1</v>
      </c>
      <c r="H18" s="130"/>
      <c r="I18" s="187"/>
    </row>
    <row r="19" spans="1:9" ht="74.25" customHeight="1">
      <c r="A19" s="133" t="s">
        <v>295</v>
      </c>
      <c r="B19" s="109">
        <v>5210</v>
      </c>
      <c r="C19" s="122"/>
      <c r="D19" s="128">
        <f>'1. фінплан - зведені показники'!C69/'1. фінплан - зведені показники'!C39</f>
        <v>0.0033131438629186733</v>
      </c>
      <c r="E19" s="128">
        <f>'1. фінплан - зведені показники'!D69/'1. фінплан - зведені показники'!D39</f>
        <v>0.047436878347360364</v>
      </c>
      <c r="F19" s="128">
        <f>'1. фінплан - зведені показники'!E69/'1. фінплан - зведені показники'!E39</f>
        <v>0.048620510150963046</v>
      </c>
      <c r="G19" s="128">
        <f>'1. фінплан - зведені показники'!F69/'1. фінплан - зведені показники'!F39</f>
        <v>0.0412573673870334</v>
      </c>
      <c r="H19" s="130"/>
      <c r="I19" s="187"/>
    </row>
    <row r="20" spans="1:9" ht="63.75" customHeight="1">
      <c r="A20" s="133" t="s">
        <v>296</v>
      </c>
      <c r="B20" s="109">
        <v>5220</v>
      </c>
      <c r="C20" s="122" t="s">
        <v>279</v>
      </c>
      <c r="D20" s="128">
        <v>0.32</v>
      </c>
      <c r="E20" s="128">
        <v>0.36</v>
      </c>
      <c r="F20" s="129">
        <v>0.48</v>
      </c>
      <c r="G20" s="129">
        <v>0.8</v>
      </c>
      <c r="H20" s="130" t="s">
        <v>297</v>
      </c>
      <c r="I20" s="187"/>
    </row>
    <row r="21" spans="1:9" ht="19.5" customHeight="1">
      <c r="A21" s="127" t="s">
        <v>298</v>
      </c>
      <c r="B21" s="109"/>
      <c r="C21" s="122"/>
      <c r="D21" s="128"/>
      <c r="E21" s="128"/>
      <c r="F21" s="129"/>
      <c r="G21" s="129"/>
      <c r="H21" s="130"/>
      <c r="I21" s="187"/>
    </row>
    <row r="22" spans="1:9" ht="90.75" customHeight="1">
      <c r="A22" s="131" t="s">
        <v>299</v>
      </c>
      <c r="B22" s="109">
        <v>5300</v>
      </c>
      <c r="C22" s="122"/>
      <c r="D22" s="128"/>
      <c r="E22" s="128"/>
      <c r="F22" s="129"/>
      <c r="G22" s="129"/>
      <c r="H22" s="130"/>
      <c r="I22" s="187"/>
    </row>
    <row r="23" ht="19.5" customHeight="1">
      <c r="I23" s="187"/>
    </row>
    <row r="24" ht="19.5" customHeight="1">
      <c r="I24" s="187"/>
    </row>
    <row r="25" spans="1:9" ht="19.5" customHeight="1">
      <c r="A25" s="198" t="s">
        <v>92</v>
      </c>
      <c r="B25" s="198"/>
      <c r="C25" s="198"/>
      <c r="I25" s="187"/>
    </row>
    <row r="26" spans="1:9" s="3" customFormat="1" ht="19.5" customHeight="1">
      <c r="A26" s="136"/>
      <c r="B26" s="136"/>
      <c r="C26" s="43"/>
      <c r="D26" s="199"/>
      <c r="E26" s="199"/>
      <c r="F26" s="199"/>
      <c r="G26" s="199"/>
      <c r="I26" s="187"/>
    </row>
    <row r="27" spans="1:10" s="42" customFormat="1" ht="19.5" customHeight="1">
      <c r="A27" s="137"/>
      <c r="B27" s="138"/>
      <c r="C27" s="3"/>
      <c r="D27" s="200"/>
      <c r="E27" s="200"/>
      <c r="F27" s="200"/>
      <c r="G27" s="200"/>
      <c r="I27" s="187"/>
      <c r="J27" s="139"/>
    </row>
  </sheetData>
  <sheetProtection selectLockedCells="1" selectUnlockedCells="1"/>
  <mergeCells count="13">
    <mergeCell ref="A25:C25"/>
    <mergeCell ref="D26:G26"/>
    <mergeCell ref="D27:G27"/>
    <mergeCell ref="I1:I27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19652777777777777" right="0.19652777777777777" top="0.4541666666666667" bottom="0.19652777777777777" header="0.27569444444444446" footer="0.511805555555555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2019-12-04T07:23:05Z</cp:lastPrinted>
  <dcterms:created xsi:type="dcterms:W3CDTF">2019-11-14T14:13:49Z</dcterms:created>
  <dcterms:modified xsi:type="dcterms:W3CDTF">2019-12-05T08:31:20Z</dcterms:modified>
  <cp:category/>
  <cp:version/>
  <cp:contentType/>
  <cp:contentStatus/>
</cp:coreProperties>
</file>