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Главбух\Фин звит\"/>
    </mc:Choice>
  </mc:AlternateContent>
  <bookViews>
    <workbookView xWindow="-105" yWindow="-105" windowWidth="19440" windowHeight="11205"/>
  </bookViews>
  <sheets>
    <sheet name="звіт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звіт!$29:$31</definedName>
    <definedName name="Заголовки_для_печати_МИ">'[28]1993'!$1:$3,'[28]1993'!$A:$A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звіт!$A$1:$G$206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7" i="1" l="1"/>
  <c r="D198" i="1"/>
  <c r="D199" i="1"/>
  <c r="D200" i="1"/>
  <c r="D201" i="1"/>
  <c r="D202" i="1"/>
  <c r="D167" i="1"/>
  <c r="E108" i="1"/>
  <c r="D108" i="1"/>
  <c r="F110" i="1"/>
  <c r="G110" i="1"/>
  <c r="E192" i="1"/>
  <c r="E199" i="1" s="1"/>
  <c r="E194" i="1"/>
  <c r="E201" i="1" s="1"/>
  <c r="E198" i="1"/>
  <c r="E197" i="1"/>
  <c r="G99" i="1" l="1"/>
  <c r="D157" i="1"/>
  <c r="D159" i="1"/>
  <c r="D162" i="1"/>
  <c r="E162" i="1"/>
  <c r="E160" i="1"/>
  <c r="D160" i="1"/>
  <c r="E159" i="1"/>
  <c r="E195" i="1"/>
  <c r="E202" i="1" s="1"/>
  <c r="E193" i="1"/>
  <c r="E200" i="1" s="1"/>
  <c r="E132" i="1"/>
  <c r="D132" i="1"/>
  <c r="F136" i="1"/>
  <c r="G136" i="1"/>
  <c r="C123" i="1"/>
  <c r="E123" i="1"/>
  <c r="D123" i="1"/>
  <c r="G126" i="1"/>
  <c r="G127" i="1"/>
  <c r="F125" i="1"/>
  <c r="F126" i="1"/>
  <c r="F127" i="1"/>
  <c r="G124" i="1"/>
  <c r="F124" i="1"/>
  <c r="G121" i="1"/>
  <c r="G122" i="1"/>
  <c r="F121" i="1"/>
  <c r="F122" i="1"/>
  <c r="E117" i="1"/>
  <c r="D117" i="1"/>
  <c r="F111" i="1"/>
  <c r="F96" i="1"/>
  <c r="D95" i="1"/>
  <c r="D161" i="1" s="1"/>
  <c r="E95" i="1"/>
  <c r="E161" i="1" s="1"/>
  <c r="C95" i="1"/>
  <c r="F47" i="1"/>
  <c r="F48" i="1"/>
  <c r="G48" i="1"/>
  <c r="G49" i="1"/>
  <c r="E46" i="1"/>
  <c r="D46" i="1"/>
  <c r="G47" i="1"/>
  <c r="F123" i="1" l="1"/>
  <c r="G171" i="1"/>
  <c r="G172" i="1"/>
  <c r="G168" i="1"/>
  <c r="G166" i="1"/>
  <c r="G133" i="1"/>
  <c r="G134" i="1"/>
  <c r="G135" i="1"/>
  <c r="G82" i="1"/>
  <c r="G58" i="1"/>
  <c r="G44" i="1"/>
  <c r="G41" i="1"/>
  <c r="G42" i="1"/>
  <c r="G38" i="1"/>
  <c r="F166" i="1"/>
  <c r="F148" i="1"/>
  <c r="F139" i="1"/>
  <c r="G106" i="1"/>
  <c r="F106" i="1"/>
  <c r="F107" i="1"/>
  <c r="F82" i="1"/>
  <c r="F55" i="1"/>
  <c r="F56" i="1"/>
  <c r="F57" i="1"/>
  <c r="F58" i="1"/>
  <c r="F59" i="1"/>
  <c r="F53" i="1"/>
  <c r="F41" i="1"/>
  <c r="F38" i="1"/>
  <c r="F36" i="1"/>
  <c r="G147" i="1"/>
  <c r="C117" i="1"/>
  <c r="C108" i="1"/>
  <c r="D102" i="1"/>
  <c r="E102" i="1"/>
  <c r="C102" i="1"/>
  <c r="D104" i="1"/>
  <c r="D88" i="1"/>
  <c r="D78" i="1"/>
  <c r="F73" i="1"/>
  <c r="F74" i="1"/>
  <c r="F75" i="1"/>
  <c r="F76" i="1"/>
  <c r="F77" i="1"/>
  <c r="D43" i="1"/>
  <c r="D64" i="1"/>
  <c r="C64" i="1"/>
  <c r="D54" i="1"/>
  <c r="C54" i="1"/>
  <c r="F37" i="1"/>
  <c r="F39" i="1"/>
  <c r="F40" i="1"/>
  <c r="E43" i="1"/>
  <c r="E54" i="1"/>
  <c r="E64" i="1"/>
  <c r="C43" i="1"/>
  <c r="D189" i="1" l="1"/>
  <c r="F114" i="1"/>
  <c r="G169" i="1" l="1"/>
  <c r="G118" i="1"/>
  <c r="G119" i="1"/>
  <c r="F119" i="1"/>
  <c r="N103" i="1" l="1"/>
  <c r="E189" i="1"/>
  <c r="E128" i="1" l="1"/>
  <c r="E50" i="1"/>
  <c r="E86" i="1" l="1"/>
  <c r="F34" i="1" l="1"/>
  <c r="F192" i="1" l="1"/>
  <c r="D128" i="1"/>
  <c r="G66" i="1"/>
  <c r="F62" i="1"/>
  <c r="D35" i="1"/>
  <c r="F42" i="1"/>
  <c r="C35" i="1"/>
  <c r="G37" i="1"/>
  <c r="E35" i="1"/>
  <c r="G40" i="1"/>
  <c r="F43" i="1"/>
  <c r="G43" i="1"/>
  <c r="F44" i="1"/>
  <c r="F45" i="1"/>
  <c r="C46" i="1"/>
  <c r="F49" i="1"/>
  <c r="C50" i="1"/>
  <c r="D50" i="1"/>
  <c r="F51" i="1"/>
  <c r="G53" i="1"/>
  <c r="G55" i="1"/>
  <c r="G56" i="1"/>
  <c r="G57" i="1"/>
  <c r="G59" i="1"/>
  <c r="F60" i="1"/>
  <c r="G60" i="1"/>
  <c r="F61" i="1"/>
  <c r="G61" i="1"/>
  <c r="G62" i="1"/>
  <c r="F63" i="1"/>
  <c r="G63" i="1"/>
  <c r="C52" i="1"/>
  <c r="D52" i="1"/>
  <c r="F64" i="1"/>
  <c r="F65" i="1"/>
  <c r="G65" i="1"/>
  <c r="F66" i="1"/>
  <c r="F67" i="1"/>
  <c r="G67" i="1"/>
  <c r="F68" i="1"/>
  <c r="G68" i="1"/>
  <c r="F69" i="1"/>
  <c r="F71" i="1"/>
  <c r="G73" i="1"/>
  <c r="G74" i="1"/>
  <c r="G75" i="1"/>
  <c r="G76" i="1"/>
  <c r="G77" i="1"/>
  <c r="C78" i="1"/>
  <c r="C72" i="1" s="1"/>
  <c r="D72" i="1"/>
  <c r="E78" i="1"/>
  <c r="E72" i="1" s="1"/>
  <c r="F79" i="1"/>
  <c r="G79" i="1"/>
  <c r="F80" i="1"/>
  <c r="G80" i="1"/>
  <c r="F81" i="1"/>
  <c r="G81" i="1"/>
  <c r="F83" i="1"/>
  <c r="G83" i="1"/>
  <c r="F84" i="1"/>
  <c r="F85" i="1"/>
  <c r="G85" i="1"/>
  <c r="C88" i="1"/>
  <c r="C86" i="1" s="1"/>
  <c r="D86" i="1"/>
  <c r="F88" i="1"/>
  <c r="F89" i="1"/>
  <c r="G89" i="1"/>
  <c r="F90" i="1"/>
  <c r="F91" i="1"/>
  <c r="F92" i="1"/>
  <c r="F93" i="1"/>
  <c r="F94" i="1"/>
  <c r="F97" i="1"/>
  <c r="F95" i="1" s="1"/>
  <c r="F100" i="1"/>
  <c r="F102" i="1"/>
  <c r="G102" i="1"/>
  <c r="F103" i="1"/>
  <c r="G103" i="1"/>
  <c r="C104" i="1"/>
  <c r="E104" i="1"/>
  <c r="F104" i="1" s="1"/>
  <c r="F105" i="1"/>
  <c r="G105" i="1"/>
  <c r="F108" i="1"/>
  <c r="G108" i="1"/>
  <c r="F109" i="1"/>
  <c r="G109" i="1"/>
  <c r="C112" i="1"/>
  <c r="D112" i="1"/>
  <c r="C115" i="1"/>
  <c r="D115" i="1"/>
  <c r="F116" i="1"/>
  <c r="F118" i="1"/>
  <c r="F120" i="1"/>
  <c r="E115" i="1"/>
  <c r="G129" i="1"/>
  <c r="F130" i="1"/>
  <c r="G130" i="1"/>
  <c r="F131" i="1"/>
  <c r="C132" i="1"/>
  <c r="C128" i="1" s="1"/>
  <c r="G132" i="1"/>
  <c r="F133" i="1"/>
  <c r="F134" i="1"/>
  <c r="F135" i="1"/>
  <c r="F138" i="1"/>
  <c r="C140" i="1"/>
  <c r="D140" i="1"/>
  <c r="E140" i="1"/>
  <c r="C143" i="1"/>
  <c r="D143" i="1"/>
  <c r="D158" i="1" s="1"/>
  <c r="E143" i="1"/>
  <c r="F144" i="1"/>
  <c r="F145" i="1"/>
  <c r="G145" i="1"/>
  <c r="F146" i="1"/>
  <c r="G146" i="1"/>
  <c r="F147" i="1"/>
  <c r="F149" i="1"/>
  <c r="G149" i="1"/>
  <c r="F150" i="1"/>
  <c r="G150" i="1"/>
  <c r="F151" i="1"/>
  <c r="G151" i="1"/>
  <c r="E157" i="1"/>
  <c r="F164" i="1"/>
  <c r="G164" i="1"/>
  <c r="C167" i="1"/>
  <c r="E167" i="1"/>
  <c r="F168" i="1"/>
  <c r="F169" i="1"/>
  <c r="F170" i="1"/>
  <c r="G170" i="1"/>
  <c r="F171" i="1"/>
  <c r="F172" i="1"/>
  <c r="F173" i="1"/>
  <c r="G173" i="1"/>
  <c r="H174" i="1"/>
  <c r="C175" i="1"/>
  <c r="D175" i="1"/>
  <c r="D196" i="1" s="1"/>
  <c r="E175" i="1"/>
  <c r="E196" i="1" s="1"/>
  <c r="F176" i="1"/>
  <c r="G176" i="1"/>
  <c r="F177" i="1"/>
  <c r="G177" i="1"/>
  <c r="F178" i="1"/>
  <c r="G178" i="1"/>
  <c r="F179" i="1"/>
  <c r="G179" i="1"/>
  <c r="F180" i="1"/>
  <c r="G180" i="1"/>
  <c r="F181" i="1"/>
  <c r="G181" i="1"/>
  <c r="C182" i="1"/>
  <c r="D182" i="1"/>
  <c r="H182" i="1"/>
  <c r="G183" i="1"/>
  <c r="F183" i="1"/>
  <c r="F184" i="1"/>
  <c r="G184" i="1"/>
  <c r="F185" i="1"/>
  <c r="G185" i="1"/>
  <c r="F186" i="1"/>
  <c r="G187" i="1"/>
  <c r="F187" i="1"/>
  <c r="F188" i="1"/>
  <c r="G188" i="1"/>
  <c r="C189" i="1"/>
  <c r="H60" i="1"/>
  <c r="H189" i="1"/>
  <c r="F190" i="1"/>
  <c r="G190" i="1"/>
  <c r="F191" i="1"/>
  <c r="G191" i="1"/>
  <c r="F193" i="1"/>
  <c r="G193" i="1"/>
  <c r="F194" i="1"/>
  <c r="G194" i="1"/>
  <c r="F195" i="1"/>
  <c r="G195" i="1"/>
  <c r="F198" i="1"/>
  <c r="F201" i="1"/>
  <c r="F203" i="1"/>
  <c r="F132" i="1" l="1"/>
  <c r="F143" i="1"/>
  <c r="F175" i="1"/>
  <c r="F140" i="1"/>
  <c r="C137" i="1"/>
  <c r="C141" i="1" s="1"/>
  <c r="F50" i="1"/>
  <c r="G46" i="1"/>
  <c r="G167" i="1"/>
  <c r="G200" i="1"/>
  <c r="E137" i="1"/>
  <c r="E141" i="1" s="1"/>
  <c r="E52" i="1"/>
  <c r="F78" i="1"/>
  <c r="F202" i="1"/>
  <c r="F200" i="1"/>
  <c r="I192" i="1"/>
  <c r="G189" i="1"/>
  <c r="G192" i="1"/>
  <c r="F197" i="1"/>
  <c r="F189" i="1"/>
  <c r="I60" i="1"/>
  <c r="G201" i="1"/>
  <c r="G197" i="1"/>
  <c r="F199" i="1"/>
  <c r="G165" i="1"/>
  <c r="F165" i="1"/>
  <c r="F167" i="1"/>
  <c r="G117" i="1"/>
  <c r="G104" i="1"/>
  <c r="E112" i="1"/>
  <c r="G112" i="1" s="1"/>
  <c r="F86" i="1"/>
  <c r="G54" i="1"/>
  <c r="G78" i="1"/>
  <c r="F46" i="1"/>
  <c r="D153" i="1"/>
  <c r="E153" i="1"/>
  <c r="G35" i="1"/>
  <c r="F35" i="1"/>
  <c r="D155" i="1"/>
  <c r="D154" i="1"/>
  <c r="D70" i="1"/>
  <c r="D156" i="1"/>
  <c r="F72" i="1"/>
  <c r="G72" i="1"/>
  <c r="C70" i="1"/>
  <c r="G199" i="1"/>
  <c r="G175" i="1"/>
  <c r="E158" i="1"/>
  <c r="F129" i="1"/>
  <c r="F117" i="1"/>
  <c r="G88" i="1"/>
  <c r="G64" i="1"/>
  <c r="F54" i="1"/>
  <c r="G202" i="1"/>
  <c r="G198" i="1"/>
  <c r="G186" i="1"/>
  <c r="E182" i="1"/>
  <c r="G143" i="1"/>
  <c r="G128" i="1"/>
  <c r="G123" i="1"/>
  <c r="G86" i="1"/>
  <c r="H50" i="1" l="1"/>
  <c r="J50" i="1" s="1"/>
  <c r="I50" i="1"/>
  <c r="G52" i="1"/>
  <c r="E70" i="1"/>
  <c r="F70" i="1" s="1"/>
  <c r="F115" i="1"/>
  <c r="G115" i="1"/>
  <c r="F112" i="1"/>
  <c r="E155" i="1"/>
  <c r="F52" i="1"/>
  <c r="I52" i="1"/>
  <c r="E154" i="1"/>
  <c r="F196" i="1"/>
  <c r="G196" i="1"/>
  <c r="D98" i="1"/>
  <c r="C98" i="1"/>
  <c r="F128" i="1"/>
  <c r="D137" i="1"/>
  <c r="D141" i="1" s="1"/>
  <c r="E156" i="1"/>
  <c r="G182" i="1"/>
  <c r="K182" i="1"/>
  <c r="F182" i="1"/>
  <c r="L50" i="1" l="1"/>
  <c r="K50" i="1"/>
  <c r="M50" i="1" s="1"/>
  <c r="G137" i="1"/>
  <c r="E98" i="1"/>
  <c r="G70" i="1"/>
  <c r="F137" i="1"/>
  <c r="G141" i="1"/>
  <c r="F141" i="1"/>
  <c r="F99" i="1" l="1"/>
  <c r="G98" i="1"/>
  <c r="F98" i="1"/>
</calcChain>
</file>

<file path=xl/sharedStrings.xml><?xml version="1.0" encoding="utf-8"?>
<sst xmlns="http://schemas.openxmlformats.org/spreadsheetml/2006/main" count="262" uniqueCount="227">
  <si>
    <t xml:space="preserve">         (ініціали, прізвище)    </t>
  </si>
  <si>
    <t xml:space="preserve">               (підпис)</t>
  </si>
  <si>
    <t xml:space="preserve">                                (посада)</t>
  </si>
  <si>
    <t>_________________________</t>
  </si>
  <si>
    <t>Заборгованість перед працівниками за заробітною платою</t>
  </si>
  <si>
    <t>інший персонал</t>
  </si>
  <si>
    <t>молодший медичний персонал</t>
  </si>
  <si>
    <t>середній медичний персонал</t>
  </si>
  <si>
    <t>лікарі</t>
  </si>
  <si>
    <t>адміністративно-управлінський персонал</t>
  </si>
  <si>
    <t>керівник</t>
  </si>
  <si>
    <t xml:space="preserve">Середньомісячні витрати на оплату праці одного працівника (грн), усього, у тому числі:
</t>
  </si>
  <si>
    <t>Витрати на оплату праці, тис. гривень,                                 у тому числі:</t>
  </si>
  <si>
    <t>Фонд оплати праці, тис. гривень,                                                 у тому числі:</t>
  </si>
  <si>
    <t>Середньооблікова чисельність осіб, у тому числі:</t>
  </si>
  <si>
    <t xml:space="preserve"> VIІ. Додаткова інформація</t>
  </si>
  <si>
    <t>Власний капітал</t>
  </si>
  <si>
    <t>у тому числі фінансові запозичення</t>
  </si>
  <si>
    <t>у тому числі гранти і субсидії</t>
  </si>
  <si>
    <t>Усього зобов'язання і забезпечення</t>
  </si>
  <si>
    <t>Поточні зобов'язання і забезпечення</t>
  </si>
  <si>
    <t>Довгострокові зобов'язання і забезпечення</t>
  </si>
  <si>
    <t>Усього активи</t>
  </si>
  <si>
    <t>у тому числі грошові кошти та їх еквіваленти</t>
  </si>
  <si>
    <t>Оборотні активи</t>
  </si>
  <si>
    <t>Необоротні активи</t>
  </si>
  <si>
    <t>VI. Звіт про фінансовий стан</t>
  </si>
  <si>
    <t>Валова рентабельність (%)</t>
  </si>
  <si>
    <t>Коефіцієнт рентабельності діяльності</t>
  </si>
  <si>
    <t>Коефіцієнт поточної ліквідності (покриття)</t>
  </si>
  <si>
    <t>Коефіцієнт фінансової стійкості</t>
  </si>
  <si>
    <t>Коефіцієнт оновлення основних засобів і інших необоротних матеріальних активів</t>
  </si>
  <si>
    <t>Коефіцієнт зносу основних засобів</t>
  </si>
  <si>
    <t>Питома вага сумарного ФОП з нарахуваннями у загальних  видатках підприємства (%)</t>
  </si>
  <si>
    <t>Питома вага в капітальних видатків у загальних видатках підприємства (%)</t>
  </si>
  <si>
    <t>Питома вага комунальних витрат у загальних видатках підприємства (%)</t>
  </si>
  <si>
    <t>Питома вага доходу з місцевого бюджету у загальних доходах підприємства (%)</t>
  </si>
  <si>
    <t>V. Коефіцієнтний аналіз</t>
  </si>
  <si>
    <t>Амортизація</t>
  </si>
  <si>
    <t>Вартість основних засобів</t>
  </si>
  <si>
    <t>капітальний ремонт</t>
  </si>
  <si>
    <t>модернізація, модифікація (добудова, дообладнання, реконструкція) основних засобів</t>
  </si>
  <si>
    <t>придбання (створення) нематеріальних активів</t>
  </si>
  <si>
    <t>придбання (виготовлення) інших необоротних матеріальних активів</t>
  </si>
  <si>
    <t>придбання (виготовлення) основних засобів</t>
  </si>
  <si>
    <t>капітальне будівництво</t>
  </si>
  <si>
    <t>Капітальні інвестиції, усього, у тому числі:</t>
  </si>
  <si>
    <t>ІV. Капітальні інвестиції</t>
  </si>
  <si>
    <t>Грошові кошти на кінець періоду</t>
  </si>
  <si>
    <t>Чистий рух коштів від інвестиційної діяльності</t>
  </si>
  <si>
    <t>Витрачання грошових коштів від інвестиційної діяльності</t>
  </si>
  <si>
    <t>Надходження грошових коштів від інвестиційної діяльності (відсотки депозит)</t>
  </si>
  <si>
    <t>Чистий рух коштів від операційної діяльності</t>
  </si>
  <si>
    <t>3240.3</t>
  </si>
  <si>
    <t>витрати на відрядження</t>
  </si>
  <si>
    <t>3240.2</t>
  </si>
  <si>
    <t>інші витрачання ( комісія банку, пільгові пенсії, аліменти, виконавчі листи тощо)</t>
  </si>
  <si>
    <t>3240.1</t>
  </si>
  <si>
    <t>заробітна плата працівників</t>
  </si>
  <si>
    <t>Інші платежі:</t>
  </si>
  <si>
    <t xml:space="preserve">Зобов’язання з податків, зборів та інших обов’язкових платежів 
</t>
  </si>
  <si>
    <t>Відрахування на соціальні заходи</t>
  </si>
  <si>
    <t>Розрахунки за продукцію (товари, роботи та послуги)</t>
  </si>
  <si>
    <t>Витрачання грошових коштів від операційної діяльності</t>
  </si>
  <si>
    <t>3130.2</t>
  </si>
  <si>
    <t>3130.1</t>
  </si>
  <si>
    <t>Інші надходження:</t>
  </si>
  <si>
    <t>3120.2</t>
  </si>
  <si>
    <t>ЧАЕС (відшкодування відпустки)</t>
  </si>
  <si>
    <t>3120.1</t>
  </si>
  <si>
    <t>кошти міського бюджету</t>
  </si>
  <si>
    <t>Цільове фінансування:</t>
  </si>
  <si>
    <t>Виручка від реалізації продукції (товарів, робіт, послуг)</t>
  </si>
  <si>
    <t>Надходження грошових коштів від операційної діяльності</t>
  </si>
  <si>
    <t>Грошові кошти на початок періоду</t>
  </si>
  <si>
    <t>ІІІ. Рух грошових коштів (за прямим методом)</t>
  </si>
  <si>
    <t>Усього виплат на користь держави</t>
  </si>
  <si>
    <t>Податкова заборгованість</t>
  </si>
  <si>
    <t xml:space="preserve">єдиний  внесок на загальнообов'язкове державне соціальне страхування                              </t>
  </si>
  <si>
    <t xml:space="preserve">Інші податки, збори та платежі на користь держави, усього, у тому числі:
</t>
  </si>
  <si>
    <t>інші (розшифрувати)</t>
  </si>
  <si>
    <t>земельний податок</t>
  </si>
  <si>
    <t>податок на доходи фізичних осіб</t>
  </si>
  <si>
    <t>Сплата податків та зборів до місцевих бюджетів (податкові платежі), усього, у тому числі:</t>
  </si>
  <si>
    <t>інші податки та збори (військовий збір)</t>
  </si>
  <si>
    <t xml:space="preserve">Сплата податків та зборів до Державного бюджету України (податкові платежі), усього, у тому числі:
</t>
  </si>
  <si>
    <t>IІ. Розрахунки з бюджетом</t>
  </si>
  <si>
    <t>збиток</t>
  </si>
  <si>
    <t xml:space="preserve">прибуток </t>
  </si>
  <si>
    <t>Чистий  фінансовий результат, у тому числі:</t>
  </si>
  <si>
    <t>1080.1</t>
  </si>
  <si>
    <t xml:space="preserve">Інші витрати: </t>
  </si>
  <si>
    <t>1072.6</t>
  </si>
  <si>
    <t>1072.5</t>
  </si>
  <si>
    <t>1072.4</t>
  </si>
  <si>
    <t>1072.3</t>
  </si>
  <si>
    <t>1072.2</t>
  </si>
  <si>
    <t>1072.1</t>
  </si>
  <si>
    <t>інші операційні витрати (розшифрувати):</t>
  </si>
  <si>
    <t>витрати на благодійну допомогу</t>
  </si>
  <si>
    <t>Інші операційні витрати, усього, у тому числі:</t>
  </si>
  <si>
    <t>інші адміністративні витрати (проведення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праці, витрати на страхові послуги, витрати на послуги зв'язку тощо)</t>
  </si>
  <si>
    <t xml:space="preserve">витрати на підвищення кваліфікації та перепідготовку кадрів </t>
  </si>
  <si>
    <t>1066.5</t>
  </si>
  <si>
    <t>оплата інших енергоносіїв та інших комунальних послуг</t>
  </si>
  <si>
    <t>1066.4</t>
  </si>
  <si>
    <t>оплата природного газу</t>
  </si>
  <si>
    <t>1066.3</t>
  </si>
  <si>
    <t>оплата електроенергії</t>
  </si>
  <si>
    <t>1066.2</t>
  </si>
  <si>
    <t>оплата водопостачання та водовідведення</t>
  </si>
  <si>
    <t>1066.1</t>
  </si>
  <si>
    <t>оплата теплопостачання</t>
  </si>
  <si>
    <t>оплата комунальних послуг та енергоносіїв, в т.ч.:</t>
  </si>
  <si>
    <t>амортизація основних засобів і нематеріальних активів загальногосподарського призначення</t>
  </si>
  <si>
    <t>відрахування на соціальні заходи</t>
  </si>
  <si>
    <t>витрати на оплату праці</t>
  </si>
  <si>
    <t>витрати на службові відрядження</t>
  </si>
  <si>
    <t>предмети, матеріали, обладнання та інвентар у т. ч. офісне приладдя та устаткування, витрати на канцтовари, запасні частини до транспортних засобів  тощо</t>
  </si>
  <si>
    <t>Адміністративні витрати, у тому числі:</t>
  </si>
  <si>
    <t>Валовий прибуток (збиток)</t>
  </si>
  <si>
    <t>1047.5</t>
  </si>
  <si>
    <t>1047.4</t>
  </si>
  <si>
    <t>1047.3</t>
  </si>
  <si>
    <t>1047.2</t>
  </si>
  <si>
    <t>1047.1</t>
  </si>
  <si>
    <t>інші витрати (розшифрувати):</t>
  </si>
  <si>
    <t>амортизація основних засобів і нематеріальних активів</t>
  </si>
  <si>
    <t>витрати, що здійснюються для підтримання об’єкта в робочому стані (проведення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 загальногосподарського персоналу, витрати на страхові послуги тощо)</t>
  </si>
  <si>
    <t>1042.5</t>
  </si>
  <si>
    <t>1042.4</t>
  </si>
  <si>
    <t>1042.3</t>
  </si>
  <si>
    <t>1042.2</t>
  </si>
  <si>
    <t>1042.1</t>
  </si>
  <si>
    <t>витрати на сировину та основні матеріали (медикаменти та перев’язувальні матеріали, предмети, матеріали, обладнання та інвентар у т. ч. м'який інвентар, запасні частини до транспортних засобів, витрати на паливо)</t>
  </si>
  <si>
    <t>Собівартість реалізованої продукції (товарів, робіт, послуг) (розшифрувати)</t>
  </si>
  <si>
    <t>1030.1</t>
  </si>
  <si>
    <t xml:space="preserve">Інші фінансові доходи </t>
  </si>
  <si>
    <t>1020.1</t>
  </si>
  <si>
    <t xml:space="preserve">Інші доходи: </t>
  </si>
  <si>
    <t>1018.2</t>
  </si>
  <si>
    <t>1018.1</t>
  </si>
  <si>
    <t>інші операційні доходи:</t>
  </si>
  <si>
    <t>благодійна допомога</t>
  </si>
  <si>
    <t>дотація з МБ на здійснення переданих з ДБ видатків з утримання закладів охорони здоровя за рахунок відповідної додаткової дотації з ДБ</t>
  </si>
  <si>
    <t>кошти державного бюджету</t>
  </si>
  <si>
    <t>кошти медичної субвенції</t>
  </si>
  <si>
    <t xml:space="preserve">відшкодування витрат балансоутримувача та комунальних послуг орендарями </t>
  </si>
  <si>
    <t>дохід від операцйної курсові різниці</t>
  </si>
  <si>
    <t>Інші операційні доходи (розшифрувати), у тому числі:</t>
  </si>
  <si>
    <t>Чистий дохід від реалізації продукції (товарів, робіт, послуг) (розшифрувати):</t>
  </si>
  <si>
    <t>Доходи і витрати (деталізація)</t>
  </si>
  <si>
    <t>I. Формування фінансових результатів</t>
  </si>
  <si>
    <t>виконання, %</t>
  </si>
  <si>
    <t>відхилення, +/-</t>
  </si>
  <si>
    <t>факт</t>
  </si>
  <si>
    <t>план</t>
  </si>
  <si>
    <t>Факт нарастаючим підсумком з початку року</t>
  </si>
  <si>
    <t>Факт минулого року</t>
  </si>
  <si>
    <t xml:space="preserve">Код рядка </t>
  </si>
  <si>
    <t>Найменування показника</t>
  </si>
  <si>
    <t>тис. грн.</t>
  </si>
  <si>
    <t>(квартал, рік)</t>
  </si>
  <si>
    <t xml:space="preserve">ПРО ВИКОНАННЯ ФІНАНСОВОГО ПЛАНУ ПІДПРИЄМСТВА </t>
  </si>
  <si>
    <t>ЗВІТ</t>
  </si>
  <si>
    <t xml:space="preserve">Прізвище та ініціали керівника  </t>
  </si>
  <si>
    <t xml:space="preserve">Телефон </t>
  </si>
  <si>
    <t xml:space="preserve">Місцезнаходження  </t>
  </si>
  <si>
    <t>Середньооблікова кількість штатних працівників</t>
  </si>
  <si>
    <t>Стандарти звітності МСФЗ</t>
  </si>
  <si>
    <t>Форма власності</t>
  </si>
  <si>
    <t>Стандарти звітності П(с)БОУ</t>
  </si>
  <si>
    <t>Одиниця виміру, тис.грн.</t>
  </si>
  <si>
    <t xml:space="preserve">за  КВЕД  </t>
  </si>
  <si>
    <t xml:space="preserve">Вид економічної діяльності    </t>
  </si>
  <si>
    <t>за ЗКГНГ</t>
  </si>
  <si>
    <t>охорона здоров'я</t>
  </si>
  <si>
    <t xml:space="preserve">Галузь     </t>
  </si>
  <si>
    <t>за СПОДУ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</si>
  <si>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</si>
  <si>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КОАТУУ</t>
  </si>
  <si>
    <t>м.Суми</t>
  </si>
  <si>
    <t>Територія</t>
  </si>
  <si>
    <t>за КОПФГ</t>
  </si>
  <si>
    <t>комунальне підприємство</t>
  </si>
  <si>
    <t xml:space="preserve">Організаційно-правова форма </t>
  </si>
  <si>
    <t xml:space="preserve">за ЄДРПОУ </t>
  </si>
  <si>
    <t>Назва підприємства</t>
  </si>
  <si>
    <t>Коди</t>
  </si>
  <si>
    <t>ЗАТВЕРДЖЕНО</t>
  </si>
  <si>
    <t>3120.3</t>
  </si>
  <si>
    <t xml:space="preserve">за  2019 рік </t>
  </si>
  <si>
    <t>Надходження від соц страха та ЧАЕС</t>
  </si>
  <si>
    <t>надходження від реалізації майна</t>
  </si>
  <si>
    <t>Надходження від реалізації майна</t>
  </si>
  <si>
    <t>1020.2</t>
  </si>
  <si>
    <t>1020.3</t>
  </si>
  <si>
    <t>відсотки банку</t>
  </si>
  <si>
    <t>виплата пенсій і допомоги</t>
  </si>
  <si>
    <t>інші виплати населенню</t>
  </si>
  <si>
    <t>1080.2</t>
  </si>
  <si>
    <t>3120.4</t>
  </si>
  <si>
    <t>3120.5</t>
  </si>
  <si>
    <t>надходження  відшкодувань за оздоровчі пункти( борг)</t>
  </si>
  <si>
    <t>надоходження від реалізації майна</t>
  </si>
  <si>
    <t>% банку</t>
  </si>
  <si>
    <t>3130.3</t>
  </si>
  <si>
    <t>3130.4</t>
  </si>
  <si>
    <t>Соц страха та ЧАЕС</t>
  </si>
  <si>
    <t>А. О. Сухомлин</t>
  </si>
  <si>
    <t>Комунальне некомерційне підприємство "Клінічна лікарня №4" Сумської міської ради</t>
  </si>
  <si>
    <t>м. Суми вул. Праці 3</t>
  </si>
  <si>
    <t>(0542)787300</t>
  </si>
  <si>
    <t>Сухомлин Андрій Олександрович</t>
  </si>
  <si>
    <t>86.1</t>
  </si>
  <si>
    <t>Сумська міська рада</t>
  </si>
  <si>
    <t>діяльність лікарняних закладів</t>
  </si>
  <si>
    <t>Директор</t>
  </si>
  <si>
    <t>надходження від плати за послуги</t>
  </si>
  <si>
    <t>Податок на додану вартість</t>
  </si>
  <si>
    <t>надходження від соц страха та ЧАЕС</t>
  </si>
  <si>
    <t>Додаток 1</t>
  </si>
  <si>
    <t xml:space="preserve">до рішення </t>
  </si>
  <si>
    <t>виконавчого комітету</t>
  </si>
  <si>
    <t xml:space="preserve">від  ____________№______   </t>
  </si>
  <si>
    <t>рішенням виконавчого комітету</t>
  </si>
  <si>
    <r>
      <t>від ___________№_______</t>
    </r>
    <r>
      <rPr>
        <sz val="14"/>
        <rFont val="Times New Roman"/>
        <family val="1"/>
        <charset val="204"/>
      </rPr>
      <t xml:space="preserve">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</si>
</sst>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₴_-;\-* #,##0.00\ _₴_-;_-* &quot;-&quot;??\ _₴_-;_-@_-"/>
    <numFmt numFmtId="164" formatCode="#,##0.0"/>
    <numFmt numFmtId="165" formatCode="_(* #,##0_);_(* \(#,##0\);_(* &quot;-&quot;_);_(@_)"/>
    <numFmt numFmtId="166" formatCode="_(* #,##0.0_);_(* \(#,##0.0\);_(* &quot;-&quot;_);_(@_)"/>
    <numFmt numFmtId="167" formatCode="_(* #,##0.00_);_(* \(#,##0.00\);_(* &quot;-&quot;_);_(@_)"/>
    <numFmt numFmtId="168" formatCode="0.0"/>
    <numFmt numFmtId="169" formatCode="0.0%"/>
    <numFmt numFmtId="170" formatCode="_-* #,##0.0\ _₽_-;\-* #,##0.0\ _₽_-;_-* &quot;-&quot;?\ _₽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3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7" fontId="8" fillId="0" borderId="3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quotePrefix="1" applyFont="1" applyBorder="1" applyAlignment="1">
      <alignment horizontal="center" vertical="top"/>
    </xf>
    <xf numFmtId="0" fontId="4" fillId="2" borderId="3" xfId="0" quotePrefix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center" wrapText="1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3" borderId="3" xfId="0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6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168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0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2" fillId="0" borderId="3" xfId="0" quotePrefix="1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vertical="center" wrapText="1"/>
    </xf>
    <xf numFmtId="168" fontId="7" fillId="2" borderId="3" xfId="0" applyNumberFormat="1" applyFont="1" applyFill="1" applyBorder="1" applyAlignment="1">
      <alignment vertical="center" wrapText="1"/>
    </xf>
    <xf numFmtId="165" fontId="7" fillId="0" borderId="3" xfId="0" applyNumberFormat="1" applyFont="1" applyFill="1" applyBorder="1" applyAlignment="1">
      <alignment vertical="center" wrapText="1"/>
    </xf>
    <xf numFmtId="168" fontId="2" fillId="0" borderId="3" xfId="0" applyNumberFormat="1" applyFont="1" applyBorder="1" applyAlignment="1">
      <alignment vertical="center" wrapText="1"/>
    </xf>
    <xf numFmtId="166" fontId="7" fillId="0" borderId="3" xfId="0" applyNumberFormat="1" applyFont="1" applyFill="1" applyBorder="1" applyAlignment="1">
      <alignment vertical="center" wrapText="1"/>
    </xf>
    <xf numFmtId="166" fontId="7" fillId="2" borderId="3" xfId="0" applyNumberFormat="1" applyFont="1" applyFill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7" fillId="3" borderId="3" xfId="0" applyNumberFormat="1" applyFont="1" applyFill="1" applyBorder="1" applyAlignment="1">
      <alignment vertical="center" wrapText="1"/>
    </xf>
    <xf numFmtId="168" fontId="7" fillId="0" borderId="3" xfId="0" applyNumberFormat="1" applyFont="1" applyBorder="1" applyAlignment="1">
      <alignment vertical="center" wrapText="1"/>
    </xf>
    <xf numFmtId="166" fontId="2" fillId="0" borderId="3" xfId="0" applyNumberFormat="1" applyFont="1" applyBorder="1" applyAlignment="1">
      <alignment vertical="center" wrapText="1"/>
    </xf>
    <xf numFmtId="166" fontId="2" fillId="2" borderId="3" xfId="0" applyNumberFormat="1" applyFont="1" applyFill="1" applyBorder="1" applyAlignment="1">
      <alignment vertical="center" wrapText="1"/>
    </xf>
    <xf numFmtId="166" fontId="2" fillId="3" borderId="3" xfId="0" applyNumberFormat="1" applyFont="1" applyFill="1" applyBorder="1" applyAlignment="1">
      <alignment vertical="center" wrapText="1"/>
    </xf>
    <xf numFmtId="166" fontId="6" fillId="2" borderId="3" xfId="0" applyNumberFormat="1" applyFont="1" applyFill="1" applyBorder="1" applyAlignment="1">
      <alignment vertical="center" wrapText="1"/>
    </xf>
    <xf numFmtId="166" fontId="6" fillId="3" borderId="3" xfId="0" applyNumberFormat="1" applyFont="1" applyFill="1" applyBorder="1" applyAlignment="1">
      <alignment vertical="center" wrapText="1"/>
    </xf>
    <xf numFmtId="169" fontId="2" fillId="0" borderId="3" xfId="0" applyNumberFormat="1" applyFont="1" applyBorder="1" applyAlignment="1">
      <alignment vertical="center" wrapText="1"/>
    </xf>
    <xf numFmtId="169" fontId="7" fillId="0" borderId="3" xfId="0" applyNumberFormat="1" applyFont="1" applyBorder="1" applyAlignment="1">
      <alignment vertical="center" wrapText="1"/>
    </xf>
    <xf numFmtId="10" fontId="2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8" fontId="2" fillId="0" borderId="3" xfId="0" applyNumberFormat="1" applyFont="1" applyFill="1" applyBorder="1" applyAlignment="1">
      <alignment vertical="center" wrapText="1"/>
    </xf>
    <xf numFmtId="168" fontId="6" fillId="0" borderId="3" xfId="0" applyNumberFormat="1" applyFont="1" applyFill="1" applyBorder="1" applyAlignment="1">
      <alignment vertical="center" wrapText="1"/>
    </xf>
    <xf numFmtId="168" fontId="7" fillId="3" borderId="3" xfId="0" applyNumberFormat="1" applyFont="1" applyFill="1" applyBorder="1" applyAlignment="1">
      <alignment vertical="center" wrapText="1"/>
    </xf>
    <xf numFmtId="168" fontId="4" fillId="2" borderId="3" xfId="0" applyNumberFormat="1" applyFont="1" applyFill="1" applyBorder="1" applyAlignment="1">
      <alignment vertical="center" wrapText="1"/>
    </xf>
    <xf numFmtId="168" fontId="14" fillId="2" borderId="3" xfId="0" applyNumberFormat="1" applyFont="1" applyFill="1" applyBorder="1" applyAlignment="1">
      <alignment vertical="center" wrapText="1"/>
    </xf>
    <xf numFmtId="168" fontId="2" fillId="3" borderId="3" xfId="0" applyNumberFormat="1" applyFont="1" applyFill="1" applyBorder="1" applyAlignment="1">
      <alignment vertical="center" wrapText="1"/>
    </xf>
    <xf numFmtId="168" fontId="2" fillId="0" borderId="3" xfId="1" applyNumberFormat="1" applyFont="1" applyBorder="1" applyAlignment="1">
      <alignment vertical="center" wrapText="1"/>
    </xf>
    <xf numFmtId="168" fontId="7" fillId="0" borderId="3" xfId="1" applyNumberFormat="1" applyFont="1" applyBorder="1" applyAlignment="1">
      <alignment vertical="center" wrapText="1"/>
    </xf>
    <xf numFmtId="168" fontId="2" fillId="2" borderId="3" xfId="0" applyNumberFormat="1" applyFont="1" applyFill="1" applyBorder="1" applyAlignment="1">
      <alignment vertical="center"/>
    </xf>
    <xf numFmtId="168" fontId="7" fillId="2" borderId="3" xfId="0" applyNumberFormat="1" applyFont="1" applyFill="1" applyBorder="1" applyAlignment="1">
      <alignment vertical="center"/>
    </xf>
    <xf numFmtId="168" fontId="2" fillId="2" borderId="0" xfId="0" applyNumberFormat="1" applyFont="1" applyFill="1" applyAlignment="1">
      <alignment vertical="center"/>
    </xf>
    <xf numFmtId="168" fontId="2" fillId="0" borderId="3" xfId="0" applyNumberFormat="1" applyFont="1" applyBorder="1" applyAlignment="1">
      <alignment vertical="center"/>
    </xf>
    <xf numFmtId="168" fontId="6" fillId="0" borderId="3" xfId="0" applyNumberFormat="1" applyFont="1" applyBorder="1" applyAlignment="1">
      <alignment vertical="center" wrapText="1"/>
    </xf>
    <xf numFmtId="168" fontId="7" fillId="0" borderId="3" xfId="0" applyNumberFormat="1" applyFont="1" applyFill="1" applyBorder="1" applyAlignment="1">
      <alignment vertical="center" wrapText="1"/>
    </xf>
    <xf numFmtId="168" fontId="7" fillId="0" borderId="0" xfId="0" applyNumberFormat="1" applyFont="1" applyAlignment="1">
      <alignment vertical="center"/>
    </xf>
    <xf numFmtId="168" fontId="7" fillId="3" borderId="6" xfId="0" applyNumberFormat="1" applyFont="1" applyFill="1" applyBorder="1" applyAlignment="1">
      <alignment vertical="center" wrapText="1"/>
    </xf>
    <xf numFmtId="168" fontId="7" fillId="0" borderId="6" xfId="0" applyNumberFormat="1" applyFont="1" applyBorder="1" applyAlignment="1">
      <alignment vertical="center" wrapText="1"/>
    </xf>
    <xf numFmtId="168" fontId="7" fillId="3" borderId="0" xfId="0" applyNumberFormat="1" applyFont="1" applyFill="1" applyAlignment="1">
      <alignment vertical="center"/>
    </xf>
    <xf numFmtId="1" fontId="2" fillId="2" borderId="3" xfId="0" applyNumberFormat="1" applyFont="1" applyFill="1" applyBorder="1" applyAlignment="1">
      <alignment vertical="center" wrapText="1"/>
    </xf>
    <xf numFmtId="1" fontId="7" fillId="2" borderId="3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 indent="15"/>
    </xf>
    <xf numFmtId="0" fontId="2" fillId="0" borderId="0" xfId="0" applyFont="1" applyFill="1" applyBorder="1" applyAlignment="1">
      <alignment horizontal="right" vertical="center"/>
    </xf>
    <xf numFmtId="0" fontId="15" fillId="0" borderId="0" xfId="0" applyFont="1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10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до звіту"/>
      <sheetName val="МТР Газ України"/>
    </sheet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до звіту"/>
      <sheetName val="Inform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до звіту"/>
      <sheetName val="МТР Газ України"/>
    </sheetNames>
    <sheetDataSet>
      <sheetData sheetId="0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до звіту"/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до звіту"/>
      <sheetName val="МТР Газ України"/>
    </sheet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до звіту"/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>
        <row r="1">
          <cell r="F1" t="str">
            <v>Додаток 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додаток до звіту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14"/>
  <sheetViews>
    <sheetView tabSelected="1" view="pageBreakPreview" zoomScale="70" zoomScaleSheetLayoutView="70" workbookViewId="0">
      <pane ySplit="1" topLeftCell="A2" activePane="bottomLeft" state="frozen"/>
      <selection pane="bottomLeft" activeCell="X10" sqref="W10:X10"/>
    </sheetView>
  </sheetViews>
  <sheetFormatPr defaultColWidth="8.85546875" defaultRowHeight="18.75" x14ac:dyDescent="0.2"/>
  <cols>
    <col min="1" max="1" width="58.140625" style="1" customWidth="1"/>
    <col min="2" max="2" width="10.85546875" style="2" customWidth="1"/>
    <col min="3" max="3" width="16.42578125" style="2" customWidth="1"/>
    <col min="4" max="4" width="16" style="1" customWidth="1"/>
    <col min="5" max="5" width="15.42578125" style="64" customWidth="1"/>
    <col min="6" max="6" width="18.140625" style="1" customWidth="1"/>
    <col min="7" max="7" width="18.5703125" style="1" customWidth="1"/>
    <col min="8" max="8" width="13.28515625" style="1" hidden="1" customWidth="1"/>
    <col min="9" max="9" width="14.28515625" style="1" hidden="1" customWidth="1"/>
    <col min="10" max="10" width="11.28515625" style="1" hidden="1" customWidth="1"/>
    <col min="11" max="13" width="0" style="1" hidden="1" customWidth="1"/>
    <col min="14" max="14" width="12.85546875" style="1" bestFit="1" customWidth="1"/>
    <col min="15" max="16384" width="8.85546875" style="1"/>
  </cols>
  <sheetData>
    <row r="1" spans="1:7" x14ac:dyDescent="0.25">
      <c r="A1" s="131"/>
      <c r="B1" s="132"/>
      <c r="C1" s="132"/>
      <c r="D1" s="132"/>
      <c r="E1" s="140" t="s">
        <v>221</v>
      </c>
      <c r="F1" s="140"/>
      <c r="G1" s="140"/>
    </row>
    <row r="2" spans="1:7" x14ac:dyDescent="0.25">
      <c r="A2" s="131"/>
      <c r="B2" s="131"/>
      <c r="C2" s="131"/>
      <c r="D2" s="131"/>
      <c r="E2" s="140" t="s">
        <v>222</v>
      </c>
      <c r="F2" s="140"/>
      <c r="G2" s="140"/>
    </row>
    <row r="3" spans="1:7" x14ac:dyDescent="0.25">
      <c r="A3" s="133"/>
      <c r="B3" s="131"/>
      <c r="C3" s="131"/>
      <c r="D3" s="131"/>
      <c r="E3" s="140" t="s">
        <v>223</v>
      </c>
      <c r="F3" s="140"/>
      <c r="G3" s="140"/>
    </row>
    <row r="4" spans="1:7" x14ac:dyDescent="0.25">
      <c r="A4" s="131"/>
      <c r="B4" s="131"/>
      <c r="C4" s="131"/>
      <c r="D4" s="131"/>
      <c r="E4" s="134" t="s">
        <v>224</v>
      </c>
      <c r="F4" s="134"/>
      <c r="G4" s="134"/>
    </row>
    <row r="5" spans="1:7" x14ac:dyDescent="0.3">
      <c r="A5" s="133"/>
      <c r="B5" s="131"/>
      <c r="C5" s="131"/>
      <c r="D5" s="131"/>
      <c r="E5" s="135"/>
      <c r="F5" s="131"/>
      <c r="G5" s="136"/>
    </row>
    <row r="6" spans="1:7" x14ac:dyDescent="0.3">
      <c r="A6" s="131"/>
      <c r="B6" s="131"/>
      <c r="C6" s="131"/>
      <c r="D6" s="131"/>
      <c r="E6" s="141" t="s">
        <v>189</v>
      </c>
      <c r="F6" s="141"/>
      <c r="G6" s="141"/>
    </row>
    <row r="7" spans="1:7" x14ac:dyDescent="0.25">
      <c r="A7" s="133"/>
      <c r="B7" s="131"/>
      <c r="C7" s="131"/>
      <c r="D7" s="131"/>
      <c r="E7" s="140" t="s">
        <v>225</v>
      </c>
      <c r="F7" s="140"/>
      <c r="G7" s="140"/>
    </row>
    <row r="8" spans="1:7" x14ac:dyDescent="0.3">
      <c r="A8" s="131"/>
      <c r="B8" s="132"/>
      <c r="C8" s="132"/>
      <c r="D8" s="131"/>
      <c r="E8" s="137" t="s">
        <v>226</v>
      </c>
      <c r="F8" s="138"/>
      <c r="G8" s="139"/>
    </row>
    <row r="9" spans="1:7" x14ac:dyDescent="0.2">
      <c r="B9" s="166"/>
      <c r="C9" s="166"/>
      <c r="D9" s="62"/>
      <c r="E9" s="65"/>
      <c r="F9" s="167" t="s">
        <v>188</v>
      </c>
      <c r="G9" s="168"/>
    </row>
    <row r="10" spans="1:7" ht="93.6" customHeight="1" x14ac:dyDescent="0.2">
      <c r="A10" s="56" t="s">
        <v>187</v>
      </c>
      <c r="B10" s="149" t="s">
        <v>210</v>
      </c>
      <c r="C10" s="149"/>
      <c r="D10" s="61" t="s">
        <v>186</v>
      </c>
      <c r="E10" s="66"/>
      <c r="F10" s="158">
        <v>2000300</v>
      </c>
      <c r="G10" s="158"/>
    </row>
    <row r="11" spans="1:7" ht="39" customHeight="1" x14ac:dyDescent="0.2">
      <c r="A11" s="56" t="s">
        <v>185</v>
      </c>
      <c r="B11" s="144" t="s">
        <v>184</v>
      </c>
      <c r="C11" s="147"/>
      <c r="D11" s="61" t="s">
        <v>183</v>
      </c>
      <c r="E11" s="67"/>
      <c r="F11" s="158">
        <v>150</v>
      </c>
      <c r="G11" s="158"/>
    </row>
    <row r="12" spans="1:7" ht="18.75" customHeight="1" x14ac:dyDescent="0.2">
      <c r="A12" s="56" t="s">
        <v>182</v>
      </c>
      <c r="B12" s="144" t="s">
        <v>181</v>
      </c>
      <c r="C12" s="147"/>
      <c r="D12" s="61" t="s">
        <v>180</v>
      </c>
      <c r="E12" s="67"/>
      <c r="F12" s="158">
        <v>5910136600</v>
      </c>
      <c r="G12" s="158"/>
    </row>
    <row r="13" spans="1:7" x14ac:dyDescent="0.2">
      <c r="A13" s="56" t="s">
        <v>179</v>
      </c>
      <c r="B13" s="144" t="s">
        <v>215</v>
      </c>
      <c r="C13" s="147"/>
      <c r="D13" s="61" t="s">
        <v>178</v>
      </c>
      <c r="E13" s="68"/>
      <c r="F13" s="158"/>
      <c r="G13" s="158"/>
    </row>
    <row r="14" spans="1:7" ht="18" customHeight="1" x14ac:dyDescent="0.2">
      <c r="A14" s="56" t="s">
        <v>177</v>
      </c>
      <c r="B14" s="144" t="s">
        <v>176</v>
      </c>
      <c r="C14" s="147"/>
      <c r="D14" s="61" t="s">
        <v>175</v>
      </c>
      <c r="E14" s="68"/>
      <c r="F14" s="158"/>
      <c r="G14" s="158"/>
    </row>
    <row r="15" spans="1:7" ht="33.75" customHeight="1" x14ac:dyDescent="0.2">
      <c r="A15" s="56" t="s">
        <v>174</v>
      </c>
      <c r="B15" s="149" t="s">
        <v>216</v>
      </c>
      <c r="C15" s="149"/>
      <c r="D15" s="60" t="s">
        <v>173</v>
      </c>
      <c r="E15" s="68"/>
      <c r="F15" s="158" t="s">
        <v>214</v>
      </c>
      <c r="G15" s="158"/>
    </row>
    <row r="16" spans="1:7" ht="18.75" customHeight="1" x14ac:dyDescent="0.2">
      <c r="A16" s="56" t="s">
        <v>172</v>
      </c>
      <c r="B16" s="144"/>
      <c r="C16" s="147"/>
      <c r="D16" s="148" t="s">
        <v>171</v>
      </c>
      <c r="E16" s="148"/>
      <c r="F16" s="148"/>
      <c r="G16" s="27"/>
    </row>
    <row r="17" spans="1:7" ht="18.75" customHeight="1" x14ac:dyDescent="0.2">
      <c r="A17" s="56" t="s">
        <v>170</v>
      </c>
      <c r="B17" s="149" t="s">
        <v>184</v>
      </c>
      <c r="C17" s="149"/>
      <c r="D17" s="148" t="s">
        <v>169</v>
      </c>
      <c r="E17" s="148"/>
      <c r="F17" s="148"/>
      <c r="G17" s="50"/>
    </row>
    <row r="18" spans="1:7" ht="23.25" customHeight="1" x14ac:dyDescent="0.2">
      <c r="A18" s="59" t="s">
        <v>168</v>
      </c>
      <c r="B18" s="144">
        <v>511</v>
      </c>
      <c r="C18" s="144"/>
      <c r="D18" s="58"/>
      <c r="E18" s="69"/>
      <c r="F18" s="58"/>
      <c r="G18" s="57"/>
    </row>
    <row r="19" spans="1:7" ht="18.75" customHeight="1" x14ac:dyDescent="0.2">
      <c r="A19" s="56" t="s">
        <v>167</v>
      </c>
      <c r="B19" s="145" t="s">
        <v>211</v>
      </c>
      <c r="C19" s="145"/>
      <c r="D19" s="145"/>
      <c r="E19" s="145"/>
      <c r="F19" s="145"/>
      <c r="G19" s="146"/>
    </row>
    <row r="20" spans="1:7" ht="18.75" customHeight="1" x14ac:dyDescent="0.2">
      <c r="A20" s="56" t="s">
        <v>166</v>
      </c>
      <c r="B20" s="159" t="s">
        <v>212</v>
      </c>
      <c r="C20" s="159"/>
      <c r="D20" s="86"/>
      <c r="E20" s="86"/>
      <c r="F20" s="86"/>
      <c r="G20" s="87"/>
    </row>
    <row r="21" spans="1:7" ht="18.75" customHeight="1" x14ac:dyDescent="0.2">
      <c r="A21" s="56" t="s">
        <v>165</v>
      </c>
      <c r="B21" s="142" t="s">
        <v>213</v>
      </c>
      <c r="C21" s="143"/>
      <c r="D21" s="143"/>
      <c r="E21" s="88"/>
      <c r="F21" s="88"/>
      <c r="G21" s="89"/>
    </row>
    <row r="22" spans="1:7" ht="14.25" customHeight="1" x14ac:dyDescent="0.2"/>
    <row r="23" spans="1:7" x14ac:dyDescent="0.2">
      <c r="A23" s="156" t="s">
        <v>164</v>
      </c>
      <c r="B23" s="157"/>
      <c r="C23" s="157"/>
      <c r="D23" s="157"/>
      <c r="E23" s="157"/>
      <c r="F23" s="157"/>
      <c r="G23" s="157"/>
    </row>
    <row r="24" spans="1:7" x14ac:dyDescent="0.2">
      <c r="A24" s="156" t="s">
        <v>163</v>
      </c>
      <c r="B24" s="156"/>
      <c r="C24" s="156"/>
      <c r="D24" s="156"/>
      <c r="E24" s="156"/>
      <c r="F24" s="156"/>
      <c r="G24" s="156"/>
    </row>
    <row r="25" spans="1:7" x14ac:dyDescent="0.2">
      <c r="A25" s="161" t="s">
        <v>191</v>
      </c>
      <c r="B25" s="161"/>
      <c r="C25" s="161"/>
      <c r="D25" s="161"/>
      <c r="E25" s="161"/>
      <c r="F25" s="161"/>
      <c r="G25" s="161"/>
    </row>
    <row r="26" spans="1:7" x14ac:dyDescent="0.2">
      <c r="A26" s="152" t="s">
        <v>162</v>
      </c>
      <c r="B26" s="152"/>
      <c r="C26" s="152"/>
      <c r="D26" s="152"/>
      <c r="E26" s="152"/>
      <c r="F26" s="152"/>
      <c r="G26" s="152"/>
    </row>
    <row r="27" spans="1:7" ht="0.75" customHeight="1" x14ac:dyDescent="0.2">
      <c r="A27" s="152"/>
      <c r="B27" s="152"/>
      <c r="C27" s="152"/>
      <c r="D27" s="152"/>
      <c r="E27" s="152"/>
      <c r="F27" s="152"/>
      <c r="G27" s="152"/>
    </row>
    <row r="28" spans="1:7" x14ac:dyDescent="0.2">
      <c r="A28" s="54"/>
      <c r="B28" s="55"/>
      <c r="C28" s="54"/>
      <c r="D28" s="54"/>
      <c r="E28" s="70"/>
      <c r="F28" s="54"/>
      <c r="G28" s="54" t="s">
        <v>161</v>
      </c>
    </row>
    <row r="29" spans="1:7" s="52" customFormat="1" ht="18.75" customHeight="1" x14ac:dyDescent="0.2">
      <c r="A29" s="162" t="s">
        <v>160</v>
      </c>
      <c r="B29" s="160" t="s">
        <v>159</v>
      </c>
      <c r="C29" s="160" t="s">
        <v>158</v>
      </c>
      <c r="D29" s="160" t="s">
        <v>157</v>
      </c>
      <c r="E29" s="160"/>
      <c r="F29" s="160"/>
      <c r="G29" s="160"/>
    </row>
    <row r="30" spans="1:7" s="52" customFormat="1" ht="29.25" customHeight="1" x14ac:dyDescent="0.2">
      <c r="A30" s="162"/>
      <c r="B30" s="160"/>
      <c r="C30" s="160"/>
      <c r="D30" s="53" t="s">
        <v>156</v>
      </c>
      <c r="E30" s="71" t="s">
        <v>155</v>
      </c>
      <c r="F30" s="53" t="s">
        <v>154</v>
      </c>
      <c r="G30" s="53" t="s">
        <v>153</v>
      </c>
    </row>
    <row r="31" spans="1:7" x14ac:dyDescent="0.2">
      <c r="A31" s="33">
        <v>1</v>
      </c>
      <c r="B31" s="27">
        <v>2</v>
      </c>
      <c r="C31" s="27">
        <v>3</v>
      </c>
      <c r="D31" s="27">
        <v>5</v>
      </c>
      <c r="E31" s="72">
        <v>6</v>
      </c>
      <c r="F31" s="27">
        <v>7</v>
      </c>
      <c r="G31" s="27">
        <v>8</v>
      </c>
    </row>
    <row r="32" spans="1:7" x14ac:dyDescent="0.2">
      <c r="A32" s="150" t="s">
        <v>152</v>
      </c>
      <c r="B32" s="150"/>
      <c r="C32" s="150"/>
      <c r="D32" s="150"/>
      <c r="E32" s="150"/>
      <c r="F32" s="150"/>
      <c r="G32" s="150"/>
    </row>
    <row r="33" spans="1:14" s="49" customFormat="1" ht="18.75" customHeight="1" x14ac:dyDescent="0.2">
      <c r="A33" s="153" t="s">
        <v>151</v>
      </c>
      <c r="B33" s="153"/>
      <c r="C33" s="153"/>
      <c r="D33" s="153"/>
      <c r="E33" s="153"/>
      <c r="F33" s="153"/>
      <c r="G33" s="153"/>
    </row>
    <row r="34" spans="1:14" s="49" customFormat="1" ht="42" customHeight="1" x14ac:dyDescent="0.2">
      <c r="A34" s="15" t="s">
        <v>150</v>
      </c>
      <c r="B34" s="23">
        <v>1000</v>
      </c>
      <c r="C34" s="91"/>
      <c r="D34" s="120">
        <v>0</v>
      </c>
      <c r="E34" s="92">
        <v>6115.6</v>
      </c>
      <c r="F34" s="91">
        <f t="shared" ref="F34:F41" si="0">E34-D34</f>
        <v>6115.6</v>
      </c>
      <c r="G34" s="91">
        <v>0</v>
      </c>
      <c r="N34" s="51"/>
    </row>
    <row r="35" spans="1:14" s="49" customFormat="1" ht="37.5" x14ac:dyDescent="0.2">
      <c r="A35" s="15" t="s">
        <v>149</v>
      </c>
      <c r="B35" s="23">
        <v>1010</v>
      </c>
      <c r="C35" s="91">
        <f>SUM(C36:C43)</f>
        <v>0</v>
      </c>
      <c r="D35" s="91">
        <f>SUM(D36:D43)</f>
        <v>44881.9</v>
      </c>
      <c r="E35" s="92">
        <f>SUM(E36:E43)</f>
        <v>43806.799999999996</v>
      </c>
      <c r="F35" s="91">
        <f t="shared" si="0"/>
        <v>-1075.1000000000058</v>
      </c>
      <c r="G35" s="91">
        <f>E35*100/D35</f>
        <v>97.604602300704741</v>
      </c>
    </row>
    <row r="36" spans="1:14" s="49" customFormat="1" x14ac:dyDescent="0.2">
      <c r="A36" s="17" t="s">
        <v>148</v>
      </c>
      <c r="B36" s="16">
        <v>1011</v>
      </c>
      <c r="C36" s="115"/>
      <c r="D36" s="121">
        <v>0</v>
      </c>
      <c r="E36" s="112"/>
      <c r="F36" s="91">
        <f t="shared" si="0"/>
        <v>0</v>
      </c>
      <c r="G36" s="122"/>
    </row>
    <row r="37" spans="1:14" s="49" customFormat="1" ht="37.5" x14ac:dyDescent="0.2">
      <c r="A37" s="17" t="s">
        <v>147</v>
      </c>
      <c r="B37" s="16">
        <v>1012</v>
      </c>
      <c r="C37" s="115"/>
      <c r="D37" s="121">
        <v>558.6</v>
      </c>
      <c r="E37" s="121">
        <v>558.6</v>
      </c>
      <c r="F37" s="94">
        <f t="shared" si="0"/>
        <v>0</v>
      </c>
      <c r="G37" s="94">
        <f>E37*100/D37</f>
        <v>100</v>
      </c>
    </row>
    <row r="38" spans="1:14" s="49" customFormat="1" x14ac:dyDescent="0.2">
      <c r="A38" s="17" t="s">
        <v>146</v>
      </c>
      <c r="B38" s="16">
        <v>1013</v>
      </c>
      <c r="C38" s="115"/>
      <c r="D38" s="121">
        <v>27059.7</v>
      </c>
      <c r="E38" s="112">
        <v>27059.7</v>
      </c>
      <c r="F38" s="94">
        <f t="shared" si="0"/>
        <v>0</v>
      </c>
      <c r="G38" s="94">
        <f>E38*100/D38</f>
        <v>100</v>
      </c>
    </row>
    <row r="39" spans="1:14" s="49" customFormat="1" x14ac:dyDescent="0.2">
      <c r="A39" s="17" t="s">
        <v>145</v>
      </c>
      <c r="B39" s="16">
        <v>1014</v>
      </c>
      <c r="C39" s="115"/>
      <c r="D39" s="121"/>
      <c r="E39" s="112"/>
      <c r="F39" s="94">
        <f t="shared" si="0"/>
        <v>0</v>
      </c>
      <c r="G39" s="94">
        <v>0</v>
      </c>
    </row>
    <row r="40" spans="1:14" s="49" customFormat="1" x14ac:dyDescent="0.2">
      <c r="A40" s="17" t="s">
        <v>70</v>
      </c>
      <c r="B40" s="16">
        <v>1015</v>
      </c>
      <c r="C40" s="115"/>
      <c r="D40" s="121">
        <v>16275.5</v>
      </c>
      <c r="E40" s="112">
        <v>15706.9</v>
      </c>
      <c r="F40" s="94">
        <f t="shared" si="0"/>
        <v>-568.60000000000036</v>
      </c>
      <c r="G40" s="94">
        <f>E40*100/D40</f>
        <v>96.506405333169482</v>
      </c>
    </row>
    <row r="41" spans="1:14" s="49" customFormat="1" ht="75" x14ac:dyDescent="0.2">
      <c r="A41" s="17" t="s">
        <v>144</v>
      </c>
      <c r="B41" s="16">
        <v>1016</v>
      </c>
      <c r="C41" s="115"/>
      <c r="D41" s="121">
        <v>70.2</v>
      </c>
      <c r="E41" s="112">
        <v>70.2</v>
      </c>
      <c r="F41" s="94">
        <f t="shared" si="0"/>
        <v>0</v>
      </c>
      <c r="G41" s="94">
        <f t="shared" ref="G41:G42" si="1">E41*100/D41</f>
        <v>100</v>
      </c>
    </row>
    <row r="42" spans="1:14" s="49" customFormat="1" x14ac:dyDescent="0.2">
      <c r="A42" s="41" t="s">
        <v>143</v>
      </c>
      <c r="B42" s="16">
        <v>1017</v>
      </c>
      <c r="C42" s="115"/>
      <c r="D42" s="121">
        <v>389.6</v>
      </c>
      <c r="E42" s="112">
        <v>389.6</v>
      </c>
      <c r="F42" s="94">
        <f t="shared" ref="F42:F59" si="2">E42-D42</f>
        <v>0</v>
      </c>
      <c r="G42" s="94">
        <f t="shared" si="1"/>
        <v>100</v>
      </c>
    </row>
    <row r="43" spans="1:14" s="49" customFormat="1" x14ac:dyDescent="0.2">
      <c r="A43" s="17" t="s">
        <v>142</v>
      </c>
      <c r="B43" s="16">
        <v>1018</v>
      </c>
      <c r="C43" s="94">
        <f>C44+C45</f>
        <v>0</v>
      </c>
      <c r="D43" s="94">
        <f>D44+D45</f>
        <v>528.29999999999995</v>
      </c>
      <c r="E43" s="112">
        <f>E44+E45</f>
        <v>21.8</v>
      </c>
      <c r="F43" s="94">
        <f t="shared" si="2"/>
        <v>-506.49999999999994</v>
      </c>
      <c r="G43" s="94">
        <f>E43*100/D43</f>
        <v>4.1264433087261025</v>
      </c>
    </row>
    <row r="44" spans="1:14" s="49" customFormat="1" ht="25.5" customHeight="1" x14ac:dyDescent="0.2">
      <c r="A44" s="82" t="s">
        <v>192</v>
      </c>
      <c r="B44" s="16" t="s">
        <v>141</v>
      </c>
      <c r="C44" s="94"/>
      <c r="D44" s="121">
        <v>528.29999999999995</v>
      </c>
      <c r="E44" s="112">
        <v>0</v>
      </c>
      <c r="F44" s="94">
        <f t="shared" si="2"/>
        <v>-528.29999999999995</v>
      </c>
      <c r="G44" s="94">
        <f t="shared" ref="G44" si="3">E44*100/D44</f>
        <v>0</v>
      </c>
    </row>
    <row r="45" spans="1:14" s="49" customFormat="1" x14ac:dyDescent="0.2">
      <c r="A45" s="82" t="s">
        <v>194</v>
      </c>
      <c r="B45" s="16" t="s">
        <v>140</v>
      </c>
      <c r="C45" s="94"/>
      <c r="D45" s="121">
        <v>0</v>
      </c>
      <c r="E45" s="112">
        <v>21.8</v>
      </c>
      <c r="F45" s="94">
        <f t="shared" si="2"/>
        <v>21.8</v>
      </c>
      <c r="G45" s="94">
        <v>0</v>
      </c>
    </row>
    <row r="46" spans="1:14" s="49" customFormat="1" ht="33.75" customHeight="1" x14ac:dyDescent="0.2">
      <c r="A46" s="15" t="s">
        <v>139</v>
      </c>
      <c r="B46" s="23">
        <v>1020</v>
      </c>
      <c r="C46" s="91">
        <f>C49</f>
        <v>0</v>
      </c>
      <c r="D46" s="91">
        <f>SUM(D47:D49)</f>
        <v>6264.2</v>
      </c>
      <c r="E46" s="91">
        <f>SUM(E47:E49)</f>
        <v>17.100000000000001</v>
      </c>
      <c r="F46" s="91">
        <f t="shared" si="2"/>
        <v>-6247.0999999999995</v>
      </c>
      <c r="G46" s="91">
        <f>E46*100/D46</f>
        <v>0.27297978991730792</v>
      </c>
    </row>
    <row r="47" spans="1:14" s="49" customFormat="1" ht="21" customHeight="1" x14ac:dyDescent="0.2">
      <c r="A47" s="82" t="s">
        <v>193</v>
      </c>
      <c r="B47" s="83" t="s">
        <v>138</v>
      </c>
      <c r="C47" s="110"/>
      <c r="D47" s="110">
        <v>22</v>
      </c>
      <c r="E47" s="123">
        <v>0</v>
      </c>
      <c r="F47" s="110">
        <f t="shared" si="2"/>
        <v>-22</v>
      </c>
      <c r="G47" s="110">
        <f>E47*100/D47</f>
        <v>0</v>
      </c>
    </row>
    <row r="48" spans="1:14" s="49" customFormat="1" ht="21.75" customHeight="1" x14ac:dyDescent="0.2">
      <c r="A48" s="82" t="s">
        <v>197</v>
      </c>
      <c r="B48" s="84" t="s">
        <v>195</v>
      </c>
      <c r="C48" s="110"/>
      <c r="D48" s="110">
        <v>17.2</v>
      </c>
      <c r="E48" s="123">
        <v>17.100000000000001</v>
      </c>
      <c r="F48" s="110">
        <f t="shared" si="2"/>
        <v>-9.9999999999997868E-2</v>
      </c>
      <c r="G48" s="110">
        <f t="shared" ref="G48:G49" si="4">E48*100/D48</f>
        <v>99.418604651162809</v>
      </c>
    </row>
    <row r="49" spans="1:14" ht="23.25" customHeight="1" x14ac:dyDescent="0.2">
      <c r="A49" s="82" t="s">
        <v>218</v>
      </c>
      <c r="B49" s="33" t="s">
        <v>196</v>
      </c>
      <c r="C49" s="94"/>
      <c r="D49" s="94">
        <v>6225</v>
      </c>
      <c r="E49" s="112">
        <v>0</v>
      </c>
      <c r="F49" s="94">
        <f t="shared" si="2"/>
        <v>-6225</v>
      </c>
      <c r="G49" s="110">
        <f t="shared" si="4"/>
        <v>0</v>
      </c>
    </row>
    <row r="50" spans="1:14" s="49" customFormat="1" ht="27" customHeight="1" x14ac:dyDescent="0.2">
      <c r="A50" s="15" t="s">
        <v>137</v>
      </c>
      <c r="B50" s="23">
        <v>1030</v>
      </c>
      <c r="C50" s="91">
        <f>C51</f>
        <v>0</v>
      </c>
      <c r="D50" s="91">
        <f>D51</f>
        <v>0</v>
      </c>
      <c r="E50" s="92">
        <f>E51</f>
        <v>0</v>
      </c>
      <c r="F50" s="91">
        <f t="shared" si="2"/>
        <v>0</v>
      </c>
      <c r="G50" s="91">
        <v>0</v>
      </c>
      <c r="H50" s="76" t="e">
        <f t="shared" ref="H50:M50" si="5">F50*100/E50</f>
        <v>#DIV/0!</v>
      </c>
      <c r="I50" s="76" t="e">
        <f t="shared" si="5"/>
        <v>#DIV/0!</v>
      </c>
      <c r="J50" s="76" t="e">
        <f t="shared" si="5"/>
        <v>#DIV/0!</v>
      </c>
      <c r="K50" s="76" t="e">
        <f t="shared" si="5"/>
        <v>#DIV/0!</v>
      </c>
      <c r="L50" s="76" t="e">
        <f t="shared" si="5"/>
        <v>#DIV/0!</v>
      </c>
      <c r="M50" s="76" t="e">
        <f t="shared" si="5"/>
        <v>#DIV/0!</v>
      </c>
    </row>
    <row r="51" spans="1:14" s="49" customFormat="1" ht="19.5" hidden="1" customHeight="1" x14ac:dyDescent="0.2">
      <c r="A51" s="17"/>
      <c r="B51" s="43" t="s">
        <v>136</v>
      </c>
      <c r="C51" s="94"/>
      <c r="D51" s="94"/>
      <c r="E51" s="112"/>
      <c r="F51" s="94">
        <f t="shared" si="2"/>
        <v>0</v>
      </c>
      <c r="G51" s="91">
        <v>0</v>
      </c>
    </row>
    <row r="52" spans="1:14" ht="37.5" customHeight="1" x14ac:dyDescent="0.2">
      <c r="A52" s="15" t="s">
        <v>135</v>
      </c>
      <c r="B52" s="23">
        <v>1040</v>
      </c>
      <c r="C52" s="91">
        <f>C53+C54+C60+C61+C62+C63+C64</f>
        <v>0</v>
      </c>
      <c r="D52" s="91">
        <f>D53+D54+D60+D61+D62+D63+D64</f>
        <v>43577.3</v>
      </c>
      <c r="E52" s="91">
        <f>E53+E54+E60+E61+E62+E63+E64</f>
        <v>41748.5</v>
      </c>
      <c r="F52" s="91">
        <f t="shared" si="2"/>
        <v>-1828.8000000000029</v>
      </c>
      <c r="G52" s="91">
        <f t="shared" ref="G52:G58" si="6">E52*100/D52</f>
        <v>95.803319618241602</v>
      </c>
      <c r="H52" s="1">
        <v>24763</v>
      </c>
      <c r="I52" s="20">
        <f>H52-E52</f>
        <v>-16985.5</v>
      </c>
    </row>
    <row r="53" spans="1:14" ht="93.75" x14ac:dyDescent="0.2">
      <c r="A53" s="17" t="s">
        <v>134</v>
      </c>
      <c r="B53" s="27">
        <v>1041</v>
      </c>
      <c r="C53" s="94"/>
      <c r="D53" s="121">
        <v>3299.3</v>
      </c>
      <c r="E53" s="124">
        <v>2133.1</v>
      </c>
      <c r="F53" s="94">
        <f>E53-D53</f>
        <v>-1166.2000000000003</v>
      </c>
      <c r="G53" s="94">
        <f t="shared" si="6"/>
        <v>64.653108235080168</v>
      </c>
    </row>
    <row r="54" spans="1:14" ht="24" customHeight="1" x14ac:dyDescent="0.2">
      <c r="A54" s="17" t="s">
        <v>113</v>
      </c>
      <c r="B54" s="16">
        <v>1042</v>
      </c>
      <c r="C54" s="94">
        <f>C55+C56+C57+C58+C59</f>
        <v>0</v>
      </c>
      <c r="D54" s="121">
        <f>D55+D56+D57+D58+D59</f>
        <v>3709.5</v>
      </c>
      <c r="E54" s="125">
        <f>E55+E56+E57+E58+E59</f>
        <v>3636.5000000000005</v>
      </c>
      <c r="F54" s="94">
        <f t="shared" si="2"/>
        <v>-72.999999999999545</v>
      </c>
      <c r="G54" s="94">
        <f t="shared" si="6"/>
        <v>98.032079795120652</v>
      </c>
      <c r="N54" s="20"/>
    </row>
    <row r="55" spans="1:14" x14ac:dyDescent="0.2">
      <c r="A55" s="17" t="s">
        <v>112</v>
      </c>
      <c r="B55" s="45" t="s">
        <v>133</v>
      </c>
      <c r="C55" s="94"/>
      <c r="D55" s="121">
        <v>1880</v>
      </c>
      <c r="E55" s="125">
        <v>1869.9</v>
      </c>
      <c r="F55" s="94">
        <f t="shared" si="2"/>
        <v>-10.099999999999909</v>
      </c>
      <c r="G55" s="94">
        <f t="shared" si="6"/>
        <v>99.462765957446805</v>
      </c>
      <c r="N55" s="20"/>
    </row>
    <row r="56" spans="1:14" x14ac:dyDescent="0.2">
      <c r="A56" s="17" t="s">
        <v>110</v>
      </c>
      <c r="B56" s="45" t="s">
        <v>132</v>
      </c>
      <c r="C56" s="94"/>
      <c r="D56" s="121">
        <v>233</v>
      </c>
      <c r="E56" s="125">
        <v>183.2</v>
      </c>
      <c r="F56" s="94">
        <f t="shared" si="2"/>
        <v>-49.800000000000011</v>
      </c>
      <c r="G56" s="94">
        <f t="shared" si="6"/>
        <v>78.626609442060087</v>
      </c>
      <c r="N56" s="20"/>
    </row>
    <row r="57" spans="1:14" x14ac:dyDescent="0.2">
      <c r="A57" s="17" t="s">
        <v>108</v>
      </c>
      <c r="B57" s="45" t="s">
        <v>131</v>
      </c>
      <c r="C57" s="94"/>
      <c r="D57" s="121">
        <v>1115.2</v>
      </c>
      <c r="E57" s="125">
        <v>1115.2</v>
      </c>
      <c r="F57" s="94">
        <f t="shared" si="2"/>
        <v>0</v>
      </c>
      <c r="G57" s="94">
        <f t="shared" si="6"/>
        <v>100</v>
      </c>
      <c r="N57" s="20"/>
    </row>
    <row r="58" spans="1:14" x14ac:dyDescent="0.2">
      <c r="A58" s="17" t="s">
        <v>106</v>
      </c>
      <c r="B58" s="45" t="s">
        <v>130</v>
      </c>
      <c r="C58" s="94"/>
      <c r="D58" s="121">
        <v>423.4</v>
      </c>
      <c r="E58" s="125">
        <v>423.4</v>
      </c>
      <c r="F58" s="94">
        <f t="shared" si="2"/>
        <v>0</v>
      </c>
      <c r="G58" s="94">
        <f t="shared" si="6"/>
        <v>100</v>
      </c>
      <c r="N58" s="20"/>
    </row>
    <row r="59" spans="1:14" ht="37.5" x14ac:dyDescent="0.2">
      <c r="A59" s="17" t="s">
        <v>104</v>
      </c>
      <c r="B59" s="45" t="s">
        <v>129</v>
      </c>
      <c r="C59" s="94"/>
      <c r="D59" s="121">
        <v>57.9</v>
      </c>
      <c r="E59" s="125">
        <v>44.8</v>
      </c>
      <c r="F59" s="94">
        <f t="shared" si="2"/>
        <v>-13.100000000000001</v>
      </c>
      <c r="G59" s="94">
        <f t="shared" ref="G59:G70" si="7">E59*100/D59</f>
        <v>77.374784110535401</v>
      </c>
      <c r="N59" s="20"/>
    </row>
    <row r="60" spans="1:14" x14ac:dyDescent="0.2">
      <c r="A60" s="41" t="s">
        <v>116</v>
      </c>
      <c r="B60" s="27">
        <v>1043</v>
      </c>
      <c r="C60" s="94"/>
      <c r="D60" s="121">
        <v>26040.6</v>
      </c>
      <c r="E60" s="126">
        <v>25810.1</v>
      </c>
      <c r="F60" s="94">
        <f t="shared" ref="F60:F82" si="8">E60-D60</f>
        <v>-230.5</v>
      </c>
      <c r="G60" s="94">
        <f t="shared" si="7"/>
        <v>99.114843743999756</v>
      </c>
      <c r="H60" s="48">
        <f>D60+D75-D189</f>
        <v>0</v>
      </c>
      <c r="I60" s="47">
        <f>E60+E75-E189</f>
        <v>0</v>
      </c>
      <c r="N60" s="20"/>
    </row>
    <row r="61" spans="1:14" x14ac:dyDescent="0.2">
      <c r="A61" s="41" t="s">
        <v>115</v>
      </c>
      <c r="B61" s="27">
        <v>1044</v>
      </c>
      <c r="C61" s="94"/>
      <c r="D61" s="121">
        <v>5676.5</v>
      </c>
      <c r="E61" s="125">
        <v>5594.8</v>
      </c>
      <c r="F61" s="94">
        <f t="shared" si="8"/>
        <v>-81.699999999999818</v>
      </c>
      <c r="G61" s="94">
        <f t="shared" si="7"/>
        <v>98.560732845943804</v>
      </c>
    </row>
    <row r="62" spans="1:14" ht="150" x14ac:dyDescent="0.2">
      <c r="A62" s="17" t="s">
        <v>128</v>
      </c>
      <c r="B62" s="27">
        <v>1045</v>
      </c>
      <c r="C62" s="94"/>
      <c r="D62" s="121">
        <v>2970.1</v>
      </c>
      <c r="E62" s="127">
        <v>2676.1</v>
      </c>
      <c r="F62" s="94">
        <f t="shared" si="8"/>
        <v>-294</v>
      </c>
      <c r="G62" s="94">
        <f t="shared" si="7"/>
        <v>90.101343389111477</v>
      </c>
    </row>
    <row r="63" spans="1:14" ht="37.5" x14ac:dyDescent="0.2">
      <c r="A63" s="17" t="s">
        <v>127</v>
      </c>
      <c r="B63" s="27">
        <v>1046</v>
      </c>
      <c r="C63" s="94"/>
      <c r="D63" s="121">
        <v>984.9</v>
      </c>
      <c r="E63" s="125">
        <v>1017.8</v>
      </c>
      <c r="F63" s="94">
        <f t="shared" si="8"/>
        <v>32.899999999999977</v>
      </c>
      <c r="G63" s="94">
        <f t="shared" si="7"/>
        <v>103.34044065387349</v>
      </c>
    </row>
    <row r="64" spans="1:14" x14ac:dyDescent="0.2">
      <c r="A64" s="17" t="s">
        <v>126</v>
      </c>
      <c r="B64" s="27">
        <v>1047</v>
      </c>
      <c r="C64" s="94">
        <f>C65+C66+C67+C68+C69</f>
        <v>0</v>
      </c>
      <c r="D64" s="94">
        <f>D65+D66+D67+D68+D69</f>
        <v>896.40000000000009</v>
      </c>
      <c r="E64" s="112">
        <f>E65+E66+E67+E68</f>
        <v>880.1</v>
      </c>
      <c r="F64" s="94">
        <f t="shared" si="8"/>
        <v>-16.300000000000068</v>
      </c>
      <c r="G64" s="94">
        <f t="shared" si="7"/>
        <v>98.181615350290045</v>
      </c>
    </row>
    <row r="65" spans="1:14" x14ac:dyDescent="0.2">
      <c r="A65" s="82" t="s">
        <v>54</v>
      </c>
      <c r="B65" s="27" t="s">
        <v>125</v>
      </c>
      <c r="C65" s="94"/>
      <c r="D65" s="121">
        <v>35.799999999999997</v>
      </c>
      <c r="E65" s="121">
        <v>31.4</v>
      </c>
      <c r="F65" s="94">
        <f t="shared" si="8"/>
        <v>-4.3999999999999986</v>
      </c>
      <c r="G65" s="94">
        <f t="shared" si="7"/>
        <v>87.709497206703915</v>
      </c>
    </row>
    <row r="66" spans="1:14" ht="36" customHeight="1" x14ac:dyDescent="0.2">
      <c r="A66" s="82" t="s">
        <v>102</v>
      </c>
      <c r="B66" s="27" t="s">
        <v>124</v>
      </c>
      <c r="C66" s="94"/>
      <c r="D66" s="121">
        <v>38.200000000000003</v>
      </c>
      <c r="E66" s="121">
        <v>28.5</v>
      </c>
      <c r="F66" s="94">
        <f t="shared" si="8"/>
        <v>-9.7000000000000028</v>
      </c>
      <c r="G66" s="94">
        <f t="shared" si="7"/>
        <v>74.607329842931932</v>
      </c>
    </row>
    <row r="67" spans="1:14" x14ac:dyDescent="0.2">
      <c r="A67" s="82" t="s">
        <v>198</v>
      </c>
      <c r="B67" s="27" t="s">
        <v>123</v>
      </c>
      <c r="C67" s="94"/>
      <c r="D67" s="121">
        <v>250.3</v>
      </c>
      <c r="E67" s="125">
        <v>248.1</v>
      </c>
      <c r="F67" s="94">
        <f t="shared" si="8"/>
        <v>-2.2000000000000171</v>
      </c>
      <c r="G67" s="94">
        <f t="shared" si="7"/>
        <v>99.121054734318818</v>
      </c>
    </row>
    <row r="68" spans="1:14" x14ac:dyDescent="0.2">
      <c r="A68" s="82" t="s">
        <v>199</v>
      </c>
      <c r="B68" s="27" t="s">
        <v>122</v>
      </c>
      <c r="C68" s="94"/>
      <c r="D68" s="121">
        <v>572.1</v>
      </c>
      <c r="E68" s="125">
        <v>572.1</v>
      </c>
      <c r="F68" s="94">
        <f t="shared" si="8"/>
        <v>0</v>
      </c>
      <c r="G68" s="94">
        <f t="shared" si="7"/>
        <v>100</v>
      </c>
    </row>
    <row r="69" spans="1:14" ht="19.5" customHeight="1" x14ac:dyDescent="0.2">
      <c r="A69" s="17"/>
      <c r="B69" s="16" t="s">
        <v>121</v>
      </c>
      <c r="C69" s="94"/>
      <c r="D69" s="121"/>
      <c r="E69" s="125"/>
      <c r="F69" s="94">
        <f t="shared" si="8"/>
        <v>0</v>
      </c>
      <c r="G69" s="94">
        <v>0</v>
      </c>
    </row>
    <row r="70" spans="1:14" ht="21.75" customHeight="1" x14ac:dyDescent="0.2">
      <c r="A70" s="15" t="s">
        <v>120</v>
      </c>
      <c r="B70" s="23">
        <v>1050</v>
      </c>
      <c r="C70" s="91">
        <f>C34-C52</f>
        <v>0</v>
      </c>
      <c r="D70" s="91">
        <f>D34-D52</f>
        <v>-43577.3</v>
      </c>
      <c r="E70" s="92">
        <f>E34-E52</f>
        <v>-35632.9</v>
      </c>
      <c r="F70" s="91">
        <f t="shared" si="8"/>
        <v>7944.4000000000015</v>
      </c>
      <c r="G70" s="91">
        <f t="shared" si="7"/>
        <v>81.769407466731522</v>
      </c>
    </row>
    <row r="71" spans="1:14" ht="16.5" customHeight="1" x14ac:dyDescent="0.2">
      <c r="A71" s="46"/>
      <c r="B71" s="16"/>
      <c r="C71" s="94"/>
      <c r="D71" s="94"/>
      <c r="E71" s="100"/>
      <c r="F71" s="94">
        <f t="shared" si="8"/>
        <v>0</v>
      </c>
      <c r="G71" s="94"/>
    </row>
    <row r="72" spans="1:14" ht="24.75" customHeight="1" x14ac:dyDescent="0.2">
      <c r="A72" s="15" t="s">
        <v>119</v>
      </c>
      <c r="B72" s="23">
        <v>1060</v>
      </c>
      <c r="C72" s="91">
        <f>C73+C74+C75+C76+C77+C78+C84+C85</f>
        <v>0</v>
      </c>
      <c r="D72" s="91">
        <f>D73+D74+D75+D76+D77+D78+D84+D85</f>
        <v>6482.7000000000007</v>
      </c>
      <c r="E72" s="92">
        <f>E73+E74+E75+E76+E77+E78+E84+E85</f>
        <v>6474.4999999999991</v>
      </c>
      <c r="F72" s="91">
        <f t="shared" si="8"/>
        <v>-8.2000000000016371</v>
      </c>
      <c r="G72" s="91">
        <f t="shared" ref="G72:G82" si="9">E72*100/D72</f>
        <v>99.873509494500723</v>
      </c>
    </row>
    <row r="73" spans="1:14" ht="75.75" customHeight="1" x14ac:dyDescent="0.2">
      <c r="A73" s="17" t="s">
        <v>118</v>
      </c>
      <c r="B73" s="16">
        <v>1061</v>
      </c>
      <c r="C73" s="94"/>
      <c r="D73" s="94">
        <v>52.6</v>
      </c>
      <c r="E73" s="112">
        <v>53.1</v>
      </c>
      <c r="F73" s="94">
        <f t="shared" si="8"/>
        <v>0.5</v>
      </c>
      <c r="G73" s="94">
        <f t="shared" si="9"/>
        <v>100.95057034220532</v>
      </c>
    </row>
    <row r="74" spans="1:14" x14ac:dyDescent="0.2">
      <c r="A74" s="17" t="s">
        <v>117</v>
      </c>
      <c r="B74" s="16">
        <v>1062</v>
      </c>
      <c r="C74" s="94"/>
      <c r="D74" s="94">
        <v>10</v>
      </c>
      <c r="E74" s="112">
        <v>1.5</v>
      </c>
      <c r="F74" s="94">
        <f t="shared" si="8"/>
        <v>-8.5</v>
      </c>
      <c r="G74" s="94">
        <f t="shared" si="9"/>
        <v>15</v>
      </c>
    </row>
    <row r="75" spans="1:14" x14ac:dyDescent="0.2">
      <c r="A75" s="41" t="s">
        <v>116</v>
      </c>
      <c r="B75" s="16">
        <v>1063</v>
      </c>
      <c r="C75" s="94"/>
      <c r="D75" s="94">
        <v>5071</v>
      </c>
      <c r="E75" s="112">
        <v>5071.8</v>
      </c>
      <c r="F75" s="94">
        <f t="shared" si="8"/>
        <v>0.8000000000001819</v>
      </c>
      <c r="G75" s="94">
        <f t="shared" si="9"/>
        <v>100.01577598106883</v>
      </c>
      <c r="N75" s="20"/>
    </row>
    <row r="76" spans="1:14" x14ac:dyDescent="0.2">
      <c r="A76" s="41" t="s">
        <v>115</v>
      </c>
      <c r="B76" s="16">
        <v>1064</v>
      </c>
      <c r="C76" s="94"/>
      <c r="D76" s="94">
        <v>1084.5999999999999</v>
      </c>
      <c r="E76" s="112">
        <v>1084.5999999999999</v>
      </c>
      <c r="F76" s="94">
        <f t="shared" si="8"/>
        <v>0</v>
      </c>
      <c r="G76" s="94">
        <f t="shared" si="9"/>
        <v>100</v>
      </c>
      <c r="N76" s="20"/>
    </row>
    <row r="77" spans="1:14" ht="37.5" x14ac:dyDescent="0.2">
      <c r="A77" s="17" t="s">
        <v>114</v>
      </c>
      <c r="B77" s="16">
        <v>1065</v>
      </c>
      <c r="C77" s="94"/>
      <c r="D77" s="94">
        <v>21.9</v>
      </c>
      <c r="E77" s="112">
        <v>21.9</v>
      </c>
      <c r="F77" s="94">
        <f t="shared" si="8"/>
        <v>0</v>
      </c>
      <c r="G77" s="94">
        <f t="shared" si="9"/>
        <v>100</v>
      </c>
    </row>
    <row r="78" spans="1:14" ht="37.5" x14ac:dyDescent="0.2">
      <c r="A78" s="17" t="s">
        <v>113</v>
      </c>
      <c r="B78" s="16">
        <v>1066</v>
      </c>
      <c r="C78" s="94">
        <f>C79+C80+C81+C82+C83</f>
        <v>0</v>
      </c>
      <c r="D78" s="94">
        <f>D79+D80+D81+D82+D83</f>
        <v>160.30000000000001</v>
      </c>
      <c r="E78" s="112">
        <f>E79+E80+E81+E82+E83</f>
        <v>159.4</v>
      </c>
      <c r="F78" s="94">
        <f t="shared" si="8"/>
        <v>-0.90000000000000568</v>
      </c>
      <c r="G78" s="94">
        <f t="shared" si="9"/>
        <v>99.438552713661878</v>
      </c>
    </row>
    <row r="79" spans="1:14" x14ac:dyDescent="0.2">
      <c r="A79" s="17" t="s">
        <v>112</v>
      </c>
      <c r="B79" s="45" t="s">
        <v>111</v>
      </c>
      <c r="C79" s="94"/>
      <c r="D79" s="94">
        <v>82</v>
      </c>
      <c r="E79" s="94">
        <v>82</v>
      </c>
      <c r="F79" s="94">
        <f t="shared" si="8"/>
        <v>0</v>
      </c>
      <c r="G79" s="94">
        <f t="shared" si="9"/>
        <v>100</v>
      </c>
    </row>
    <row r="80" spans="1:14" x14ac:dyDescent="0.2">
      <c r="A80" s="17" t="s">
        <v>110</v>
      </c>
      <c r="B80" s="45" t="s">
        <v>109</v>
      </c>
      <c r="C80" s="94"/>
      <c r="D80" s="94">
        <v>8</v>
      </c>
      <c r="E80" s="94">
        <v>8</v>
      </c>
      <c r="F80" s="94">
        <f t="shared" si="8"/>
        <v>0</v>
      </c>
      <c r="G80" s="94">
        <f t="shared" si="9"/>
        <v>100</v>
      </c>
    </row>
    <row r="81" spans="1:7" x14ac:dyDescent="0.2">
      <c r="A81" s="17" t="s">
        <v>108</v>
      </c>
      <c r="B81" s="45" t="s">
        <v>107</v>
      </c>
      <c r="C81" s="94"/>
      <c r="D81" s="94">
        <v>48.9</v>
      </c>
      <c r="E81" s="94">
        <v>48.9</v>
      </c>
      <c r="F81" s="94">
        <f t="shared" si="8"/>
        <v>0</v>
      </c>
      <c r="G81" s="94">
        <f t="shared" si="9"/>
        <v>100</v>
      </c>
    </row>
    <row r="82" spans="1:7" x14ac:dyDescent="0.2">
      <c r="A82" s="17" t="s">
        <v>106</v>
      </c>
      <c r="B82" s="45" t="s">
        <v>105</v>
      </c>
      <c r="C82" s="94"/>
      <c r="D82" s="94">
        <v>18.600000000000001</v>
      </c>
      <c r="E82" s="94">
        <v>18.600000000000001</v>
      </c>
      <c r="F82" s="94">
        <f t="shared" si="8"/>
        <v>0</v>
      </c>
      <c r="G82" s="94">
        <f t="shared" si="9"/>
        <v>100</v>
      </c>
    </row>
    <row r="83" spans="1:7" ht="37.5" x14ac:dyDescent="0.2">
      <c r="A83" s="17" t="s">
        <v>104</v>
      </c>
      <c r="B83" s="45" t="s">
        <v>103</v>
      </c>
      <c r="C83" s="94"/>
      <c r="D83" s="94">
        <v>2.8</v>
      </c>
      <c r="E83" s="112">
        <v>1.9</v>
      </c>
      <c r="F83" s="94">
        <f>E83-D83</f>
        <v>-0.89999999999999991</v>
      </c>
      <c r="G83" s="94">
        <f>E83*100/D83</f>
        <v>67.857142857142861</v>
      </c>
    </row>
    <row r="84" spans="1:7" s="42" customFormat="1" ht="37.5" x14ac:dyDescent="0.2">
      <c r="A84" s="44" t="s">
        <v>102</v>
      </c>
      <c r="B84" s="43">
        <v>1067</v>
      </c>
      <c r="C84" s="115"/>
      <c r="D84" s="115"/>
      <c r="E84" s="112"/>
      <c r="F84" s="115">
        <f>E84-D84</f>
        <v>0</v>
      </c>
      <c r="G84" s="115">
        <v>0</v>
      </c>
    </row>
    <row r="85" spans="1:7" ht="121.5" customHeight="1" x14ac:dyDescent="0.2">
      <c r="A85" s="41" t="s">
        <v>101</v>
      </c>
      <c r="B85" s="16">
        <v>1068</v>
      </c>
      <c r="C85" s="94"/>
      <c r="D85" s="94">
        <v>82.3</v>
      </c>
      <c r="E85" s="112">
        <v>82.2</v>
      </c>
      <c r="F85" s="94">
        <f>E85-D85</f>
        <v>-9.9999999999994316E-2</v>
      </c>
      <c r="G85" s="94">
        <f>E85*100/D85</f>
        <v>99.878493317132452</v>
      </c>
    </row>
    <row r="86" spans="1:7" ht="31.7" customHeight="1" x14ac:dyDescent="0.2">
      <c r="A86" s="40" t="s">
        <v>100</v>
      </c>
      <c r="B86" s="23">
        <v>1070</v>
      </c>
      <c r="C86" s="91">
        <f>C87+C88</f>
        <v>0</v>
      </c>
      <c r="D86" s="91">
        <f>D87+D88</f>
        <v>528.29999999999995</v>
      </c>
      <c r="E86" s="92">
        <f>E87+E88</f>
        <v>0</v>
      </c>
      <c r="F86" s="91">
        <f>E86-D86</f>
        <v>-528.29999999999995</v>
      </c>
      <c r="G86" s="91">
        <f>E86*100/D86</f>
        <v>0</v>
      </c>
    </row>
    <row r="87" spans="1:7" x14ac:dyDescent="0.2">
      <c r="A87" s="17" t="s">
        <v>99</v>
      </c>
      <c r="B87" s="16">
        <v>1071</v>
      </c>
      <c r="C87" s="94"/>
      <c r="D87" s="94"/>
      <c r="E87" s="112"/>
      <c r="F87" s="94"/>
      <c r="G87" s="94"/>
    </row>
    <row r="88" spans="1:7" x14ac:dyDescent="0.2">
      <c r="A88" s="17" t="s">
        <v>98</v>
      </c>
      <c r="B88" s="16">
        <v>1072</v>
      </c>
      <c r="C88" s="94">
        <f>SUM(C89:C94)</f>
        <v>0</v>
      </c>
      <c r="D88" s="94">
        <f>SUM(D89:D94)</f>
        <v>528.29999999999995</v>
      </c>
      <c r="E88" s="112">
        <v>0</v>
      </c>
      <c r="F88" s="94">
        <f t="shared" ref="F88:F100" si="10">E88-D88</f>
        <v>-528.29999999999995</v>
      </c>
      <c r="G88" s="94">
        <f t="shared" ref="G88:G99" si="11">E88*100/D88</f>
        <v>0</v>
      </c>
    </row>
    <row r="89" spans="1:7" ht="23.65" customHeight="1" x14ac:dyDescent="0.2">
      <c r="A89" s="82" t="s">
        <v>192</v>
      </c>
      <c r="B89" s="16" t="s">
        <v>97</v>
      </c>
      <c r="C89" s="94"/>
      <c r="D89" s="94">
        <v>528.29999999999995</v>
      </c>
      <c r="E89" s="100">
        <v>0</v>
      </c>
      <c r="F89" s="94">
        <f t="shared" si="10"/>
        <v>-528.29999999999995</v>
      </c>
      <c r="G89" s="94">
        <f t="shared" si="11"/>
        <v>0</v>
      </c>
    </row>
    <row r="90" spans="1:7" ht="29.25" customHeight="1" x14ac:dyDescent="0.2">
      <c r="A90" s="75" t="s">
        <v>127</v>
      </c>
      <c r="B90" s="16" t="s">
        <v>96</v>
      </c>
      <c r="C90" s="94"/>
      <c r="D90" s="94">
        <v>0</v>
      </c>
      <c r="E90" s="100">
        <v>0</v>
      </c>
      <c r="F90" s="94">
        <f t="shared" si="10"/>
        <v>0</v>
      </c>
      <c r="G90" s="94">
        <v>0</v>
      </c>
    </row>
    <row r="91" spans="1:7" ht="23.25" hidden="1" customHeight="1" x14ac:dyDescent="0.2">
      <c r="A91" s="17"/>
      <c r="B91" s="16" t="s">
        <v>95</v>
      </c>
      <c r="C91" s="94"/>
      <c r="D91" s="94"/>
      <c r="E91" s="100"/>
      <c r="F91" s="94">
        <f t="shared" si="10"/>
        <v>0</v>
      </c>
      <c r="G91" s="94">
        <v>0</v>
      </c>
    </row>
    <row r="92" spans="1:7" ht="23.25" hidden="1" customHeight="1" x14ac:dyDescent="0.2">
      <c r="A92" s="17"/>
      <c r="B92" s="16" t="s">
        <v>94</v>
      </c>
      <c r="C92" s="94"/>
      <c r="D92" s="94"/>
      <c r="E92" s="100"/>
      <c r="F92" s="94">
        <f t="shared" si="10"/>
        <v>0</v>
      </c>
      <c r="G92" s="94">
        <v>0</v>
      </c>
    </row>
    <row r="93" spans="1:7" hidden="1" x14ac:dyDescent="0.2">
      <c r="A93" s="17"/>
      <c r="B93" s="16" t="s">
        <v>93</v>
      </c>
      <c r="C93" s="94"/>
      <c r="D93" s="94"/>
      <c r="E93" s="112"/>
      <c r="F93" s="94">
        <f t="shared" si="10"/>
        <v>0</v>
      </c>
      <c r="G93" s="94">
        <v>0</v>
      </c>
    </row>
    <row r="94" spans="1:7" hidden="1" x14ac:dyDescent="0.2">
      <c r="A94" s="17"/>
      <c r="B94" s="16" t="s">
        <v>92</v>
      </c>
      <c r="C94" s="94"/>
      <c r="D94" s="94"/>
      <c r="E94" s="112"/>
      <c r="F94" s="94">
        <f t="shared" si="10"/>
        <v>0</v>
      </c>
      <c r="G94" s="94">
        <v>0</v>
      </c>
    </row>
    <row r="95" spans="1:7" ht="29.25" customHeight="1" x14ac:dyDescent="0.2">
      <c r="A95" s="15" t="s">
        <v>91</v>
      </c>
      <c r="B95" s="23">
        <v>1080</v>
      </c>
      <c r="C95" s="91">
        <f>C97+C96</f>
        <v>0</v>
      </c>
      <c r="D95" s="91">
        <f t="shared" ref="D95:F95" si="12">D97+D96</f>
        <v>0</v>
      </c>
      <c r="E95" s="91">
        <f t="shared" si="12"/>
        <v>0</v>
      </c>
      <c r="F95" s="91">
        <f t="shared" si="12"/>
        <v>0</v>
      </c>
      <c r="G95" s="91">
        <v>0</v>
      </c>
    </row>
    <row r="96" spans="1:7" ht="24.75" customHeight="1" x14ac:dyDescent="0.2">
      <c r="A96" s="82"/>
      <c r="B96" s="16" t="s">
        <v>90</v>
      </c>
      <c r="C96" s="110"/>
      <c r="D96" s="110"/>
      <c r="E96" s="123"/>
      <c r="F96" s="94">
        <f t="shared" si="10"/>
        <v>0</v>
      </c>
      <c r="G96" s="94">
        <v>0</v>
      </c>
    </row>
    <row r="97" spans="1:14" ht="24" customHeight="1" x14ac:dyDescent="0.2">
      <c r="A97" s="82"/>
      <c r="B97" s="16" t="s">
        <v>200</v>
      </c>
      <c r="C97" s="94"/>
      <c r="D97" s="94"/>
      <c r="E97" s="100"/>
      <c r="F97" s="94">
        <f t="shared" si="10"/>
        <v>0</v>
      </c>
      <c r="G97" s="94">
        <v>0</v>
      </c>
    </row>
    <row r="98" spans="1:14" ht="22.7" customHeight="1" x14ac:dyDescent="0.2">
      <c r="A98" s="15" t="s">
        <v>89</v>
      </c>
      <c r="B98" s="39">
        <v>1100</v>
      </c>
      <c r="C98" s="91">
        <f>C70+C35+C46+C50-C72-C86-C95</f>
        <v>0</v>
      </c>
      <c r="D98" s="91">
        <f>D70+D35+D46+D50-D72-D86-D95</f>
        <v>557.79999999999768</v>
      </c>
      <c r="E98" s="92">
        <f>E70+E35+E46+E50-E72-E86-E95</f>
        <v>1716.4999999999955</v>
      </c>
      <c r="F98" s="91">
        <f t="shared" si="10"/>
        <v>1158.6999999999978</v>
      </c>
      <c r="G98" s="91">
        <f t="shared" si="11"/>
        <v>307.72678379347479</v>
      </c>
    </row>
    <row r="99" spans="1:14" ht="21" customHeight="1" x14ac:dyDescent="0.2">
      <c r="A99" s="17" t="s">
        <v>88</v>
      </c>
      <c r="B99" s="38">
        <v>1101</v>
      </c>
      <c r="C99" s="94"/>
      <c r="D99" s="94">
        <v>557.79999999999995</v>
      </c>
      <c r="E99" s="100">
        <v>1716.5</v>
      </c>
      <c r="F99" s="94">
        <f t="shared" si="10"/>
        <v>1158.7</v>
      </c>
      <c r="G99" s="91">
        <f t="shared" si="11"/>
        <v>307.7267837934744</v>
      </c>
    </row>
    <row r="100" spans="1:14" ht="20.25" customHeight="1" x14ac:dyDescent="0.2">
      <c r="A100" s="17" t="s">
        <v>87</v>
      </c>
      <c r="B100" s="38">
        <v>1102</v>
      </c>
      <c r="C100" s="94"/>
      <c r="D100" s="94"/>
      <c r="E100" s="100"/>
      <c r="F100" s="94">
        <f t="shared" si="10"/>
        <v>0</v>
      </c>
      <c r="G100" s="94">
        <v>0</v>
      </c>
    </row>
    <row r="101" spans="1:14" ht="33" customHeight="1" x14ac:dyDescent="0.2">
      <c r="A101" s="163" t="s">
        <v>86</v>
      </c>
      <c r="B101" s="164"/>
      <c r="C101" s="164"/>
      <c r="D101" s="164"/>
      <c r="E101" s="164"/>
      <c r="F101" s="164"/>
      <c r="G101" s="165"/>
    </row>
    <row r="102" spans="1:14" ht="42" customHeight="1" x14ac:dyDescent="0.2">
      <c r="A102" s="37" t="s">
        <v>85</v>
      </c>
      <c r="B102" s="27">
        <v>2010</v>
      </c>
      <c r="C102" s="94">
        <f>C103</f>
        <v>0</v>
      </c>
      <c r="D102" s="94">
        <f t="shared" ref="D102:E102" si="13">D103</f>
        <v>421.9</v>
      </c>
      <c r="E102" s="94">
        <f t="shared" si="13"/>
        <v>421.9</v>
      </c>
      <c r="F102" s="94">
        <f>E102-D102</f>
        <v>0</v>
      </c>
      <c r="G102" s="101">
        <f>E102*100/D102</f>
        <v>100</v>
      </c>
    </row>
    <row r="103" spans="1:14" x14ac:dyDescent="0.2">
      <c r="A103" s="17" t="s">
        <v>84</v>
      </c>
      <c r="B103" s="27">
        <v>2011</v>
      </c>
      <c r="C103" s="94"/>
      <c r="D103" s="94">
        <v>421.9</v>
      </c>
      <c r="E103" s="112">
        <v>421.9</v>
      </c>
      <c r="F103" s="94">
        <f>E103-D103</f>
        <v>0</v>
      </c>
      <c r="G103" s="101">
        <f>E103*100/D103</f>
        <v>100</v>
      </c>
      <c r="N103" s="63">
        <f>D60+D75</f>
        <v>31111.599999999999</v>
      </c>
    </row>
    <row r="104" spans="1:14" ht="36.75" customHeight="1" x14ac:dyDescent="0.3">
      <c r="A104" s="36" t="s">
        <v>83</v>
      </c>
      <c r="B104" s="33">
        <v>2020</v>
      </c>
      <c r="C104" s="116">
        <f>C105+C106+C107</f>
        <v>0</v>
      </c>
      <c r="D104" s="116">
        <f>D105+D106+D107</f>
        <v>5480</v>
      </c>
      <c r="E104" s="117">
        <f>E105+E106+E107</f>
        <v>5480.2</v>
      </c>
      <c r="F104" s="94">
        <f>E104-D104</f>
        <v>0.1999999999998181</v>
      </c>
      <c r="G104" s="101">
        <f>E104*100/D104</f>
        <v>100.0036496350365</v>
      </c>
    </row>
    <row r="105" spans="1:14" ht="25.5" customHeight="1" x14ac:dyDescent="0.2">
      <c r="A105" s="35" t="s">
        <v>82</v>
      </c>
      <c r="B105" s="33">
        <v>2021</v>
      </c>
      <c r="C105" s="116"/>
      <c r="D105" s="94">
        <v>5464.8</v>
      </c>
      <c r="E105" s="112">
        <v>5464.8</v>
      </c>
      <c r="F105" s="94">
        <f>E105-D105</f>
        <v>0</v>
      </c>
      <c r="G105" s="101">
        <f>E105*100/D105</f>
        <v>100</v>
      </c>
    </row>
    <row r="106" spans="1:14" ht="22.9" customHeight="1" x14ac:dyDescent="0.2">
      <c r="A106" s="35" t="s">
        <v>81</v>
      </c>
      <c r="B106" s="33">
        <v>2022</v>
      </c>
      <c r="C106" s="94"/>
      <c r="D106" s="94">
        <v>15.2</v>
      </c>
      <c r="E106" s="112">
        <v>15.4</v>
      </c>
      <c r="F106" s="94">
        <f t="shared" ref="F106:F107" si="14">E106-D106</f>
        <v>0.20000000000000107</v>
      </c>
      <c r="G106" s="101">
        <f t="shared" ref="G106" si="15">E106*100/D106</f>
        <v>101.31578947368422</v>
      </c>
    </row>
    <row r="107" spans="1:14" ht="25.5" customHeight="1" x14ac:dyDescent="0.2">
      <c r="A107" s="35" t="s">
        <v>80</v>
      </c>
      <c r="B107" s="33">
        <v>2023</v>
      </c>
      <c r="C107" s="94"/>
      <c r="D107" s="94">
        <v>0</v>
      </c>
      <c r="E107" s="112">
        <v>0</v>
      </c>
      <c r="F107" s="94">
        <f t="shared" si="14"/>
        <v>0</v>
      </c>
      <c r="G107" s="101">
        <v>0</v>
      </c>
    </row>
    <row r="108" spans="1:14" ht="39" customHeight="1" x14ac:dyDescent="0.2">
      <c r="A108" s="35" t="s">
        <v>79</v>
      </c>
      <c r="B108" s="33">
        <v>2030</v>
      </c>
      <c r="C108" s="116">
        <f>C109</f>
        <v>0</v>
      </c>
      <c r="D108" s="116">
        <f>D109+D110</f>
        <v>6779.7</v>
      </c>
      <c r="E108" s="116">
        <f>E109+E110</f>
        <v>6779.1</v>
      </c>
      <c r="F108" s="94">
        <f>E108-D108</f>
        <v>-0.5999999999994543</v>
      </c>
      <c r="G108" s="101">
        <f>E108*100/D108</f>
        <v>99.991150050887214</v>
      </c>
    </row>
    <row r="109" spans="1:14" ht="37.5" x14ac:dyDescent="0.2">
      <c r="A109" s="28" t="s">
        <v>78</v>
      </c>
      <c r="B109" s="33">
        <v>2031</v>
      </c>
      <c r="C109" s="116"/>
      <c r="D109" s="94">
        <v>6679.9</v>
      </c>
      <c r="E109" s="112">
        <v>6679.3</v>
      </c>
      <c r="F109" s="94">
        <f>E109-D109</f>
        <v>-0.5999999999994543</v>
      </c>
      <c r="G109" s="101">
        <f>E109*100/D109</f>
        <v>99.991017829608239</v>
      </c>
    </row>
    <row r="110" spans="1:14" x14ac:dyDescent="0.2">
      <c r="A110" s="28" t="s">
        <v>219</v>
      </c>
      <c r="B110" s="33">
        <v>2032</v>
      </c>
      <c r="C110" s="116"/>
      <c r="D110" s="94">
        <v>99.8</v>
      </c>
      <c r="E110" s="112">
        <v>99.8</v>
      </c>
      <c r="F110" s="94">
        <f>E110-D110</f>
        <v>0</v>
      </c>
      <c r="G110" s="101">
        <f>E110*100/D110</f>
        <v>100</v>
      </c>
    </row>
    <row r="111" spans="1:14" x14ac:dyDescent="0.2">
      <c r="A111" s="28" t="s">
        <v>77</v>
      </c>
      <c r="B111" s="33">
        <v>2040</v>
      </c>
      <c r="C111" s="94"/>
      <c r="D111" s="94"/>
      <c r="E111" s="112"/>
      <c r="F111" s="94">
        <f>E111-D111</f>
        <v>0</v>
      </c>
      <c r="G111" s="101">
        <v>0</v>
      </c>
    </row>
    <row r="112" spans="1:14" ht="27.75" customHeight="1" x14ac:dyDescent="0.2">
      <c r="A112" s="26" t="s">
        <v>76</v>
      </c>
      <c r="B112" s="29">
        <v>2050</v>
      </c>
      <c r="C112" s="118">
        <f>C102+C104+C108+C111</f>
        <v>0</v>
      </c>
      <c r="D112" s="118">
        <f>D102+D104+D108+D111</f>
        <v>12681.599999999999</v>
      </c>
      <c r="E112" s="119">
        <f>E102+E104+E108+E111</f>
        <v>12681.2</v>
      </c>
      <c r="F112" s="91">
        <f>E112-D112</f>
        <v>-0.39999999999781721</v>
      </c>
      <c r="G112" s="102">
        <f>E112*100/D112</f>
        <v>99.996845823870814</v>
      </c>
    </row>
    <row r="113" spans="1:7" ht="30" customHeight="1" x14ac:dyDescent="0.2">
      <c r="A113" s="150" t="s">
        <v>75</v>
      </c>
      <c r="B113" s="150"/>
      <c r="C113" s="150"/>
      <c r="D113" s="150"/>
      <c r="E113" s="150"/>
      <c r="F113" s="150"/>
      <c r="G113" s="150"/>
    </row>
    <row r="114" spans="1:7" x14ac:dyDescent="0.2">
      <c r="A114" s="15" t="s">
        <v>74</v>
      </c>
      <c r="B114" s="25">
        <v>3000</v>
      </c>
      <c r="C114" s="113"/>
      <c r="D114" s="113"/>
      <c r="E114" s="114"/>
      <c r="F114" s="91">
        <f t="shared" ref="F114:F139" si="16">E114-D114</f>
        <v>0</v>
      </c>
      <c r="G114" s="102">
        <v>0</v>
      </c>
    </row>
    <row r="115" spans="1:7" ht="37.5" x14ac:dyDescent="0.2">
      <c r="A115" s="26" t="s">
        <v>73</v>
      </c>
      <c r="B115" s="29">
        <v>3100</v>
      </c>
      <c r="C115" s="91">
        <f>C116+C117+C123</f>
        <v>0</v>
      </c>
      <c r="D115" s="91">
        <f>D116+D117+D123</f>
        <v>51013.799999999996</v>
      </c>
      <c r="E115" s="92">
        <f>E116+E117+E123</f>
        <v>50060.899999999994</v>
      </c>
      <c r="F115" s="91">
        <f t="shared" si="16"/>
        <v>-952.90000000000146</v>
      </c>
      <c r="G115" s="102">
        <f>E115*100/D115</f>
        <v>98.132074066233045</v>
      </c>
    </row>
    <row r="116" spans="1:7" ht="37.5" x14ac:dyDescent="0.2">
      <c r="A116" s="28" t="s">
        <v>72</v>
      </c>
      <c r="B116" s="33">
        <v>3110</v>
      </c>
      <c r="C116" s="94"/>
      <c r="D116" s="94">
        <v>6482.4</v>
      </c>
      <c r="E116" s="112">
        <v>5932.4</v>
      </c>
      <c r="F116" s="94">
        <f t="shared" si="16"/>
        <v>-550</v>
      </c>
      <c r="G116" s="101">
        <v>0</v>
      </c>
    </row>
    <row r="117" spans="1:7" x14ac:dyDescent="0.2">
      <c r="A117" s="28" t="s">
        <v>71</v>
      </c>
      <c r="B117" s="33">
        <v>3120</v>
      </c>
      <c r="C117" s="94">
        <f>C118+C119+C120</f>
        <v>0</v>
      </c>
      <c r="D117" s="94">
        <f>D118+D119+D120+D121+D122</f>
        <v>43963.999999999993</v>
      </c>
      <c r="E117" s="94">
        <f>E118+E119+E120+E121+E122</f>
        <v>43565.899999999994</v>
      </c>
      <c r="F117" s="94">
        <f t="shared" si="16"/>
        <v>-398.09999999999854</v>
      </c>
      <c r="G117" s="101">
        <f>E117*100/D117</f>
        <v>99.094486397961958</v>
      </c>
    </row>
    <row r="118" spans="1:7" x14ac:dyDescent="0.2">
      <c r="A118" s="130" t="s">
        <v>146</v>
      </c>
      <c r="B118" s="33" t="s">
        <v>69</v>
      </c>
      <c r="C118" s="94"/>
      <c r="D118" s="115">
        <v>27059.7</v>
      </c>
      <c r="E118" s="115">
        <v>27059.7</v>
      </c>
      <c r="F118" s="94">
        <f t="shared" si="16"/>
        <v>0</v>
      </c>
      <c r="G118" s="101">
        <f t="shared" ref="G118:G122" si="17">E118*100/D118</f>
        <v>100</v>
      </c>
    </row>
    <row r="119" spans="1:7" x14ac:dyDescent="0.2">
      <c r="A119" s="28" t="s">
        <v>70</v>
      </c>
      <c r="B119" s="33" t="s">
        <v>67</v>
      </c>
      <c r="C119" s="94"/>
      <c r="D119" s="115">
        <v>16275.5</v>
      </c>
      <c r="E119" s="115">
        <v>15877.4</v>
      </c>
      <c r="F119" s="94">
        <f t="shared" si="16"/>
        <v>-398.10000000000036</v>
      </c>
      <c r="G119" s="101">
        <f t="shared" si="17"/>
        <v>97.553992196860307</v>
      </c>
    </row>
    <row r="120" spans="1:7" x14ac:dyDescent="0.2">
      <c r="A120" s="28" t="s">
        <v>68</v>
      </c>
      <c r="B120" s="33" t="s">
        <v>190</v>
      </c>
      <c r="C120" s="94"/>
      <c r="D120" s="94">
        <v>0</v>
      </c>
      <c r="E120" s="112">
        <v>0</v>
      </c>
      <c r="F120" s="94">
        <f t="shared" si="16"/>
        <v>0</v>
      </c>
      <c r="G120" s="101">
        <v>0</v>
      </c>
    </row>
    <row r="121" spans="1:7" ht="37.5" x14ac:dyDescent="0.2">
      <c r="A121" s="82" t="s">
        <v>147</v>
      </c>
      <c r="B121" s="33" t="s">
        <v>201</v>
      </c>
      <c r="C121" s="94"/>
      <c r="D121" s="94">
        <v>558.6</v>
      </c>
      <c r="E121" s="112">
        <v>558.6</v>
      </c>
      <c r="F121" s="94">
        <f t="shared" si="16"/>
        <v>0</v>
      </c>
      <c r="G121" s="101">
        <f t="shared" si="17"/>
        <v>100</v>
      </c>
    </row>
    <row r="122" spans="1:7" ht="75" x14ac:dyDescent="0.2">
      <c r="A122" s="85" t="s">
        <v>144</v>
      </c>
      <c r="B122" s="33" t="s">
        <v>202</v>
      </c>
      <c r="C122" s="94"/>
      <c r="D122" s="94">
        <v>70.2</v>
      </c>
      <c r="E122" s="112">
        <v>70.2</v>
      </c>
      <c r="F122" s="94">
        <f t="shared" si="16"/>
        <v>0</v>
      </c>
      <c r="G122" s="101">
        <f t="shared" si="17"/>
        <v>100</v>
      </c>
    </row>
    <row r="123" spans="1:7" x14ac:dyDescent="0.2">
      <c r="A123" s="28" t="s">
        <v>66</v>
      </c>
      <c r="B123" s="33">
        <v>3130</v>
      </c>
      <c r="C123" s="94">
        <f>SUM(C124:C127)</f>
        <v>0</v>
      </c>
      <c r="D123" s="94">
        <f>SUM(D124:D127)</f>
        <v>567.4</v>
      </c>
      <c r="E123" s="94">
        <f>SUM(E124:E127)</f>
        <v>562.59999999999991</v>
      </c>
      <c r="F123" s="94">
        <f>SUM(F124:F127)</f>
        <v>-4.8000000000000007</v>
      </c>
      <c r="G123" s="101">
        <f>E123*100/D123</f>
        <v>99.154035953471976</v>
      </c>
    </row>
    <row r="124" spans="1:7" x14ac:dyDescent="0.2">
      <c r="A124" s="82" t="s">
        <v>220</v>
      </c>
      <c r="B124" s="33" t="s">
        <v>65</v>
      </c>
      <c r="C124" s="94"/>
      <c r="D124" s="94">
        <v>528.29999999999995</v>
      </c>
      <c r="E124" s="112">
        <v>528.29999999999995</v>
      </c>
      <c r="F124" s="94">
        <f t="shared" ref="F124:F127" si="18">E124-D124</f>
        <v>0</v>
      </c>
      <c r="G124" s="101">
        <f t="shared" ref="G124:G127" si="19">E124*100/D124</f>
        <v>100</v>
      </c>
    </row>
    <row r="125" spans="1:7" ht="37.5" x14ac:dyDescent="0.2">
      <c r="A125" s="82" t="s">
        <v>203</v>
      </c>
      <c r="B125" s="33" t="s">
        <v>64</v>
      </c>
      <c r="C125" s="94"/>
      <c r="D125" s="94">
        <v>0</v>
      </c>
      <c r="E125" s="112">
        <v>0</v>
      </c>
      <c r="F125" s="94">
        <f t="shared" si="18"/>
        <v>0</v>
      </c>
      <c r="G125" s="101">
        <v>0</v>
      </c>
    </row>
    <row r="126" spans="1:7" x14ac:dyDescent="0.2">
      <c r="A126" s="82" t="s">
        <v>204</v>
      </c>
      <c r="B126" s="33" t="s">
        <v>206</v>
      </c>
      <c r="C126" s="94"/>
      <c r="D126" s="94">
        <v>22</v>
      </c>
      <c r="E126" s="112">
        <v>21.3</v>
      </c>
      <c r="F126" s="94">
        <f t="shared" si="18"/>
        <v>-0.69999999999999929</v>
      </c>
      <c r="G126" s="101">
        <f t="shared" si="19"/>
        <v>96.818181818181813</v>
      </c>
    </row>
    <row r="127" spans="1:7" x14ac:dyDescent="0.2">
      <c r="A127" s="82" t="s">
        <v>205</v>
      </c>
      <c r="B127" s="33" t="s">
        <v>207</v>
      </c>
      <c r="C127" s="94"/>
      <c r="D127" s="94">
        <v>17.100000000000001</v>
      </c>
      <c r="E127" s="112">
        <v>13</v>
      </c>
      <c r="F127" s="94">
        <f t="shared" si="18"/>
        <v>-4.1000000000000014</v>
      </c>
      <c r="G127" s="101">
        <f t="shared" si="19"/>
        <v>76.023391812865498</v>
      </c>
    </row>
    <row r="128" spans="1:7" ht="37.5" x14ac:dyDescent="0.2">
      <c r="A128" s="26" t="s">
        <v>63</v>
      </c>
      <c r="B128" s="29">
        <v>3200</v>
      </c>
      <c r="C128" s="91">
        <f>C129+C130+C131+C132</f>
        <v>0</v>
      </c>
      <c r="D128" s="91">
        <f>D129+D130+D131+D132</f>
        <v>50459.7</v>
      </c>
      <c r="E128" s="92">
        <f>E129+E130+E131+E132</f>
        <v>49061.100000000006</v>
      </c>
      <c r="F128" s="91">
        <f t="shared" si="16"/>
        <v>-1398.5999999999913</v>
      </c>
      <c r="G128" s="102">
        <f>E128*100/D128</f>
        <v>97.228283164584838</v>
      </c>
    </row>
    <row r="129" spans="1:14" ht="37.5" x14ac:dyDescent="0.2">
      <c r="A129" s="28" t="s">
        <v>62</v>
      </c>
      <c r="B129" s="33">
        <v>3210</v>
      </c>
      <c r="C129" s="94"/>
      <c r="D129" s="94">
        <v>11243.5</v>
      </c>
      <c r="E129" s="112">
        <v>10087</v>
      </c>
      <c r="F129" s="94">
        <f t="shared" si="16"/>
        <v>-1156.5</v>
      </c>
      <c r="G129" s="101">
        <f>E129*100/D129</f>
        <v>89.714057010717298</v>
      </c>
    </row>
    <row r="130" spans="1:14" x14ac:dyDescent="0.2">
      <c r="A130" s="28" t="s">
        <v>61</v>
      </c>
      <c r="B130" s="33">
        <v>3220</v>
      </c>
      <c r="C130" s="94"/>
      <c r="D130" s="94">
        <v>6679.9</v>
      </c>
      <c r="E130" s="112">
        <v>6679.4</v>
      </c>
      <c r="F130" s="94">
        <f t="shared" si="16"/>
        <v>-0.5</v>
      </c>
      <c r="G130" s="101">
        <f>E130*100/D130</f>
        <v>99.992514858006857</v>
      </c>
      <c r="N130" s="20"/>
    </row>
    <row r="131" spans="1:14" ht="40.700000000000003" customHeight="1" x14ac:dyDescent="0.2">
      <c r="A131" s="34" t="s">
        <v>60</v>
      </c>
      <c r="B131" s="33">
        <v>3230</v>
      </c>
      <c r="C131" s="94"/>
      <c r="D131" s="94">
        <v>0</v>
      </c>
      <c r="E131" s="112">
        <v>0</v>
      </c>
      <c r="F131" s="94">
        <f t="shared" si="16"/>
        <v>0</v>
      </c>
      <c r="G131" s="101">
        <v>0</v>
      </c>
    </row>
    <row r="132" spans="1:14" x14ac:dyDescent="0.2">
      <c r="A132" s="34" t="s">
        <v>59</v>
      </c>
      <c r="B132" s="33">
        <v>3240</v>
      </c>
      <c r="C132" s="94">
        <f>SUM(C133:C135)</f>
        <v>0</v>
      </c>
      <c r="D132" s="94">
        <f>SUM(D133:D136)</f>
        <v>32536.299999999996</v>
      </c>
      <c r="E132" s="94">
        <f t="shared" ref="E132:F132" si="20">SUM(E133:E136)</f>
        <v>32294.7</v>
      </c>
      <c r="F132" s="94">
        <f t="shared" si="20"/>
        <v>-241.59999999999707</v>
      </c>
      <c r="G132" s="101">
        <f>E132*100/D132</f>
        <v>99.257444761696945</v>
      </c>
    </row>
    <row r="133" spans="1:14" x14ac:dyDescent="0.2">
      <c r="A133" s="34" t="s">
        <v>58</v>
      </c>
      <c r="B133" s="33" t="s">
        <v>57</v>
      </c>
      <c r="C133" s="94"/>
      <c r="D133" s="94">
        <v>31111.599999999999</v>
      </c>
      <c r="E133" s="100">
        <v>30881.9</v>
      </c>
      <c r="F133" s="94">
        <f t="shared" si="16"/>
        <v>-229.69999999999709</v>
      </c>
      <c r="G133" s="101">
        <f t="shared" ref="G133:G136" si="21">E133*100/D133</f>
        <v>99.26169017344013</v>
      </c>
    </row>
    <row r="134" spans="1:14" ht="37.5" x14ac:dyDescent="0.2">
      <c r="A134" s="34" t="s">
        <v>56</v>
      </c>
      <c r="B134" s="33" t="s">
        <v>55</v>
      </c>
      <c r="C134" s="94"/>
      <c r="D134" s="94">
        <v>860.6</v>
      </c>
      <c r="E134" s="112">
        <v>848.7</v>
      </c>
      <c r="F134" s="94">
        <f t="shared" si="16"/>
        <v>-11.899999999999977</v>
      </c>
      <c r="G134" s="101">
        <f t="shared" si="21"/>
        <v>98.61724378340692</v>
      </c>
    </row>
    <row r="135" spans="1:14" x14ac:dyDescent="0.2">
      <c r="A135" s="34" t="s">
        <v>54</v>
      </c>
      <c r="B135" s="33" t="s">
        <v>53</v>
      </c>
      <c r="C135" s="94"/>
      <c r="D135" s="94">
        <v>35.799999999999997</v>
      </c>
      <c r="E135" s="112">
        <v>35.799999999999997</v>
      </c>
      <c r="F135" s="94">
        <f t="shared" si="16"/>
        <v>0</v>
      </c>
      <c r="G135" s="101">
        <f t="shared" si="21"/>
        <v>100</v>
      </c>
    </row>
    <row r="136" spans="1:14" x14ac:dyDescent="0.2">
      <c r="A136" s="82" t="s">
        <v>208</v>
      </c>
      <c r="B136" s="33"/>
      <c r="C136" s="94"/>
      <c r="D136" s="94">
        <v>528.29999999999995</v>
      </c>
      <c r="E136" s="112">
        <v>528.29999999999995</v>
      </c>
      <c r="F136" s="94">
        <f t="shared" si="16"/>
        <v>0</v>
      </c>
      <c r="G136" s="101">
        <f t="shared" si="21"/>
        <v>100</v>
      </c>
    </row>
    <row r="137" spans="1:14" ht="30.75" customHeight="1" x14ac:dyDescent="0.2">
      <c r="A137" s="32" t="s">
        <v>52</v>
      </c>
      <c r="B137" s="29">
        <v>3300</v>
      </c>
      <c r="C137" s="91">
        <f>C115-C128</f>
        <v>0</v>
      </c>
      <c r="D137" s="91">
        <f>D115-D128</f>
        <v>554.09999999999854</v>
      </c>
      <c r="E137" s="92">
        <f>E115-E128</f>
        <v>999.79999999998836</v>
      </c>
      <c r="F137" s="91">
        <f t="shared" si="16"/>
        <v>445.69999999998981</v>
      </c>
      <c r="G137" s="102">
        <f>E137*100/D137</f>
        <v>180.43674426998575</v>
      </c>
    </row>
    <row r="138" spans="1:14" ht="37.5" x14ac:dyDescent="0.2">
      <c r="A138" s="31" t="s">
        <v>51</v>
      </c>
      <c r="B138" s="30">
        <v>3500</v>
      </c>
      <c r="C138" s="94"/>
      <c r="D138" s="94"/>
      <c r="E138" s="112"/>
      <c r="F138" s="94">
        <f t="shared" si="16"/>
        <v>0</v>
      </c>
      <c r="G138" s="101">
        <v>0</v>
      </c>
    </row>
    <row r="139" spans="1:14" ht="37.5" x14ac:dyDescent="0.2">
      <c r="A139" s="31" t="s">
        <v>50</v>
      </c>
      <c r="B139" s="30">
        <v>3600</v>
      </c>
      <c r="C139" s="94"/>
      <c r="D139" s="94"/>
      <c r="E139" s="100"/>
      <c r="F139" s="94">
        <f t="shared" si="16"/>
        <v>0</v>
      </c>
      <c r="G139" s="101">
        <v>0</v>
      </c>
    </row>
    <row r="140" spans="1:14" ht="37.5" x14ac:dyDescent="0.2">
      <c r="A140" s="26" t="s">
        <v>49</v>
      </c>
      <c r="B140" s="29">
        <v>3700</v>
      </c>
      <c r="C140" s="91">
        <f>C138-C139</f>
        <v>0</v>
      </c>
      <c r="D140" s="91">
        <f>D138-D139</f>
        <v>0</v>
      </c>
      <c r="E140" s="92">
        <f>E138-E139</f>
        <v>0</v>
      </c>
      <c r="F140" s="91">
        <f>E140-D140</f>
        <v>0</v>
      </c>
      <c r="G140" s="102">
        <v>0</v>
      </c>
    </row>
    <row r="141" spans="1:14" ht="27.75" customHeight="1" x14ac:dyDescent="0.2">
      <c r="A141" s="15" t="s">
        <v>48</v>
      </c>
      <c r="B141" s="29">
        <v>3800</v>
      </c>
      <c r="C141" s="91">
        <f>C114+C137+C140</f>
        <v>0</v>
      </c>
      <c r="D141" s="91">
        <f>D114+D137+D140</f>
        <v>554.09999999999854</v>
      </c>
      <c r="E141" s="92">
        <f>E114+E137+E140</f>
        <v>999.79999999998836</v>
      </c>
      <c r="F141" s="91">
        <f>E141-D141</f>
        <v>445.69999999998981</v>
      </c>
      <c r="G141" s="102">
        <f>E141*100/D141</f>
        <v>180.43674426998575</v>
      </c>
    </row>
    <row r="142" spans="1:14" ht="32.25" customHeight="1" x14ac:dyDescent="0.2">
      <c r="A142" s="150" t="s">
        <v>47</v>
      </c>
      <c r="B142" s="150"/>
      <c r="C142" s="150"/>
      <c r="D142" s="150"/>
      <c r="E142" s="150"/>
      <c r="F142" s="150"/>
      <c r="G142" s="150"/>
    </row>
    <row r="143" spans="1:14" ht="27" customHeight="1" x14ac:dyDescent="0.2">
      <c r="A143" s="15" t="s">
        <v>46</v>
      </c>
      <c r="B143" s="25">
        <v>4000</v>
      </c>
      <c r="C143" s="91">
        <f>SUM(C144:C149)</f>
        <v>0</v>
      </c>
      <c r="D143" s="91">
        <f>SUM(D144:D149)</f>
        <v>2558.6999999999998</v>
      </c>
      <c r="E143" s="92">
        <f>SUM(E144:E149)</f>
        <v>2420.5</v>
      </c>
      <c r="F143" s="91">
        <f t="shared" ref="F143:F151" si="22">E143-D143</f>
        <v>-138.19999999999982</v>
      </c>
      <c r="G143" s="102">
        <f t="shared" ref="G143:G151" si="23">E143*100/D143</f>
        <v>94.598819713135583</v>
      </c>
    </row>
    <row r="144" spans="1:14" x14ac:dyDescent="0.2">
      <c r="A144" s="17" t="s">
        <v>45</v>
      </c>
      <c r="B144" s="27">
        <v>4010</v>
      </c>
      <c r="C144" s="77"/>
      <c r="D144" s="94"/>
      <c r="E144" s="100"/>
      <c r="F144" s="94">
        <f t="shared" si="22"/>
        <v>0</v>
      </c>
      <c r="G144" s="103">
        <v>0</v>
      </c>
    </row>
    <row r="145" spans="1:7" x14ac:dyDescent="0.2">
      <c r="A145" s="17" t="s">
        <v>44</v>
      </c>
      <c r="B145" s="27">
        <v>4020</v>
      </c>
      <c r="C145" s="78"/>
      <c r="D145" s="94">
        <v>499.2</v>
      </c>
      <c r="E145" s="94">
        <v>499.2</v>
      </c>
      <c r="F145" s="94">
        <f t="shared" si="22"/>
        <v>0</v>
      </c>
      <c r="G145" s="101">
        <f t="shared" si="23"/>
        <v>100</v>
      </c>
    </row>
    <row r="146" spans="1:7" ht="37.5" x14ac:dyDescent="0.2">
      <c r="A146" s="17" t="s">
        <v>43</v>
      </c>
      <c r="B146" s="27">
        <v>4030</v>
      </c>
      <c r="C146" s="77"/>
      <c r="D146" s="94">
        <v>156.80000000000001</v>
      </c>
      <c r="E146" s="100">
        <v>156.80000000000001</v>
      </c>
      <c r="F146" s="94">
        <f t="shared" si="22"/>
        <v>0</v>
      </c>
      <c r="G146" s="101">
        <f t="shared" si="23"/>
        <v>100</v>
      </c>
    </row>
    <row r="147" spans="1:7" x14ac:dyDescent="0.2">
      <c r="A147" s="17" t="s">
        <v>42</v>
      </c>
      <c r="B147" s="27">
        <v>4040</v>
      </c>
      <c r="C147" s="78"/>
      <c r="D147" s="94">
        <v>68.7</v>
      </c>
      <c r="E147" s="100">
        <v>68.7</v>
      </c>
      <c r="F147" s="94">
        <f t="shared" si="22"/>
        <v>0</v>
      </c>
      <c r="G147" s="101">
        <f t="shared" si="23"/>
        <v>100</v>
      </c>
    </row>
    <row r="148" spans="1:7" ht="56.25" x14ac:dyDescent="0.2">
      <c r="A148" s="17" t="s">
        <v>41</v>
      </c>
      <c r="B148" s="27">
        <v>4050</v>
      </c>
      <c r="C148" s="77"/>
      <c r="D148" s="94"/>
      <c r="E148" s="100"/>
      <c r="F148" s="94">
        <f t="shared" si="22"/>
        <v>0</v>
      </c>
      <c r="G148" s="101">
        <v>0</v>
      </c>
    </row>
    <row r="149" spans="1:7" x14ac:dyDescent="0.2">
      <c r="A149" s="17" t="s">
        <v>40</v>
      </c>
      <c r="B149" s="27">
        <v>4060</v>
      </c>
      <c r="C149" s="77"/>
      <c r="D149" s="94">
        <v>1834</v>
      </c>
      <c r="E149" s="100">
        <v>1695.8</v>
      </c>
      <c r="F149" s="94">
        <f t="shared" si="22"/>
        <v>-138.20000000000005</v>
      </c>
      <c r="G149" s="101">
        <f t="shared" si="23"/>
        <v>92.464558342420943</v>
      </c>
    </row>
    <row r="150" spans="1:7" x14ac:dyDescent="0.2">
      <c r="A150" s="17" t="s">
        <v>39</v>
      </c>
      <c r="B150" s="27">
        <v>4100</v>
      </c>
      <c r="C150" s="77"/>
      <c r="D150" s="94">
        <v>22211</v>
      </c>
      <c r="E150" s="112">
        <v>22182.6</v>
      </c>
      <c r="F150" s="94">
        <f t="shared" si="22"/>
        <v>-28.400000000001455</v>
      </c>
      <c r="G150" s="101">
        <f t="shared" si="23"/>
        <v>99.872135428391331</v>
      </c>
    </row>
    <row r="151" spans="1:7" x14ac:dyDescent="0.2">
      <c r="A151" s="17" t="s">
        <v>38</v>
      </c>
      <c r="B151" s="27">
        <v>4200</v>
      </c>
      <c r="C151" s="77"/>
      <c r="D151" s="94">
        <v>10000</v>
      </c>
      <c r="E151" s="112">
        <v>9988.1</v>
      </c>
      <c r="F151" s="94">
        <f t="shared" si="22"/>
        <v>-11.899999999999636</v>
      </c>
      <c r="G151" s="101">
        <f t="shared" si="23"/>
        <v>99.881</v>
      </c>
    </row>
    <row r="152" spans="1:7" ht="31.7" customHeight="1" x14ac:dyDescent="0.2">
      <c r="A152" s="150" t="s">
        <v>37</v>
      </c>
      <c r="B152" s="150"/>
      <c r="C152" s="150"/>
      <c r="D152" s="150"/>
      <c r="E152" s="150"/>
      <c r="F152" s="150"/>
      <c r="G152" s="150"/>
    </row>
    <row r="153" spans="1:7" ht="37.5" x14ac:dyDescent="0.2">
      <c r="A153" s="28" t="s">
        <v>36</v>
      </c>
      <c r="B153" s="27">
        <v>5010</v>
      </c>
      <c r="C153" s="79"/>
      <c r="D153" s="106">
        <f>D40/(D34+D35+D46+D50)</f>
        <v>0.31821585614543435</v>
      </c>
      <c r="E153" s="107">
        <f>E40/(E34+E35+E46+E50)</f>
        <v>0.31451856746663465</v>
      </c>
      <c r="F153" s="108"/>
      <c r="G153" s="109"/>
    </row>
    <row r="154" spans="1:7" ht="37.5" x14ac:dyDescent="0.2">
      <c r="A154" s="17" t="s">
        <v>35</v>
      </c>
      <c r="B154" s="27">
        <v>5020</v>
      </c>
      <c r="C154" s="79"/>
      <c r="D154" s="106">
        <f>(D78+D54)/(D52+D72+D86+D95)</f>
        <v>7.649594866797263E-2</v>
      </c>
      <c r="E154" s="107">
        <f>(E78+E54)/(E52+E72+E86+E95)</f>
        <v>7.8715550670841725E-2</v>
      </c>
      <c r="F154" s="108"/>
      <c r="G154" s="109"/>
    </row>
    <row r="155" spans="1:7" ht="37.5" x14ac:dyDescent="0.2">
      <c r="A155" s="17" t="s">
        <v>34</v>
      </c>
      <c r="B155" s="27">
        <v>5030</v>
      </c>
      <c r="C155" s="79"/>
      <c r="D155" s="106">
        <f>D143/(D52+D72+D86+D95)</f>
        <v>5.0578888794444561E-2</v>
      </c>
      <c r="E155" s="107">
        <f>E143/(E52+E72+E86+E95)</f>
        <v>5.01938908819443E-2</v>
      </c>
      <c r="F155" s="108"/>
      <c r="G155" s="109"/>
    </row>
    <row r="156" spans="1:7" ht="37.5" x14ac:dyDescent="0.2">
      <c r="A156" s="17" t="s">
        <v>33</v>
      </c>
      <c r="B156" s="27">
        <v>5040</v>
      </c>
      <c r="C156" s="79"/>
      <c r="D156" s="106">
        <f>D182/(D52+D72+D86+D95)</f>
        <v>0.74864543777909109</v>
      </c>
      <c r="E156" s="107">
        <f>E182/(E52+E72+E86+E95)</f>
        <v>0.77890840470314981</v>
      </c>
      <c r="F156" s="108"/>
      <c r="G156" s="109"/>
    </row>
    <row r="157" spans="1:7" ht="27.75" customHeight="1" x14ac:dyDescent="0.2">
      <c r="A157" s="28" t="s">
        <v>32</v>
      </c>
      <c r="B157" s="27">
        <v>5050</v>
      </c>
      <c r="C157" s="80"/>
      <c r="D157" s="94">
        <f>D151/D150</f>
        <v>0.4502273648192337</v>
      </c>
      <c r="E157" s="100">
        <f>E151/E150</f>
        <v>0.45026732664340524</v>
      </c>
      <c r="F157" s="98"/>
      <c r="G157" s="101"/>
    </row>
    <row r="158" spans="1:7" ht="37.5" x14ac:dyDescent="0.2">
      <c r="A158" s="28" t="s">
        <v>31</v>
      </c>
      <c r="B158" s="27">
        <v>5060</v>
      </c>
      <c r="C158" s="80"/>
      <c r="D158" s="94">
        <f>(D145+D146)/D143</f>
        <v>0.25638019306679177</v>
      </c>
      <c r="E158" s="100">
        <f>(E145+E146)/E143</f>
        <v>0.27101838463127453</v>
      </c>
      <c r="F158" s="98"/>
      <c r="G158" s="101"/>
    </row>
    <row r="159" spans="1:7" x14ac:dyDescent="0.2">
      <c r="A159" s="28" t="s">
        <v>30</v>
      </c>
      <c r="B159" s="27">
        <v>5070</v>
      </c>
      <c r="C159" s="80"/>
      <c r="D159" s="110">
        <f>D173/(D168+D169)</f>
        <v>21.873967231480187</v>
      </c>
      <c r="E159" s="110">
        <f>E173/(E168+E169)</f>
        <v>21.873967231480187</v>
      </c>
      <c r="F159" s="98"/>
      <c r="G159" s="101"/>
    </row>
    <row r="160" spans="1:7" x14ac:dyDescent="0.2">
      <c r="A160" s="28" t="s">
        <v>29</v>
      </c>
      <c r="B160" s="27">
        <v>5080</v>
      </c>
      <c r="C160" s="81"/>
      <c r="D160" s="110">
        <f>D165/D169</f>
        <v>5.4285091543156057</v>
      </c>
      <c r="E160" s="110">
        <f>E165/E169</f>
        <v>5.4285091543156057</v>
      </c>
      <c r="F160" s="98"/>
      <c r="G160" s="101"/>
    </row>
    <row r="161" spans="1:8" x14ac:dyDescent="0.2">
      <c r="A161" s="28" t="s">
        <v>28</v>
      </c>
      <c r="B161" s="27">
        <v>5090</v>
      </c>
      <c r="C161" s="80"/>
      <c r="D161" s="111">
        <f>D95/D37</f>
        <v>0</v>
      </c>
      <c r="E161" s="111">
        <f>E95/E37</f>
        <v>0</v>
      </c>
      <c r="F161" s="98"/>
      <c r="G161" s="101"/>
    </row>
    <row r="162" spans="1:8" x14ac:dyDescent="0.2">
      <c r="A162" s="28" t="s">
        <v>27</v>
      </c>
      <c r="B162" s="27">
        <v>5100</v>
      </c>
      <c r="C162" s="79"/>
      <c r="D162" s="111">
        <f>D73/D37</f>
        <v>9.4163981382026488E-2</v>
      </c>
      <c r="E162" s="111">
        <f>E73/E37*100</f>
        <v>9.5059076262083781</v>
      </c>
      <c r="F162" s="108"/>
      <c r="G162" s="101"/>
    </row>
    <row r="163" spans="1:8" ht="29.25" customHeight="1" x14ac:dyDescent="0.2">
      <c r="A163" s="151" t="s">
        <v>26</v>
      </c>
      <c r="B163" s="151"/>
      <c r="C163" s="151"/>
      <c r="D163" s="151"/>
      <c r="E163" s="151"/>
      <c r="F163" s="151"/>
      <c r="G163" s="151"/>
    </row>
    <row r="164" spans="1:8" x14ac:dyDescent="0.2">
      <c r="A164" s="28" t="s">
        <v>25</v>
      </c>
      <c r="B164" s="27">
        <v>6010</v>
      </c>
      <c r="C164" s="77"/>
      <c r="D164" s="100">
        <v>12598.4</v>
      </c>
      <c r="E164" s="100">
        <v>12598.4</v>
      </c>
      <c r="F164" s="94">
        <f>E164-D164</f>
        <v>0</v>
      </c>
      <c r="G164" s="101">
        <f t="shared" ref="G164:G170" si="24">E164*100/D164</f>
        <v>100</v>
      </c>
    </row>
    <row r="165" spans="1:8" x14ac:dyDescent="0.2">
      <c r="A165" s="28" t="s">
        <v>24</v>
      </c>
      <c r="B165" s="27">
        <v>6020</v>
      </c>
      <c r="C165" s="94"/>
      <c r="D165" s="100">
        <v>3735.9</v>
      </c>
      <c r="E165" s="100">
        <v>3735.9</v>
      </c>
      <c r="F165" s="94">
        <f>E165-D165</f>
        <v>0</v>
      </c>
      <c r="G165" s="101">
        <f t="shared" si="24"/>
        <v>100</v>
      </c>
    </row>
    <row r="166" spans="1:8" x14ac:dyDescent="0.2">
      <c r="A166" s="28" t="s">
        <v>23</v>
      </c>
      <c r="B166" s="27">
        <v>6021</v>
      </c>
      <c r="C166" s="94"/>
      <c r="D166" s="100">
        <v>1001.2</v>
      </c>
      <c r="E166" s="100">
        <v>1001.2</v>
      </c>
      <c r="F166" s="94">
        <f>E166-D166</f>
        <v>0</v>
      </c>
      <c r="G166" s="101">
        <f t="shared" si="24"/>
        <v>100</v>
      </c>
    </row>
    <row r="167" spans="1:8" x14ac:dyDescent="0.2">
      <c r="A167" s="15" t="s">
        <v>22</v>
      </c>
      <c r="B167" s="25">
        <v>6030</v>
      </c>
      <c r="C167" s="91">
        <f>C164+C165</f>
        <v>0</v>
      </c>
      <c r="D167" s="92">
        <f>D164+D165</f>
        <v>16334.3</v>
      </c>
      <c r="E167" s="92">
        <f>E164+E165</f>
        <v>16334.3</v>
      </c>
      <c r="F167" s="91">
        <f t="shared" ref="F167:F173" si="25">E167-D167</f>
        <v>0</v>
      </c>
      <c r="G167" s="102">
        <f t="shared" si="24"/>
        <v>100</v>
      </c>
    </row>
    <row r="168" spans="1:8" x14ac:dyDescent="0.2">
      <c r="A168" s="28" t="s">
        <v>21</v>
      </c>
      <c r="B168" s="27">
        <v>6040</v>
      </c>
      <c r="C168" s="94"/>
      <c r="D168" s="100">
        <v>25.9</v>
      </c>
      <c r="E168" s="100">
        <v>25.9</v>
      </c>
      <c r="F168" s="94">
        <f t="shared" si="25"/>
        <v>0</v>
      </c>
      <c r="G168" s="103">
        <f t="shared" si="24"/>
        <v>100</v>
      </c>
    </row>
    <row r="169" spans="1:8" x14ac:dyDescent="0.2">
      <c r="A169" s="28" t="s">
        <v>20</v>
      </c>
      <c r="B169" s="27">
        <v>6050</v>
      </c>
      <c r="C169" s="94"/>
      <c r="D169" s="100">
        <v>688.2</v>
      </c>
      <c r="E169" s="100">
        <v>688.2</v>
      </c>
      <c r="F169" s="94">
        <f t="shared" si="25"/>
        <v>0</v>
      </c>
      <c r="G169" s="101">
        <f t="shared" si="24"/>
        <v>100</v>
      </c>
    </row>
    <row r="170" spans="1:8" x14ac:dyDescent="0.2">
      <c r="A170" s="26" t="s">
        <v>19</v>
      </c>
      <c r="B170" s="25">
        <v>6060</v>
      </c>
      <c r="C170" s="91"/>
      <c r="D170" s="92">
        <v>714.1</v>
      </c>
      <c r="E170" s="92">
        <v>714.1</v>
      </c>
      <c r="F170" s="91">
        <f t="shared" si="25"/>
        <v>0</v>
      </c>
      <c r="G170" s="104">
        <f t="shared" si="24"/>
        <v>100</v>
      </c>
    </row>
    <row r="171" spans="1:8" x14ac:dyDescent="0.2">
      <c r="A171" s="28" t="s">
        <v>18</v>
      </c>
      <c r="B171" s="27">
        <v>6070</v>
      </c>
      <c r="C171" s="94"/>
      <c r="D171" s="100"/>
      <c r="E171" s="100"/>
      <c r="F171" s="94">
        <f t="shared" si="25"/>
        <v>0</v>
      </c>
      <c r="G171" s="105" t="e">
        <f t="shared" ref="G171:G172" si="26">E171*100/D171</f>
        <v>#DIV/0!</v>
      </c>
    </row>
    <row r="172" spans="1:8" x14ac:dyDescent="0.2">
      <c r="A172" s="28" t="s">
        <v>17</v>
      </c>
      <c r="B172" s="27">
        <v>6080</v>
      </c>
      <c r="C172" s="94"/>
      <c r="D172" s="100"/>
      <c r="E172" s="100"/>
      <c r="F172" s="94">
        <f t="shared" si="25"/>
        <v>0</v>
      </c>
      <c r="G172" s="105" t="e">
        <f t="shared" si="26"/>
        <v>#DIV/0!</v>
      </c>
    </row>
    <row r="173" spans="1:8" x14ac:dyDescent="0.2">
      <c r="A173" s="26" t="s">
        <v>16</v>
      </c>
      <c r="B173" s="25">
        <v>6090</v>
      </c>
      <c r="C173" s="91"/>
      <c r="D173" s="92">
        <v>15620.2</v>
      </c>
      <c r="E173" s="92">
        <v>15620.2</v>
      </c>
      <c r="F173" s="91">
        <f t="shared" si="25"/>
        <v>0</v>
      </c>
      <c r="G173" s="102">
        <f>E173*100/D173</f>
        <v>100</v>
      </c>
    </row>
    <row r="174" spans="1:8" ht="36.75" customHeight="1" x14ac:dyDescent="0.2">
      <c r="A174" s="150" t="s">
        <v>15</v>
      </c>
      <c r="B174" s="150"/>
      <c r="C174" s="150"/>
      <c r="D174" s="150"/>
      <c r="E174" s="150"/>
      <c r="F174" s="150"/>
      <c r="G174" s="150"/>
      <c r="H174" s="24">
        <f>SUM(H175:H179)</f>
        <v>236</v>
      </c>
    </row>
    <row r="175" spans="1:8" ht="37.5" customHeight="1" x14ac:dyDescent="0.2">
      <c r="A175" s="15" t="s">
        <v>14</v>
      </c>
      <c r="B175" s="23">
        <v>7000</v>
      </c>
      <c r="C175" s="128">
        <f>SUM(C176:C181)</f>
        <v>0</v>
      </c>
      <c r="D175" s="128">
        <f>SUM(D176:D181)</f>
        <v>536</v>
      </c>
      <c r="E175" s="129">
        <f>SUM(E176:E181)</f>
        <v>511</v>
      </c>
      <c r="F175" s="91">
        <f t="shared" ref="F175:F203" si="27">E175-D175</f>
        <v>-25</v>
      </c>
      <c r="G175" s="91">
        <f t="shared" ref="G175:G202" si="28">E175*100/D175</f>
        <v>95.335820895522389</v>
      </c>
      <c r="H175" s="22">
        <v>84</v>
      </c>
    </row>
    <row r="176" spans="1:8" x14ac:dyDescent="0.2">
      <c r="A176" s="17" t="s">
        <v>10</v>
      </c>
      <c r="B176" s="16">
        <v>7010</v>
      </c>
      <c r="C176" s="100"/>
      <c r="D176" s="93">
        <v>1</v>
      </c>
      <c r="E176" s="93">
        <v>1</v>
      </c>
      <c r="F176" s="94">
        <f t="shared" si="27"/>
        <v>0</v>
      </c>
      <c r="G176" s="94">
        <f t="shared" si="28"/>
        <v>100</v>
      </c>
      <c r="H176" s="22">
        <v>108</v>
      </c>
    </row>
    <row r="177" spans="1:15" x14ac:dyDescent="0.2">
      <c r="A177" s="17" t="s">
        <v>9</v>
      </c>
      <c r="B177" s="16">
        <v>7020</v>
      </c>
      <c r="C177" s="100"/>
      <c r="D177" s="93">
        <v>52</v>
      </c>
      <c r="E177" s="93">
        <v>47</v>
      </c>
      <c r="F177" s="94">
        <f t="shared" si="27"/>
        <v>-5</v>
      </c>
      <c r="G177" s="94">
        <f t="shared" si="28"/>
        <v>90.384615384615387</v>
      </c>
      <c r="H177" s="22">
        <v>9</v>
      </c>
    </row>
    <row r="178" spans="1:15" x14ac:dyDescent="0.2">
      <c r="A178" s="17" t="s">
        <v>8</v>
      </c>
      <c r="B178" s="16">
        <v>7030</v>
      </c>
      <c r="C178" s="100"/>
      <c r="D178" s="93">
        <v>74</v>
      </c>
      <c r="E178" s="93">
        <v>67</v>
      </c>
      <c r="F178" s="94">
        <f t="shared" si="27"/>
        <v>-7</v>
      </c>
      <c r="G178" s="94">
        <f t="shared" si="28"/>
        <v>90.540540540540547</v>
      </c>
      <c r="H178" s="21">
        <v>35</v>
      </c>
    </row>
    <row r="179" spans="1:15" x14ac:dyDescent="0.2">
      <c r="A179" s="17" t="s">
        <v>7</v>
      </c>
      <c r="B179" s="16">
        <v>7040</v>
      </c>
      <c r="C179" s="100"/>
      <c r="D179" s="93">
        <v>230</v>
      </c>
      <c r="E179" s="93">
        <v>219</v>
      </c>
      <c r="F179" s="94">
        <f t="shared" si="27"/>
        <v>-11</v>
      </c>
      <c r="G179" s="94">
        <f t="shared" si="28"/>
        <v>95.217391304347828</v>
      </c>
    </row>
    <row r="180" spans="1:15" x14ac:dyDescent="0.2">
      <c r="A180" s="17" t="s">
        <v>6</v>
      </c>
      <c r="B180" s="16">
        <v>7050</v>
      </c>
      <c r="C180" s="100"/>
      <c r="D180" s="93">
        <v>117</v>
      </c>
      <c r="E180" s="93">
        <v>122</v>
      </c>
      <c r="F180" s="94">
        <f t="shared" si="27"/>
        <v>5</v>
      </c>
      <c r="G180" s="94">
        <f t="shared" si="28"/>
        <v>104.27350427350427</v>
      </c>
    </row>
    <row r="181" spans="1:15" x14ac:dyDescent="0.2">
      <c r="A181" s="17" t="s">
        <v>5</v>
      </c>
      <c r="B181" s="16">
        <v>7060</v>
      </c>
      <c r="C181" s="100"/>
      <c r="D181" s="93">
        <v>62</v>
      </c>
      <c r="E181" s="93">
        <v>55</v>
      </c>
      <c r="F181" s="94">
        <f t="shared" si="27"/>
        <v>-7</v>
      </c>
      <c r="G181" s="94">
        <f t="shared" si="28"/>
        <v>88.709677419354833</v>
      </c>
    </row>
    <row r="182" spans="1:15" ht="37.5" x14ac:dyDescent="0.2">
      <c r="A182" s="15" t="s">
        <v>13</v>
      </c>
      <c r="B182" s="14">
        <v>7100</v>
      </c>
      <c r="C182" s="91">
        <f>SUM(C183:C188)</f>
        <v>0</v>
      </c>
      <c r="D182" s="91">
        <f>SUM(D183:D188)</f>
        <v>37872.699999999997</v>
      </c>
      <c r="E182" s="92">
        <f>SUM(E183:E188)</f>
        <v>37561.299999999996</v>
      </c>
      <c r="F182" s="91">
        <f t="shared" si="27"/>
        <v>-311.40000000000146</v>
      </c>
      <c r="G182" s="91">
        <f t="shared" si="28"/>
        <v>99.177771851491968</v>
      </c>
      <c r="H182" s="20">
        <f>E61+E76+E93+E60+E75</f>
        <v>37561.300000000003</v>
      </c>
      <c r="J182" s="20">
        <v>20781.599999999999</v>
      </c>
      <c r="K182" s="20">
        <f>J182-E182</f>
        <v>-16779.699999999997</v>
      </c>
      <c r="L182" s="1">
        <v>106.1</v>
      </c>
      <c r="N182" s="20"/>
    </row>
    <row r="183" spans="1:15" x14ac:dyDescent="0.2">
      <c r="A183" s="17" t="s">
        <v>10</v>
      </c>
      <c r="B183" s="16">
        <v>7110</v>
      </c>
      <c r="C183" s="100"/>
      <c r="D183" s="95">
        <v>241.8</v>
      </c>
      <c r="E183" s="95">
        <v>240.8</v>
      </c>
      <c r="F183" s="94">
        <f t="shared" si="27"/>
        <v>-1</v>
      </c>
      <c r="G183" s="94">
        <f t="shared" si="28"/>
        <v>99.586435070306038</v>
      </c>
    </row>
    <row r="184" spans="1:15" x14ac:dyDescent="0.2">
      <c r="A184" s="17" t="s">
        <v>9</v>
      </c>
      <c r="B184" s="16">
        <v>7120</v>
      </c>
      <c r="C184" s="100"/>
      <c r="D184" s="95">
        <v>5915.5</v>
      </c>
      <c r="E184" s="95">
        <v>5915.6</v>
      </c>
      <c r="F184" s="94">
        <f t="shared" si="27"/>
        <v>0.1000000000003638</v>
      </c>
      <c r="G184" s="94">
        <f t="shared" si="28"/>
        <v>100.00169047417801</v>
      </c>
    </row>
    <row r="185" spans="1:15" x14ac:dyDescent="0.2">
      <c r="A185" s="17" t="s">
        <v>8</v>
      </c>
      <c r="B185" s="16">
        <v>7130</v>
      </c>
      <c r="C185" s="100"/>
      <c r="D185" s="95">
        <v>7322.9</v>
      </c>
      <c r="E185" s="95">
        <v>7188</v>
      </c>
      <c r="F185" s="94">
        <f t="shared" si="27"/>
        <v>-134.89999999999964</v>
      </c>
      <c r="G185" s="94">
        <f t="shared" si="28"/>
        <v>98.157833645140585</v>
      </c>
    </row>
    <row r="186" spans="1:15" x14ac:dyDescent="0.2">
      <c r="A186" s="17" t="s">
        <v>7</v>
      </c>
      <c r="B186" s="16">
        <v>7140</v>
      </c>
      <c r="C186" s="100"/>
      <c r="D186" s="95">
        <v>14570.7</v>
      </c>
      <c r="E186" s="95">
        <v>14602.8</v>
      </c>
      <c r="F186" s="94">
        <f t="shared" si="27"/>
        <v>32.099999999998545</v>
      </c>
      <c r="G186" s="94">
        <f t="shared" si="28"/>
        <v>100.2203051329037</v>
      </c>
    </row>
    <row r="187" spans="1:15" x14ac:dyDescent="0.2">
      <c r="A187" s="17" t="s">
        <v>6</v>
      </c>
      <c r="B187" s="16">
        <v>7150</v>
      </c>
      <c r="C187" s="100"/>
      <c r="D187" s="95">
        <v>5969.1</v>
      </c>
      <c r="E187" s="95">
        <v>6134.5</v>
      </c>
      <c r="F187" s="94">
        <f t="shared" si="27"/>
        <v>165.39999999999964</v>
      </c>
      <c r="G187" s="94">
        <f t="shared" si="28"/>
        <v>102.77093699217637</v>
      </c>
    </row>
    <row r="188" spans="1:15" x14ac:dyDescent="0.2">
      <c r="A188" s="17" t="s">
        <v>5</v>
      </c>
      <c r="B188" s="16">
        <v>7160</v>
      </c>
      <c r="C188" s="100"/>
      <c r="D188" s="95">
        <v>3852.7</v>
      </c>
      <c r="E188" s="95">
        <v>3479.6</v>
      </c>
      <c r="F188" s="94">
        <f t="shared" si="27"/>
        <v>-373.09999999999991</v>
      </c>
      <c r="G188" s="94">
        <f t="shared" si="28"/>
        <v>90.315882368209316</v>
      </c>
    </row>
    <row r="189" spans="1:15" ht="37.5" x14ac:dyDescent="0.2">
      <c r="A189" s="15" t="s">
        <v>12</v>
      </c>
      <c r="B189" s="14">
        <v>7200</v>
      </c>
      <c r="C189" s="91">
        <f>SUM(C190:C195)</f>
        <v>0</v>
      </c>
      <c r="D189" s="91">
        <f>SUM(D190:D195)</f>
        <v>31111.599999999999</v>
      </c>
      <c r="E189" s="92">
        <f>SUM(E190:E195)</f>
        <v>30881.9</v>
      </c>
      <c r="F189" s="91">
        <f t="shared" si="27"/>
        <v>-229.69999999999709</v>
      </c>
      <c r="G189" s="91">
        <f t="shared" si="28"/>
        <v>99.26169017344013</v>
      </c>
      <c r="H189" s="20">
        <f>E60+E75+E93-71.14082</f>
        <v>30810.759179999997</v>
      </c>
      <c r="N189" s="20"/>
      <c r="O189" s="20"/>
    </row>
    <row r="190" spans="1:15" x14ac:dyDescent="0.2">
      <c r="A190" s="17" t="s">
        <v>10</v>
      </c>
      <c r="B190" s="16">
        <v>7210</v>
      </c>
      <c r="C190" s="100"/>
      <c r="D190" s="95">
        <v>223</v>
      </c>
      <c r="E190" s="95">
        <v>223</v>
      </c>
      <c r="F190" s="94">
        <f t="shared" si="27"/>
        <v>0</v>
      </c>
      <c r="G190" s="94">
        <f t="shared" si="28"/>
        <v>100</v>
      </c>
      <c r="H190" s="19">
        <v>231.4</v>
      </c>
    </row>
    <row r="191" spans="1:15" x14ac:dyDescent="0.2">
      <c r="A191" s="17" t="s">
        <v>9</v>
      </c>
      <c r="B191" s="16">
        <v>7220</v>
      </c>
      <c r="C191" s="100"/>
      <c r="D191" s="95">
        <v>4848.8</v>
      </c>
      <c r="E191" s="95">
        <v>4848.8</v>
      </c>
      <c r="F191" s="94">
        <f t="shared" si="27"/>
        <v>0</v>
      </c>
      <c r="G191" s="94">
        <f t="shared" si="28"/>
        <v>100</v>
      </c>
      <c r="H191" s="19">
        <v>2473.5</v>
      </c>
      <c r="N191" s="20"/>
    </row>
    <row r="192" spans="1:15" x14ac:dyDescent="0.2">
      <c r="A192" s="17" t="s">
        <v>8</v>
      </c>
      <c r="B192" s="16">
        <v>7230</v>
      </c>
      <c r="C192" s="100"/>
      <c r="D192" s="95">
        <v>6004.3</v>
      </c>
      <c r="E192" s="95">
        <f>6001.5-100</f>
        <v>5901.5</v>
      </c>
      <c r="F192" s="94">
        <f t="shared" si="27"/>
        <v>-102.80000000000018</v>
      </c>
      <c r="G192" s="94">
        <f t="shared" si="28"/>
        <v>98.287893676198721</v>
      </c>
      <c r="H192" s="19">
        <v>6790.5</v>
      </c>
      <c r="I192" s="20">
        <f>D192+D193+D194+D195</f>
        <v>26039.799999999996</v>
      </c>
    </row>
    <row r="193" spans="1:8" x14ac:dyDescent="0.2">
      <c r="A193" s="17" t="s">
        <v>7</v>
      </c>
      <c r="B193" s="16">
        <v>7240</v>
      </c>
      <c r="C193" s="100"/>
      <c r="D193" s="95">
        <v>11982</v>
      </c>
      <c r="E193" s="95">
        <f>11909.2+80</f>
        <v>11989.2</v>
      </c>
      <c r="F193" s="94">
        <f t="shared" si="27"/>
        <v>7.2000000000007276</v>
      </c>
      <c r="G193" s="94">
        <f t="shared" si="28"/>
        <v>100.0600901352028</v>
      </c>
      <c r="H193" s="19">
        <v>5971.6</v>
      </c>
    </row>
    <row r="194" spans="1:8" x14ac:dyDescent="0.2">
      <c r="A194" s="17" t="s">
        <v>6</v>
      </c>
      <c r="B194" s="16">
        <v>7250</v>
      </c>
      <c r="C194" s="100"/>
      <c r="D194" s="95">
        <v>4894.8999999999996</v>
      </c>
      <c r="E194" s="95">
        <f>6087.4-900-150</f>
        <v>5037.3999999999996</v>
      </c>
      <c r="F194" s="94">
        <f t="shared" si="27"/>
        <v>142.5</v>
      </c>
      <c r="G194" s="94">
        <f t="shared" si="28"/>
        <v>102.91119328280455</v>
      </c>
      <c r="H194" s="19">
        <v>368.3</v>
      </c>
    </row>
    <row r="195" spans="1:8" x14ac:dyDescent="0.2">
      <c r="A195" s="17" t="s">
        <v>5</v>
      </c>
      <c r="B195" s="16">
        <v>7260</v>
      </c>
      <c r="C195" s="100"/>
      <c r="D195" s="95">
        <v>3158.6</v>
      </c>
      <c r="E195" s="95">
        <f>1812+900+120+50</f>
        <v>2882</v>
      </c>
      <c r="F195" s="94">
        <f t="shared" si="27"/>
        <v>-276.59999999999991</v>
      </c>
      <c r="G195" s="94">
        <f t="shared" si="28"/>
        <v>91.242955739884763</v>
      </c>
      <c r="H195" s="19">
        <v>1285.8</v>
      </c>
    </row>
    <row r="196" spans="1:8" ht="42" customHeight="1" x14ac:dyDescent="0.2">
      <c r="A196" s="18" t="s">
        <v>11</v>
      </c>
      <c r="B196" s="14">
        <v>7300</v>
      </c>
      <c r="C196" s="92"/>
      <c r="D196" s="96">
        <f>ROUND(D189/D175*1000,2)/10</f>
        <v>5804.4030000000002</v>
      </c>
      <c r="E196" s="96">
        <f>ROUND(E189/E175*1000,2)/10</f>
        <v>6043.4250000000002</v>
      </c>
      <c r="F196" s="91">
        <f t="shared" si="27"/>
        <v>239.02199999999993</v>
      </c>
      <c r="G196" s="91">
        <f t="shared" si="28"/>
        <v>104.11794287888004</v>
      </c>
    </row>
    <row r="197" spans="1:8" x14ac:dyDescent="0.2">
      <c r="A197" s="17" t="s">
        <v>10</v>
      </c>
      <c r="B197" s="16">
        <v>7310</v>
      </c>
      <c r="C197" s="100"/>
      <c r="D197" s="96">
        <f t="shared" ref="D197:D202" si="29">ROUND(D190/D176*1000,2)/10</f>
        <v>22300</v>
      </c>
      <c r="E197" s="97">
        <f t="shared" ref="E197:E202" si="30">E190/E176/10*1000</f>
        <v>22300</v>
      </c>
      <c r="F197" s="98">
        <f t="shared" si="27"/>
        <v>0</v>
      </c>
      <c r="G197" s="94">
        <f t="shared" si="28"/>
        <v>100</v>
      </c>
    </row>
    <row r="198" spans="1:8" x14ac:dyDescent="0.2">
      <c r="A198" s="17" t="s">
        <v>9</v>
      </c>
      <c r="B198" s="16">
        <v>7320</v>
      </c>
      <c r="C198" s="100"/>
      <c r="D198" s="96">
        <f t="shared" si="29"/>
        <v>9324.6149999999998</v>
      </c>
      <c r="E198" s="97">
        <f t="shared" si="30"/>
        <v>10316.595744680852</v>
      </c>
      <c r="F198" s="98">
        <f t="shared" si="27"/>
        <v>991.98074468085179</v>
      </c>
      <c r="G198" s="94">
        <f t="shared" si="28"/>
        <v>110.63830243587378</v>
      </c>
    </row>
    <row r="199" spans="1:8" x14ac:dyDescent="0.2">
      <c r="A199" s="17" t="s">
        <v>8</v>
      </c>
      <c r="B199" s="16">
        <v>7330</v>
      </c>
      <c r="C199" s="100"/>
      <c r="D199" s="96">
        <f t="shared" si="29"/>
        <v>8113.9189999999999</v>
      </c>
      <c r="E199" s="97">
        <f t="shared" si="30"/>
        <v>8808.2089552238813</v>
      </c>
      <c r="F199" s="98">
        <f t="shared" si="27"/>
        <v>694.28995522388141</v>
      </c>
      <c r="G199" s="94">
        <f t="shared" si="28"/>
        <v>108.55677700533961</v>
      </c>
    </row>
    <row r="200" spans="1:8" x14ac:dyDescent="0.2">
      <c r="A200" s="17" t="s">
        <v>7</v>
      </c>
      <c r="B200" s="16">
        <v>7340</v>
      </c>
      <c r="C200" s="100"/>
      <c r="D200" s="96">
        <f t="shared" si="29"/>
        <v>5209.5650000000005</v>
      </c>
      <c r="E200" s="97">
        <f t="shared" si="30"/>
        <v>5474.5205479452061</v>
      </c>
      <c r="F200" s="98">
        <f t="shared" si="27"/>
        <v>264.95554794520558</v>
      </c>
      <c r="G200" s="94">
        <f t="shared" si="28"/>
        <v>105.08594379655894</v>
      </c>
    </row>
    <row r="201" spans="1:8" x14ac:dyDescent="0.2">
      <c r="A201" s="17" t="s">
        <v>6</v>
      </c>
      <c r="B201" s="16">
        <v>7350</v>
      </c>
      <c r="C201" s="100"/>
      <c r="D201" s="96">
        <f t="shared" si="29"/>
        <v>4183.6750000000002</v>
      </c>
      <c r="E201" s="99">
        <f t="shared" si="30"/>
        <v>4129.0163934426228</v>
      </c>
      <c r="F201" s="98">
        <f t="shared" si="27"/>
        <v>-54.658606557377425</v>
      </c>
      <c r="G201" s="94">
        <f t="shared" si="28"/>
        <v>98.693526467582259</v>
      </c>
    </row>
    <row r="202" spans="1:8" x14ac:dyDescent="0.2">
      <c r="A202" s="17" t="s">
        <v>5</v>
      </c>
      <c r="B202" s="16">
        <v>7360</v>
      </c>
      <c r="C202" s="100"/>
      <c r="D202" s="96">
        <f t="shared" si="29"/>
        <v>5094.5160000000005</v>
      </c>
      <c r="E202" s="97">
        <f t="shared" si="30"/>
        <v>5240</v>
      </c>
      <c r="F202" s="98">
        <f t="shared" si="27"/>
        <v>145.48399999999947</v>
      </c>
      <c r="G202" s="94">
        <f t="shared" si="28"/>
        <v>102.85569816642051</v>
      </c>
    </row>
    <row r="203" spans="1:8" ht="40.700000000000003" customHeight="1" x14ac:dyDescent="0.2">
      <c r="A203" s="15" t="s">
        <v>4</v>
      </c>
      <c r="B203" s="14">
        <v>7400</v>
      </c>
      <c r="C203" s="92"/>
      <c r="D203" s="92"/>
      <c r="E203" s="92"/>
      <c r="F203" s="91">
        <f t="shared" si="27"/>
        <v>0</v>
      </c>
      <c r="G203" s="91">
        <v>0</v>
      </c>
    </row>
    <row r="204" spans="1:8" x14ac:dyDescent="0.2">
      <c r="A204" s="6"/>
      <c r="B204" s="12"/>
      <c r="C204" s="13"/>
      <c r="D204" s="13"/>
      <c r="E204" s="73"/>
      <c r="F204" s="13"/>
      <c r="G204" s="13"/>
    </row>
    <row r="205" spans="1:8" ht="18.75" customHeight="1" x14ac:dyDescent="0.2">
      <c r="A205" s="90" t="s">
        <v>217</v>
      </c>
      <c r="B205" s="12"/>
      <c r="C205" s="11" t="s">
        <v>3</v>
      </c>
      <c r="D205" s="10"/>
      <c r="E205" s="155" t="s">
        <v>209</v>
      </c>
      <c r="F205" s="155"/>
      <c r="G205" s="155"/>
    </row>
    <row r="206" spans="1:8" s="7" customFormat="1" ht="12.75" x14ac:dyDescent="0.2">
      <c r="A206" s="9" t="s">
        <v>2</v>
      </c>
      <c r="C206" s="9" t="s">
        <v>1</v>
      </c>
      <c r="D206" s="8"/>
      <c r="E206" s="154" t="s">
        <v>0</v>
      </c>
      <c r="F206" s="154"/>
      <c r="G206" s="154"/>
    </row>
    <row r="207" spans="1:8" x14ac:dyDescent="0.2">
      <c r="A207" s="6"/>
      <c r="C207" s="5"/>
      <c r="D207" s="4"/>
      <c r="E207" s="74"/>
      <c r="F207" s="4"/>
      <c r="G207" s="4"/>
    </row>
    <row r="208" spans="1:8" x14ac:dyDescent="0.2">
      <c r="A208" s="6"/>
      <c r="C208" s="5"/>
      <c r="D208" s="4"/>
      <c r="E208" s="74"/>
      <c r="F208" s="4"/>
      <c r="G208" s="4"/>
    </row>
    <row r="209" spans="1:7" x14ac:dyDescent="0.2">
      <c r="A209" s="6"/>
      <c r="C209" s="5"/>
      <c r="D209" s="4"/>
      <c r="E209" s="74"/>
      <c r="F209" s="4"/>
      <c r="G209" s="4"/>
    </row>
    <row r="210" spans="1:7" x14ac:dyDescent="0.2">
      <c r="A210" s="6"/>
      <c r="C210" s="5"/>
      <c r="D210" s="4"/>
      <c r="E210" s="74"/>
      <c r="F210" s="4"/>
      <c r="G210" s="4"/>
    </row>
    <row r="211" spans="1:7" x14ac:dyDescent="0.2">
      <c r="A211" s="6"/>
      <c r="C211" s="5"/>
      <c r="D211" s="4"/>
      <c r="E211" s="74"/>
      <c r="F211" s="4"/>
      <c r="G211" s="4"/>
    </row>
    <row r="212" spans="1:7" x14ac:dyDescent="0.2">
      <c r="A212" s="6"/>
      <c r="C212" s="5"/>
      <c r="D212" s="4"/>
      <c r="E212" s="74"/>
      <c r="F212" s="4"/>
      <c r="G212" s="4"/>
    </row>
    <row r="213" spans="1:7" x14ac:dyDescent="0.2">
      <c r="A213" s="6"/>
      <c r="C213" s="5"/>
      <c r="D213" s="4"/>
      <c r="E213" s="74"/>
      <c r="F213" s="4"/>
      <c r="G213" s="4"/>
    </row>
    <row r="214" spans="1:7" x14ac:dyDescent="0.2">
      <c r="A214" s="6"/>
      <c r="C214" s="5"/>
      <c r="D214" s="4"/>
      <c r="E214" s="74"/>
      <c r="F214" s="4"/>
      <c r="G214" s="4"/>
    </row>
    <row r="215" spans="1:7" x14ac:dyDescent="0.2">
      <c r="A215" s="6"/>
      <c r="C215" s="5"/>
      <c r="D215" s="4"/>
      <c r="E215" s="74"/>
      <c r="F215" s="4"/>
      <c r="G215" s="4"/>
    </row>
    <row r="216" spans="1:7" x14ac:dyDescent="0.2">
      <c r="A216" s="6"/>
      <c r="C216" s="5"/>
      <c r="D216" s="4"/>
      <c r="E216" s="74"/>
      <c r="F216" s="4"/>
      <c r="G216" s="4"/>
    </row>
    <row r="217" spans="1:7" x14ac:dyDescent="0.2">
      <c r="A217" s="6"/>
      <c r="C217" s="5"/>
      <c r="D217" s="4"/>
      <c r="E217" s="74"/>
      <c r="F217" s="4"/>
      <c r="G217" s="4"/>
    </row>
    <row r="218" spans="1:7" x14ac:dyDescent="0.2">
      <c r="A218" s="6"/>
      <c r="C218" s="5"/>
      <c r="D218" s="4"/>
      <c r="E218" s="74"/>
      <c r="F218" s="4"/>
      <c r="G218" s="4"/>
    </row>
    <row r="219" spans="1:7" x14ac:dyDescent="0.2">
      <c r="A219" s="6"/>
      <c r="C219" s="5"/>
      <c r="D219" s="4"/>
      <c r="E219" s="74"/>
      <c r="F219" s="4"/>
      <c r="G219" s="4"/>
    </row>
    <row r="220" spans="1:7" x14ac:dyDescent="0.2">
      <c r="A220" s="6"/>
      <c r="C220" s="5"/>
      <c r="D220" s="4"/>
      <c r="E220" s="74"/>
      <c r="F220" s="4"/>
      <c r="G220" s="4"/>
    </row>
    <row r="221" spans="1:7" x14ac:dyDescent="0.2">
      <c r="A221" s="6"/>
      <c r="C221" s="5"/>
      <c r="D221" s="4"/>
      <c r="E221" s="74"/>
      <c r="F221" s="4"/>
      <c r="G221" s="4"/>
    </row>
    <row r="222" spans="1:7" x14ac:dyDescent="0.2">
      <c r="A222" s="6"/>
      <c r="C222" s="5"/>
      <c r="D222" s="4"/>
      <c r="E222" s="74"/>
      <c r="F222" s="4"/>
      <c r="G222" s="4"/>
    </row>
    <row r="223" spans="1:7" x14ac:dyDescent="0.2">
      <c r="A223" s="6"/>
      <c r="C223" s="5"/>
      <c r="D223" s="4"/>
      <c r="E223" s="74"/>
      <c r="F223" s="4"/>
      <c r="G223" s="4"/>
    </row>
    <row r="224" spans="1:7" x14ac:dyDescent="0.2">
      <c r="A224" s="6"/>
      <c r="C224" s="5"/>
      <c r="D224" s="4"/>
      <c r="E224" s="74"/>
      <c r="F224" s="4"/>
      <c r="G224" s="4"/>
    </row>
    <row r="225" spans="1:7" x14ac:dyDescent="0.2">
      <c r="A225" s="6"/>
      <c r="C225" s="5"/>
      <c r="D225" s="4"/>
      <c r="E225" s="74"/>
      <c r="F225" s="4"/>
      <c r="G225" s="4"/>
    </row>
    <row r="226" spans="1:7" x14ac:dyDescent="0.2">
      <c r="A226" s="6"/>
      <c r="C226" s="5"/>
      <c r="D226" s="4"/>
      <c r="E226" s="74"/>
      <c r="F226" s="4"/>
      <c r="G226" s="4"/>
    </row>
    <row r="227" spans="1:7" x14ac:dyDescent="0.2">
      <c r="A227" s="6"/>
      <c r="C227" s="5"/>
      <c r="D227" s="4"/>
      <c r="E227" s="74"/>
      <c r="F227" s="4"/>
      <c r="G227" s="4"/>
    </row>
    <row r="228" spans="1:7" x14ac:dyDescent="0.2">
      <c r="A228" s="6"/>
      <c r="C228" s="5"/>
      <c r="D228" s="4"/>
      <c r="E228" s="74"/>
      <c r="F228" s="4"/>
      <c r="G228" s="4"/>
    </row>
    <row r="229" spans="1:7" x14ac:dyDescent="0.2">
      <c r="A229" s="6"/>
      <c r="C229" s="5"/>
      <c r="D229" s="4"/>
      <c r="E229" s="74"/>
      <c r="F229" s="4"/>
      <c r="G229" s="4"/>
    </row>
    <row r="230" spans="1:7" x14ac:dyDescent="0.2">
      <c r="A230" s="6"/>
      <c r="C230" s="5"/>
      <c r="D230" s="4"/>
      <c r="E230" s="74"/>
      <c r="F230" s="4"/>
      <c r="G230" s="4"/>
    </row>
    <row r="231" spans="1:7" x14ac:dyDescent="0.2">
      <c r="A231" s="6"/>
      <c r="C231" s="5"/>
      <c r="D231" s="4"/>
      <c r="E231" s="74"/>
      <c r="F231" s="4"/>
      <c r="G231" s="4"/>
    </row>
    <row r="232" spans="1:7" x14ac:dyDescent="0.2">
      <c r="A232" s="6"/>
      <c r="C232" s="5"/>
      <c r="D232" s="4"/>
      <c r="E232" s="74"/>
      <c r="F232" s="4"/>
      <c r="G232" s="4"/>
    </row>
    <row r="233" spans="1:7" x14ac:dyDescent="0.2">
      <c r="A233" s="6"/>
      <c r="C233" s="5"/>
      <c r="D233" s="4"/>
      <c r="E233" s="74"/>
      <c r="F233" s="4"/>
      <c r="G233" s="4"/>
    </row>
    <row r="234" spans="1:7" x14ac:dyDescent="0.2">
      <c r="A234" s="6"/>
      <c r="C234" s="5"/>
      <c r="D234" s="4"/>
      <c r="E234" s="74"/>
      <c r="F234" s="4"/>
      <c r="G234" s="4"/>
    </row>
    <row r="235" spans="1:7" x14ac:dyDescent="0.2">
      <c r="A235" s="6"/>
      <c r="C235" s="5"/>
      <c r="D235" s="4"/>
      <c r="E235" s="74"/>
      <c r="F235" s="4"/>
      <c r="G235" s="4"/>
    </row>
    <row r="236" spans="1:7" x14ac:dyDescent="0.2">
      <c r="A236" s="6"/>
      <c r="C236" s="5"/>
      <c r="D236" s="4"/>
      <c r="E236" s="74"/>
      <c r="F236" s="4"/>
      <c r="G236" s="4"/>
    </row>
    <row r="237" spans="1:7" x14ac:dyDescent="0.2">
      <c r="A237" s="6"/>
      <c r="C237" s="5"/>
      <c r="D237" s="4"/>
      <c r="E237" s="74"/>
      <c r="F237" s="4"/>
      <c r="G237" s="4"/>
    </row>
    <row r="238" spans="1:7" x14ac:dyDescent="0.2">
      <c r="A238" s="6"/>
      <c r="C238" s="5"/>
      <c r="D238" s="4"/>
      <c r="E238" s="74"/>
      <c r="F238" s="4"/>
      <c r="G238" s="4"/>
    </row>
    <row r="239" spans="1:7" x14ac:dyDescent="0.2">
      <c r="A239" s="6"/>
      <c r="C239" s="5"/>
      <c r="D239" s="4"/>
      <c r="E239" s="74"/>
      <c r="F239" s="4"/>
      <c r="G239" s="4"/>
    </row>
    <row r="240" spans="1:7" x14ac:dyDescent="0.2">
      <c r="A240" s="6"/>
      <c r="C240" s="5"/>
      <c r="D240" s="4"/>
      <c r="E240" s="74"/>
      <c r="F240" s="4"/>
      <c r="G240" s="4"/>
    </row>
    <row r="241" spans="1:7" x14ac:dyDescent="0.2">
      <c r="A241" s="6"/>
      <c r="C241" s="5"/>
      <c r="D241" s="4"/>
      <c r="E241" s="74"/>
      <c r="F241" s="4"/>
      <c r="G241" s="4"/>
    </row>
    <row r="242" spans="1:7" x14ac:dyDescent="0.2">
      <c r="A242" s="6"/>
      <c r="C242" s="5"/>
      <c r="D242" s="4"/>
      <c r="E242" s="74"/>
      <c r="F242" s="4"/>
      <c r="G242" s="4"/>
    </row>
    <row r="243" spans="1:7" x14ac:dyDescent="0.2">
      <c r="A243" s="6"/>
      <c r="C243" s="5"/>
      <c r="D243" s="4"/>
      <c r="E243" s="74"/>
      <c r="F243" s="4"/>
      <c r="G243" s="4"/>
    </row>
    <row r="244" spans="1:7" x14ac:dyDescent="0.2">
      <c r="A244" s="6"/>
      <c r="C244" s="5"/>
      <c r="D244" s="4"/>
      <c r="E244" s="74"/>
      <c r="F244" s="4"/>
      <c r="G244" s="4"/>
    </row>
    <row r="245" spans="1:7" x14ac:dyDescent="0.2">
      <c r="A245" s="6"/>
      <c r="C245" s="5"/>
      <c r="D245" s="4"/>
      <c r="E245" s="74"/>
      <c r="F245" s="4"/>
      <c r="G245" s="4"/>
    </row>
    <row r="246" spans="1:7" x14ac:dyDescent="0.2">
      <c r="A246" s="6"/>
      <c r="C246" s="5"/>
      <c r="D246" s="4"/>
      <c r="E246" s="74"/>
      <c r="F246" s="4"/>
      <c r="G246" s="4"/>
    </row>
    <row r="247" spans="1:7" x14ac:dyDescent="0.2">
      <c r="A247" s="6"/>
      <c r="C247" s="5"/>
      <c r="D247" s="4"/>
      <c r="E247" s="74"/>
      <c r="F247" s="4"/>
      <c r="G247" s="4"/>
    </row>
    <row r="248" spans="1:7" x14ac:dyDescent="0.2">
      <c r="A248" s="3"/>
    </row>
    <row r="249" spans="1:7" x14ac:dyDescent="0.2">
      <c r="A249" s="3"/>
    </row>
    <row r="250" spans="1:7" x14ac:dyDescent="0.2">
      <c r="A250" s="3"/>
    </row>
    <row r="251" spans="1:7" x14ac:dyDescent="0.2">
      <c r="A251" s="3"/>
    </row>
    <row r="252" spans="1:7" x14ac:dyDescent="0.2">
      <c r="A252" s="3"/>
    </row>
    <row r="253" spans="1:7" x14ac:dyDescent="0.2">
      <c r="A253" s="3"/>
    </row>
    <row r="254" spans="1:7" x14ac:dyDescent="0.2">
      <c r="A254" s="3"/>
    </row>
    <row r="255" spans="1:7" x14ac:dyDescent="0.2">
      <c r="A255" s="3"/>
    </row>
    <row r="256" spans="1:7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  <row r="357" spans="1:1" x14ac:dyDescent="0.2">
      <c r="A357" s="3"/>
    </row>
    <row r="358" spans="1:1" x14ac:dyDescent="0.2">
      <c r="A358" s="3"/>
    </row>
    <row r="359" spans="1:1" x14ac:dyDescent="0.2">
      <c r="A359" s="3"/>
    </row>
    <row r="360" spans="1:1" x14ac:dyDescent="0.2">
      <c r="A360" s="3"/>
    </row>
    <row r="361" spans="1:1" x14ac:dyDescent="0.2">
      <c r="A361" s="3"/>
    </row>
    <row r="362" spans="1:1" x14ac:dyDescent="0.2">
      <c r="A362" s="3"/>
    </row>
    <row r="363" spans="1:1" x14ac:dyDescent="0.2">
      <c r="A363" s="3"/>
    </row>
    <row r="364" spans="1:1" x14ac:dyDescent="0.2">
      <c r="A364" s="3"/>
    </row>
    <row r="365" spans="1:1" x14ac:dyDescent="0.2">
      <c r="A365" s="3"/>
    </row>
    <row r="366" spans="1:1" x14ac:dyDescent="0.2">
      <c r="A366" s="3"/>
    </row>
    <row r="367" spans="1:1" x14ac:dyDescent="0.2">
      <c r="A367" s="3"/>
    </row>
    <row r="368" spans="1:1" x14ac:dyDescent="0.2">
      <c r="A368" s="3"/>
    </row>
    <row r="369" spans="1:1" x14ac:dyDescent="0.2">
      <c r="A369" s="3"/>
    </row>
    <row r="370" spans="1:1" x14ac:dyDescent="0.2">
      <c r="A370" s="3"/>
    </row>
    <row r="371" spans="1:1" x14ac:dyDescent="0.2">
      <c r="A371" s="3"/>
    </row>
    <row r="372" spans="1:1" x14ac:dyDescent="0.2">
      <c r="A372" s="3"/>
    </row>
    <row r="373" spans="1:1" x14ac:dyDescent="0.2">
      <c r="A373" s="3"/>
    </row>
    <row r="374" spans="1:1" x14ac:dyDescent="0.2">
      <c r="A374" s="3"/>
    </row>
    <row r="375" spans="1:1" x14ac:dyDescent="0.2">
      <c r="A375" s="3"/>
    </row>
    <row r="376" spans="1:1" x14ac:dyDescent="0.2">
      <c r="A376" s="3"/>
    </row>
    <row r="377" spans="1:1" x14ac:dyDescent="0.2">
      <c r="A377" s="3"/>
    </row>
    <row r="378" spans="1:1" x14ac:dyDescent="0.2">
      <c r="A378" s="3"/>
    </row>
    <row r="379" spans="1:1" x14ac:dyDescent="0.2">
      <c r="A379" s="3"/>
    </row>
    <row r="380" spans="1:1" x14ac:dyDescent="0.2">
      <c r="A380" s="3"/>
    </row>
    <row r="381" spans="1:1" x14ac:dyDescent="0.2">
      <c r="A381" s="3"/>
    </row>
    <row r="382" spans="1:1" x14ac:dyDescent="0.2">
      <c r="A382" s="3"/>
    </row>
    <row r="383" spans="1:1" x14ac:dyDescent="0.2">
      <c r="A383" s="3"/>
    </row>
    <row r="384" spans="1:1" x14ac:dyDescent="0.2">
      <c r="A384" s="3"/>
    </row>
    <row r="385" spans="1:1" x14ac:dyDescent="0.2">
      <c r="A385" s="3"/>
    </row>
    <row r="386" spans="1:1" x14ac:dyDescent="0.2">
      <c r="A386" s="3"/>
    </row>
    <row r="387" spans="1:1" x14ac:dyDescent="0.2">
      <c r="A387" s="3"/>
    </row>
    <row r="388" spans="1:1" x14ac:dyDescent="0.2">
      <c r="A388" s="3"/>
    </row>
    <row r="389" spans="1:1" x14ac:dyDescent="0.2">
      <c r="A389" s="3"/>
    </row>
    <row r="390" spans="1:1" x14ac:dyDescent="0.2">
      <c r="A390" s="3"/>
    </row>
    <row r="391" spans="1:1" x14ac:dyDescent="0.2">
      <c r="A391" s="3"/>
    </row>
    <row r="392" spans="1:1" x14ac:dyDescent="0.2">
      <c r="A392" s="3"/>
    </row>
    <row r="393" spans="1:1" x14ac:dyDescent="0.2">
      <c r="A393" s="3"/>
    </row>
    <row r="394" spans="1:1" x14ac:dyDescent="0.2">
      <c r="A394" s="3"/>
    </row>
    <row r="395" spans="1:1" x14ac:dyDescent="0.2">
      <c r="A395" s="3"/>
    </row>
    <row r="396" spans="1:1" x14ac:dyDescent="0.2">
      <c r="A396" s="3"/>
    </row>
    <row r="397" spans="1:1" x14ac:dyDescent="0.2">
      <c r="A397" s="3"/>
    </row>
    <row r="398" spans="1:1" x14ac:dyDescent="0.2">
      <c r="A398" s="3"/>
    </row>
    <row r="399" spans="1:1" x14ac:dyDescent="0.2">
      <c r="A399" s="3"/>
    </row>
    <row r="400" spans="1:1" x14ac:dyDescent="0.2">
      <c r="A400" s="3"/>
    </row>
    <row r="401" spans="1:1" x14ac:dyDescent="0.2">
      <c r="A401" s="3"/>
    </row>
    <row r="402" spans="1:1" x14ac:dyDescent="0.2">
      <c r="A402" s="3"/>
    </row>
    <row r="403" spans="1:1" x14ac:dyDescent="0.2">
      <c r="A403" s="3"/>
    </row>
    <row r="404" spans="1:1" x14ac:dyDescent="0.2">
      <c r="A404" s="3"/>
    </row>
    <row r="405" spans="1:1" x14ac:dyDescent="0.2">
      <c r="A405" s="3"/>
    </row>
    <row r="406" spans="1:1" x14ac:dyDescent="0.2">
      <c r="A406" s="3"/>
    </row>
    <row r="407" spans="1:1" x14ac:dyDescent="0.2">
      <c r="A407" s="3"/>
    </row>
    <row r="408" spans="1:1" x14ac:dyDescent="0.2">
      <c r="A408" s="3"/>
    </row>
    <row r="409" spans="1:1" x14ac:dyDescent="0.2">
      <c r="A409" s="3"/>
    </row>
    <row r="410" spans="1:1" x14ac:dyDescent="0.2">
      <c r="A410" s="3"/>
    </row>
    <row r="411" spans="1:1" x14ac:dyDescent="0.2">
      <c r="A411" s="3"/>
    </row>
    <row r="412" spans="1:1" x14ac:dyDescent="0.2">
      <c r="A412" s="3"/>
    </row>
    <row r="413" spans="1:1" x14ac:dyDescent="0.2">
      <c r="A413" s="3"/>
    </row>
    <row r="414" spans="1:1" x14ac:dyDescent="0.2">
      <c r="A414" s="3"/>
    </row>
  </sheetData>
  <mergeCells count="46">
    <mergeCell ref="B9:C9"/>
    <mergeCell ref="F9:G9"/>
    <mergeCell ref="B11:C11"/>
    <mergeCell ref="B12:C12"/>
    <mergeCell ref="B14:C14"/>
    <mergeCell ref="B10:C10"/>
    <mergeCell ref="A101:G101"/>
    <mergeCell ref="A113:G113"/>
    <mergeCell ref="F10:G10"/>
    <mergeCell ref="F11:G11"/>
    <mergeCell ref="F12:G12"/>
    <mergeCell ref="B13:C13"/>
    <mergeCell ref="C29:C30"/>
    <mergeCell ref="E206:G206"/>
    <mergeCell ref="E205:G205"/>
    <mergeCell ref="A23:G23"/>
    <mergeCell ref="F13:G13"/>
    <mergeCell ref="A27:G27"/>
    <mergeCell ref="B20:C20"/>
    <mergeCell ref="F14:G14"/>
    <mergeCell ref="A32:G32"/>
    <mergeCell ref="D29:G29"/>
    <mergeCell ref="A174:G174"/>
    <mergeCell ref="A24:G24"/>
    <mergeCell ref="A25:G25"/>
    <mergeCell ref="A29:A30"/>
    <mergeCell ref="B29:B30"/>
    <mergeCell ref="B15:C15"/>
    <mergeCell ref="F15:G15"/>
    <mergeCell ref="A152:G152"/>
    <mergeCell ref="A163:G163"/>
    <mergeCell ref="A26:G26"/>
    <mergeCell ref="A33:G33"/>
    <mergeCell ref="A142:G142"/>
    <mergeCell ref="B21:D21"/>
    <mergeCell ref="B18:C18"/>
    <mergeCell ref="B19:G19"/>
    <mergeCell ref="B16:C16"/>
    <mergeCell ref="D16:F16"/>
    <mergeCell ref="B17:C17"/>
    <mergeCell ref="D17:F17"/>
    <mergeCell ref="E1:G1"/>
    <mergeCell ref="E2:G2"/>
    <mergeCell ref="E3:G3"/>
    <mergeCell ref="E6:G6"/>
    <mergeCell ref="E7:G7"/>
  </mergeCells>
  <phoneticPr fontId="13" type="noConversion"/>
  <pageMargins left="0.62992125984251968" right="0.39370078740157483" top="0.39370078740157483" bottom="0.19685039370078741" header="0.39370078740157483" footer="0.39370078740157483"/>
  <pageSetup paperSize="9" scale="57" fitToHeight="4" orientation="portrait" r:id="rId1"/>
  <rowBreaks count="2" manualBreakCount="2">
    <brk id="34" max="6" man="1"/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</vt:lpstr>
      <vt:lpstr>звіт!Заголовки_для_печати</vt:lpstr>
      <vt:lpstr>звіт!Область_печати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2020-04-07T11:17:03Z</cp:lastPrinted>
  <dcterms:created xsi:type="dcterms:W3CDTF">2019-10-17T10:42:43Z</dcterms:created>
  <dcterms:modified xsi:type="dcterms:W3CDTF">2020-04-07T11:19:06Z</dcterms:modified>
</cp:coreProperties>
</file>