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21-fs2\dfei\Tkachenko7\Входящие\2020\зміни до програми на червень\ВК\"/>
    </mc:Choice>
  </mc:AlternateContent>
  <bookViews>
    <workbookView xWindow="0" yWindow="0" windowWidth="28770" windowHeight="11670"/>
  </bookViews>
  <sheets>
    <sheet name="Лист1" sheetId="1" r:id="rId1"/>
  </sheets>
  <definedNames>
    <definedName name="_xlnm.Print_Area" localSheetId="0">Лист1!$A$2:$I$54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G48" i="1"/>
  <c r="H48" i="1"/>
  <c r="I48" i="1"/>
  <c r="E48" i="1"/>
  <c r="I19" i="1"/>
  <c r="H19" i="1"/>
  <c r="H31" i="1" s="1"/>
  <c r="G19" i="1"/>
  <c r="G31" i="1" s="1"/>
  <c r="F31" i="1"/>
  <c r="I31" i="1"/>
  <c r="E31" i="1"/>
  <c r="E47" i="1"/>
  <c r="H46" i="1"/>
  <c r="I41" i="1"/>
  <c r="H41" i="1"/>
  <c r="G41" i="1"/>
  <c r="F30" i="1"/>
  <c r="G30" i="1"/>
  <c r="H30" i="1"/>
  <c r="I30" i="1"/>
  <c r="E30" i="1"/>
  <c r="I16" i="1" l="1"/>
  <c r="G16" i="1"/>
  <c r="H16" i="1" s="1"/>
  <c r="I15" i="1"/>
  <c r="H15" i="1"/>
  <c r="G15" i="1"/>
  <c r="F46" i="1"/>
  <c r="E46" i="1"/>
  <c r="H45" i="1"/>
  <c r="H44" i="1"/>
  <c r="H43" i="1"/>
  <c r="G40" i="1"/>
  <c r="I39" i="1"/>
  <c r="F37" i="1"/>
  <c r="E37" i="1"/>
  <c r="H35" i="1"/>
  <c r="G34" i="1"/>
  <c r="E28" i="1"/>
  <c r="G23" i="1"/>
  <c r="G20" i="1"/>
  <c r="H20" i="1" s="1"/>
  <c r="G18" i="1"/>
  <c r="H17" i="1"/>
  <c r="I17" i="1" s="1"/>
  <c r="G17" i="1"/>
  <c r="I45" i="1" l="1"/>
  <c r="G45" i="1"/>
  <c r="I44" i="1"/>
  <c r="G44" i="1"/>
  <c r="I43" i="1"/>
  <c r="G43" i="1"/>
  <c r="H42" i="1"/>
  <c r="I42" i="1" s="1"/>
  <c r="G42" i="1"/>
  <c r="G39" i="1"/>
  <c r="H34" i="1"/>
  <c r="I34" i="1" s="1"/>
  <c r="G33" i="1"/>
  <c r="I36" i="1"/>
  <c r="H36" i="1"/>
  <c r="G36" i="1"/>
  <c r="I35" i="1"/>
  <c r="G35" i="1"/>
  <c r="G29" i="1"/>
  <c r="H29" i="1" s="1"/>
  <c r="I29" i="1" s="1"/>
  <c r="G24" i="1"/>
  <c r="H24" i="1" s="1"/>
  <c r="I24" i="1" s="1"/>
  <c r="G21" i="1"/>
  <c r="H21" i="1" s="1"/>
  <c r="I21" i="1" s="1"/>
  <c r="H18" i="1"/>
  <c r="I18" i="1" s="1"/>
  <c r="G14" i="1"/>
  <c r="H14" i="1" s="1"/>
  <c r="I14" i="1" s="1"/>
  <c r="G27" i="1"/>
  <c r="H27" i="1" s="1"/>
  <c r="I27" i="1" s="1"/>
  <c r="G22" i="1"/>
  <c r="H22" i="1" s="1"/>
  <c r="I22" i="1" s="1"/>
  <c r="G26" i="1"/>
  <c r="H26" i="1" s="1"/>
  <c r="I26" i="1" s="1"/>
  <c r="G25" i="1"/>
  <c r="H25" i="1" s="1"/>
  <c r="I25" i="1" s="1"/>
  <c r="F28" i="1"/>
  <c r="F47" i="1" s="1"/>
  <c r="H23" i="1"/>
  <c r="I23" i="1" s="1"/>
  <c r="G13" i="1"/>
  <c r="H13" i="1"/>
  <c r="H39" i="1" l="1"/>
  <c r="G46" i="1"/>
  <c r="H33" i="1"/>
  <c r="H37" i="1" s="1"/>
  <c r="G37" i="1"/>
  <c r="G28" i="1"/>
  <c r="H28" i="1" s="1"/>
  <c r="H40" i="1"/>
  <c r="I40" i="1" s="1"/>
  <c r="I46" i="1" s="1"/>
  <c r="I13" i="1"/>
  <c r="I20" i="1"/>
  <c r="H47" i="1" l="1"/>
  <c r="I33" i="1"/>
  <c r="I37" i="1" s="1"/>
  <c r="G47" i="1"/>
  <c r="K48" i="1" s="1"/>
  <c r="I28" i="1"/>
  <c r="I47" i="1" l="1"/>
</calcChain>
</file>

<file path=xl/sharedStrings.xml><?xml version="1.0" encoding="utf-8"?>
<sst xmlns="http://schemas.openxmlformats.org/spreadsheetml/2006/main" count="147" uniqueCount="71">
  <si>
    <t>№ з/п</t>
  </si>
  <si>
    <t>Назва закладу</t>
  </si>
  <si>
    <t>Одиниця виміру</t>
  </si>
  <si>
    <t>2016 базовий рік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</si>
  <si>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</si>
  <si>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</si>
  <si>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</si>
  <si>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</si>
  <si>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</si>
  <si>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</si>
  <si>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</si>
  <si>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</si>
  <si>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</si>
  <si>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</si>
  <si>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</si>
  <si>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</si>
  <si>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</si>
  <si>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</si>
  <si>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</si>
  <si>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Галузь "Освіта"</t>
  </si>
  <si>
    <t>Галузь "Охорона здоров`я"</t>
  </si>
  <si>
    <t>Галузь "Культура і мистецтво"</t>
  </si>
  <si>
    <t>Гкал</t>
  </si>
  <si>
    <t>Теплова енергія</t>
  </si>
  <si>
    <t>Всього</t>
  </si>
  <si>
    <t>Додаток 5</t>
  </si>
  <si>
    <t>Всього по галузям</t>
  </si>
  <si>
    <t>Очікувані результати від реалізації Програми підвищення енергоефективності в бюджетній сфері Сумської міської об`єднаної територіальної громади на 2020-2022 роки</t>
  </si>
  <si>
    <t>Найменування енергоресурсу</t>
  </si>
  <si>
    <t>Динаміка споживання</t>
  </si>
  <si>
    <t>КУ Сумська ЗОШ № 22 СМР по вул. Ковпака, 57</t>
  </si>
  <si>
    <t>КУ ССШ № 7 ім. М. Савченка СМР по вул. Л. Українки, 23</t>
  </si>
  <si>
    <t>КУ ССШ № 2  по вул. Г.Кондратьєва,76</t>
  </si>
  <si>
    <t xml:space="preserve">КУ ССШ № 10 по вул.Новомістенська,30 </t>
  </si>
  <si>
    <t>Сумський ДНЗ № 14 "Золотий півник" по вул. Прокоф`єва, 15</t>
  </si>
  <si>
    <t>КУ Сумський НВК № 34 СМР по вул. Раскової, 130</t>
  </si>
  <si>
    <t>СС ДНЗ (ясла-садок) № 24 "Оленка" по вул. Пушкіна, 49А</t>
  </si>
  <si>
    <t>ДНЗ № 29 "Росинка"по пр. Шевченка, 16</t>
  </si>
  <si>
    <t>КУ ССШ № 29 по вул. Заливна, 25</t>
  </si>
  <si>
    <t>Сумський ДНЗ № 5 "Снігуронька" по вул. Г. Кондратьєва, 142</t>
  </si>
  <si>
    <t>ДНЗ № 33 "Маринка" по вул. Котляревського, 2</t>
  </si>
  <si>
    <t>КУ Сумська ЗОШ № 4 СМР по вул. Петропавлівська, 79, 102</t>
  </si>
  <si>
    <t>СДНЗ № 20 "Посмішка" по вул. Лучанська, 27</t>
  </si>
  <si>
    <t>Сумський НВК № 42 по вул. Комсомольська, 22</t>
  </si>
  <si>
    <t>КНП "ДКЛ Святої Зінаїди" СМР по вул. І. Сірка, 3</t>
  </si>
  <si>
    <t>КНП "ДКЛ Святої Зінаїди" СМР по вул. Троїцька, 28</t>
  </si>
  <si>
    <t>КНП "Центральна міська клінічна лікарня" СМР по вул. 20 років Перемоги, 13</t>
  </si>
  <si>
    <t>КНП "Клінічний пологовий будинок Пресвятої Діви Марії" СМР по вул. Троїцька, 20</t>
  </si>
  <si>
    <t>ДМШ № 1 по вул. Д.Галицького, 73</t>
  </si>
  <si>
    <t>ЦБС ім. Т. Г. Шевченка по вул. Кооперативна, 6</t>
  </si>
  <si>
    <t>Бібліотека-філія № 7 по вул. Г.Кондрат`єва, 140</t>
  </si>
  <si>
    <t>Бібліотека-філія № 14 по вул. М.Лушпи, 54</t>
  </si>
  <si>
    <t>Бібліотека-філія № 15 по вул. Д. Коротченка, 2</t>
  </si>
  <si>
    <t>2019 рік (план)</t>
  </si>
  <si>
    <t xml:space="preserve">2020 рік </t>
  </si>
  <si>
    <t>2021 рік</t>
  </si>
  <si>
    <t>2022 рік</t>
  </si>
  <si>
    <t>КУ ССШ № 9 по вул. Даргомижського, 3</t>
  </si>
  <si>
    <t>16.</t>
  </si>
  <si>
    <t>до рішення виконавчого комітету</t>
  </si>
  <si>
    <t>С.А. Липова</t>
  </si>
  <si>
    <t xml:space="preserve">Директор департаменту фінансів, економіки та інвестицій                    </t>
  </si>
  <si>
    <t>Сумської міської ради</t>
  </si>
  <si>
    <t>Електрична енергія</t>
  </si>
  <si>
    <t>МВт*год</t>
  </si>
  <si>
    <t xml:space="preserve">від                 2020 року №             </t>
  </si>
  <si>
    <t>Дитяча художня школа ім. М.Г. Лисенка по вул. Псільська, 7</t>
  </si>
  <si>
    <t>ДМШ № 2  по вул. М. Вовчок, 31</t>
  </si>
  <si>
    <t>КУ Сумська ЗОШ № 20 по вул. Металургів, 71</t>
  </si>
  <si>
    <t>КУ Сумська ЗОШ № 18 СМР по вул. Леваневського, 8</t>
  </si>
  <si>
    <t>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</si>
</sst>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ill="1" applyBorder="1"/>
    <xf numFmtId="2" fontId="5" fillId="0" borderId="0" xfId="0" applyNumberFormat="1" applyFont="1" applyFill="1"/>
    <xf numFmtId="0" fontId="6" fillId="0" borderId="0" xfId="0" applyFont="1" applyFill="1" applyBorder="1" applyAlignment="1"/>
    <xf numFmtId="0" fontId="5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4"/>
  <sheetViews>
    <sheetView tabSelected="1" view="pageBreakPreview" zoomScale="50" zoomScaleNormal="100" zoomScaleSheetLayoutView="50" workbookViewId="0">
      <selection activeCell="D11" sqref="D11"/>
    </sheetView>
  </sheetViews>
  <sheetFormatPr defaultRowHeight="15" x14ac:dyDescent="0.25"/>
  <cols>
    <col min="1" max="1" width="7.140625" customWidth="1"/>
    <col min="2" max="2" width="122.140625" customWidth="1"/>
    <col min="3" max="3" width="41.140625" customWidth="1"/>
    <col min="4" max="4" width="24.28515625" style="13" customWidth="1"/>
    <col min="5" max="5" width="23" customWidth="1"/>
    <col min="6" max="6" width="21.42578125" customWidth="1"/>
    <col min="7" max="7" width="23" customWidth="1"/>
    <col min="8" max="8" width="23.5703125" customWidth="1"/>
    <col min="9" max="9" width="22.28515625" customWidth="1"/>
    <col min="11" max="11" width="19.7109375" bestFit="1" customWidth="1"/>
  </cols>
  <sheetData>
    <row r="1" spans="1:9" x14ac:dyDescent="0.25">
      <c r="D1" s="1"/>
    </row>
    <row r="2" spans="1:9" ht="39.75" customHeight="1" x14ac:dyDescent="0.45">
      <c r="C2" s="26">
        <v>70</v>
      </c>
      <c r="D2" s="21"/>
      <c r="E2" s="21"/>
      <c r="F2" s="21"/>
      <c r="G2" s="21"/>
      <c r="H2" s="21"/>
      <c r="I2" s="21"/>
    </row>
    <row r="3" spans="1:9" ht="15" customHeight="1" x14ac:dyDescent="0.25">
      <c r="D3" s="22"/>
      <c r="E3" s="28" t="s">
        <v>25</v>
      </c>
      <c r="F3" s="28"/>
      <c r="G3" s="28"/>
      <c r="H3" s="28"/>
      <c r="I3" s="28"/>
    </row>
    <row r="4" spans="1:9" ht="15" customHeight="1" x14ac:dyDescent="0.25">
      <c r="D4" s="22"/>
      <c r="E4" s="28"/>
      <c r="F4" s="28"/>
      <c r="G4" s="28"/>
      <c r="H4" s="28"/>
      <c r="I4" s="28"/>
    </row>
    <row r="5" spans="1:9" ht="15" customHeight="1" x14ac:dyDescent="0.25">
      <c r="D5" s="22"/>
      <c r="E5" s="28"/>
      <c r="F5" s="28"/>
      <c r="G5" s="28"/>
      <c r="H5" s="28"/>
      <c r="I5" s="28"/>
    </row>
    <row r="6" spans="1:9" ht="37.5" customHeight="1" x14ac:dyDescent="0.25">
      <c r="D6" s="22"/>
      <c r="E6" s="27"/>
      <c r="F6" s="36" t="s">
        <v>59</v>
      </c>
      <c r="G6" s="36"/>
      <c r="H6" s="36"/>
      <c r="I6" s="36"/>
    </row>
    <row r="7" spans="1:9" ht="37.5" customHeight="1" x14ac:dyDescent="0.45">
      <c r="D7" s="23"/>
      <c r="E7" s="20"/>
      <c r="F7" s="20" t="s">
        <v>65</v>
      </c>
      <c r="G7" s="20"/>
      <c r="H7" s="20"/>
      <c r="I7" s="20"/>
    </row>
    <row r="8" spans="1:9" ht="167.25" customHeight="1" x14ac:dyDescent="0.25">
      <c r="A8" s="39" t="s">
        <v>27</v>
      </c>
      <c r="B8" s="39"/>
      <c r="C8" s="39"/>
      <c r="D8" s="39"/>
      <c r="E8" s="39"/>
      <c r="F8" s="39"/>
      <c r="G8" s="39"/>
      <c r="H8" s="39"/>
      <c r="I8" s="39"/>
    </row>
    <row r="9" spans="1:9" ht="45" customHeight="1" x14ac:dyDescent="0.25">
      <c r="A9" s="31" t="s">
        <v>0</v>
      </c>
      <c r="B9" s="32" t="s">
        <v>1</v>
      </c>
      <c r="C9" s="29" t="s">
        <v>28</v>
      </c>
      <c r="D9" s="31" t="s">
        <v>2</v>
      </c>
      <c r="E9" s="32" t="s">
        <v>29</v>
      </c>
      <c r="F9" s="32"/>
      <c r="G9" s="32"/>
      <c r="H9" s="32"/>
      <c r="I9" s="32"/>
    </row>
    <row r="10" spans="1:9" ht="147.75" customHeight="1" x14ac:dyDescent="0.25">
      <c r="A10" s="31"/>
      <c r="B10" s="32"/>
      <c r="C10" s="30"/>
      <c r="D10" s="31"/>
      <c r="E10" s="11" t="s">
        <v>3</v>
      </c>
      <c r="F10" s="2" t="s">
        <v>53</v>
      </c>
      <c r="G10" s="2" t="s">
        <v>54</v>
      </c>
      <c r="H10" s="3" t="s">
        <v>55</v>
      </c>
      <c r="I10" s="3" t="s">
        <v>56</v>
      </c>
    </row>
    <row r="11" spans="1:9" s="24" customFormat="1" ht="29.25" customHeight="1" x14ac:dyDescent="0.25">
      <c r="A11" s="9">
        <v>1</v>
      </c>
      <c r="B11" s="7">
        <v>2</v>
      </c>
      <c r="C11" s="8">
        <v>3</v>
      </c>
      <c r="D11" s="7">
        <v>4</v>
      </c>
      <c r="E11" s="11">
        <v>5</v>
      </c>
      <c r="F11" s="9">
        <v>6</v>
      </c>
      <c r="G11" s="7">
        <v>7</v>
      </c>
      <c r="H11" s="7">
        <v>8</v>
      </c>
      <c r="I11" s="7">
        <v>9</v>
      </c>
    </row>
    <row r="12" spans="1:9" ht="30" x14ac:dyDescent="0.4">
      <c r="A12" s="33" t="s">
        <v>19</v>
      </c>
      <c r="B12" s="34"/>
      <c r="C12" s="34"/>
      <c r="D12" s="34"/>
      <c r="E12" s="34"/>
      <c r="F12" s="34"/>
      <c r="G12" s="34"/>
      <c r="H12" s="34"/>
      <c r="I12" s="35"/>
    </row>
    <row r="13" spans="1:9" ht="49.5" customHeight="1" x14ac:dyDescent="0.25">
      <c r="A13" s="4" t="s">
        <v>4</v>
      </c>
      <c r="B13" s="6" t="s">
        <v>32</v>
      </c>
      <c r="C13" s="10" t="s">
        <v>23</v>
      </c>
      <c r="D13" s="4" t="s">
        <v>22</v>
      </c>
      <c r="E13" s="12">
        <v>792.9</v>
      </c>
      <c r="F13" s="5">
        <v>755.4</v>
      </c>
      <c r="G13" s="5">
        <f>F13-(20.4/1.163)</f>
        <v>737.85915735167669</v>
      </c>
      <c r="H13" s="5">
        <f>F13-(70/1.163)</f>
        <v>695.21083404987098</v>
      </c>
      <c r="I13" s="5">
        <f>H13-((70+116)/1.163)</f>
        <v>535.27962166809971</v>
      </c>
    </row>
    <row r="14" spans="1:9" ht="61.5" x14ac:dyDescent="0.25">
      <c r="A14" s="4" t="s">
        <v>5</v>
      </c>
      <c r="B14" s="6" t="s">
        <v>41</v>
      </c>
      <c r="C14" s="10" t="s">
        <v>23</v>
      </c>
      <c r="D14" s="4" t="s">
        <v>22</v>
      </c>
      <c r="E14" s="12">
        <v>563.1</v>
      </c>
      <c r="F14" s="25">
        <v>539</v>
      </c>
      <c r="G14" s="5">
        <f>F14-(84/1.163)</f>
        <v>466.77300085984524</v>
      </c>
      <c r="H14" s="5">
        <f>G14</f>
        <v>466.77300085984524</v>
      </c>
      <c r="I14" s="5">
        <f>H14</f>
        <v>466.77300085984524</v>
      </c>
    </row>
    <row r="15" spans="1:9" ht="30.75" x14ac:dyDescent="0.25">
      <c r="A15" s="14" t="s">
        <v>6</v>
      </c>
      <c r="B15" s="15" t="s">
        <v>31</v>
      </c>
      <c r="C15" s="16" t="s">
        <v>23</v>
      </c>
      <c r="D15" s="14" t="s">
        <v>22</v>
      </c>
      <c r="E15" s="17">
        <v>1440.4</v>
      </c>
      <c r="F15" s="18">
        <v>1350</v>
      </c>
      <c r="G15" s="18">
        <f>F15-91</f>
        <v>1259</v>
      </c>
      <c r="H15" s="18">
        <f>F15-274-48</f>
        <v>1028</v>
      </c>
      <c r="I15" s="18">
        <f>F15-274-48-63</f>
        <v>965</v>
      </c>
    </row>
    <row r="16" spans="1:9" ht="30.75" x14ac:dyDescent="0.25">
      <c r="A16" s="14" t="s">
        <v>7</v>
      </c>
      <c r="B16" s="15" t="s">
        <v>57</v>
      </c>
      <c r="C16" s="16" t="s">
        <v>23</v>
      </c>
      <c r="D16" s="14" t="s">
        <v>22</v>
      </c>
      <c r="E16" s="17">
        <v>663.5</v>
      </c>
      <c r="F16" s="18">
        <v>502.9</v>
      </c>
      <c r="G16" s="18">
        <f>F16-94</f>
        <v>408.9</v>
      </c>
      <c r="H16" s="18">
        <f>G16</f>
        <v>408.9</v>
      </c>
      <c r="I16" s="18">
        <f>H16</f>
        <v>408.9</v>
      </c>
    </row>
    <row r="17" spans="1:9" s="19" customFormat="1" ht="30.75" x14ac:dyDescent="0.25">
      <c r="A17" s="4" t="s">
        <v>8</v>
      </c>
      <c r="B17" s="6" t="s">
        <v>33</v>
      </c>
      <c r="C17" s="10" t="s">
        <v>23</v>
      </c>
      <c r="D17" s="4" t="s">
        <v>22</v>
      </c>
      <c r="E17" s="12">
        <v>569.1</v>
      </c>
      <c r="F17" s="5">
        <v>520</v>
      </c>
      <c r="G17" s="5">
        <f>F17-(24.4/1.163)</f>
        <v>499.01977644024078</v>
      </c>
      <c r="H17" s="5">
        <f>F17-(49/1.163)</f>
        <v>477.86758383490974</v>
      </c>
      <c r="I17" s="5">
        <f>H17-((80.6+16.8)/1.163)</f>
        <v>394.11865864144454</v>
      </c>
    </row>
    <row r="18" spans="1:9" s="19" customFormat="1" ht="30.75" x14ac:dyDescent="0.25">
      <c r="A18" s="14" t="s">
        <v>9</v>
      </c>
      <c r="B18" s="15" t="s">
        <v>69</v>
      </c>
      <c r="C18" s="16" t="s">
        <v>23</v>
      </c>
      <c r="D18" s="14" t="s">
        <v>22</v>
      </c>
      <c r="E18" s="17">
        <v>961.6</v>
      </c>
      <c r="F18" s="14">
        <v>996.1</v>
      </c>
      <c r="G18" s="18">
        <f>F18-(142.3/1.163)</f>
        <v>873.7440240756664</v>
      </c>
      <c r="H18" s="18">
        <f>G18</f>
        <v>873.7440240756664</v>
      </c>
      <c r="I18" s="18">
        <f>H18</f>
        <v>873.7440240756664</v>
      </c>
    </row>
    <row r="19" spans="1:9" s="19" customFormat="1" ht="30.75" x14ac:dyDescent="0.25">
      <c r="A19" s="14" t="s">
        <v>10</v>
      </c>
      <c r="B19" s="15" t="s">
        <v>68</v>
      </c>
      <c r="C19" s="16" t="s">
        <v>63</v>
      </c>
      <c r="D19" s="14" t="s">
        <v>64</v>
      </c>
      <c r="E19" s="17">
        <v>50.96</v>
      </c>
      <c r="F19" s="18">
        <v>55.2</v>
      </c>
      <c r="G19" s="18">
        <f>F19-21.8</f>
        <v>33.400000000000006</v>
      </c>
      <c r="H19" s="18">
        <f>G19</f>
        <v>33.400000000000006</v>
      </c>
      <c r="I19" s="18">
        <f>G19</f>
        <v>33.400000000000006</v>
      </c>
    </row>
    <row r="20" spans="1:9" s="19" customFormat="1" ht="30.75" x14ac:dyDescent="0.25">
      <c r="A20" s="14" t="s">
        <v>11</v>
      </c>
      <c r="B20" s="15" t="s">
        <v>30</v>
      </c>
      <c r="C20" s="16" t="s">
        <v>23</v>
      </c>
      <c r="D20" s="14" t="s">
        <v>22</v>
      </c>
      <c r="E20" s="17">
        <v>1263.0999999999999</v>
      </c>
      <c r="F20" s="18">
        <v>1000</v>
      </c>
      <c r="G20" s="18">
        <f>F20-(150/1.163)</f>
        <v>871.02321582115223</v>
      </c>
      <c r="H20" s="18">
        <f>G20-(150/1.163)</f>
        <v>742.04643164230447</v>
      </c>
      <c r="I20" s="18">
        <f>H20</f>
        <v>742.04643164230447</v>
      </c>
    </row>
    <row r="21" spans="1:9" s="19" customFormat="1" ht="68.25" customHeight="1" x14ac:dyDescent="0.25">
      <c r="A21" s="14" t="s">
        <v>12</v>
      </c>
      <c r="B21" s="40" t="s">
        <v>38</v>
      </c>
      <c r="C21" s="16" t="s">
        <v>23</v>
      </c>
      <c r="D21" s="14" t="s">
        <v>22</v>
      </c>
      <c r="E21" s="17">
        <v>727.9</v>
      </c>
      <c r="F21" s="14">
        <v>677.3</v>
      </c>
      <c r="G21" s="18">
        <f>F21-(69/1.163)</f>
        <v>617.97067927772991</v>
      </c>
      <c r="H21" s="18">
        <f>G21</f>
        <v>617.97067927772991</v>
      </c>
      <c r="I21" s="18">
        <f>H21-(81/1.163)</f>
        <v>548.32321582115208</v>
      </c>
    </row>
    <row r="22" spans="1:9" s="19" customFormat="1" ht="80.25" customHeight="1" x14ac:dyDescent="0.25">
      <c r="A22" s="14" t="s">
        <v>13</v>
      </c>
      <c r="B22" s="15" t="s">
        <v>39</v>
      </c>
      <c r="C22" s="16" t="s">
        <v>23</v>
      </c>
      <c r="D22" s="14" t="s">
        <v>22</v>
      </c>
      <c r="E22" s="17">
        <v>376.2</v>
      </c>
      <c r="F22" s="14">
        <v>325</v>
      </c>
      <c r="G22" s="14">
        <f>F22</f>
        <v>325</v>
      </c>
      <c r="H22" s="14">
        <f>G22</f>
        <v>325</v>
      </c>
      <c r="I22" s="18">
        <f>H22-(127/1.163)</f>
        <v>215.79965606190888</v>
      </c>
    </row>
    <row r="23" spans="1:9" s="19" customFormat="1" ht="65.25" customHeight="1" x14ac:dyDescent="0.25">
      <c r="A23" s="14" t="s">
        <v>14</v>
      </c>
      <c r="B23" s="15" t="s">
        <v>34</v>
      </c>
      <c r="C23" s="16" t="s">
        <v>23</v>
      </c>
      <c r="D23" s="14" t="s">
        <v>22</v>
      </c>
      <c r="E23" s="17">
        <v>256</v>
      </c>
      <c r="F23" s="14">
        <v>240.6</v>
      </c>
      <c r="G23" s="18">
        <f>F23-(26.5/1.163)</f>
        <v>217.81410146173687</v>
      </c>
      <c r="H23" s="18">
        <f>F23-(40.7/1.163)</f>
        <v>205.60429922613929</v>
      </c>
      <c r="I23" s="18">
        <f>H23</f>
        <v>205.60429922613929</v>
      </c>
    </row>
    <row r="24" spans="1:9" s="19" customFormat="1" ht="75.75" customHeight="1" x14ac:dyDescent="0.25">
      <c r="A24" s="14" t="s">
        <v>15</v>
      </c>
      <c r="B24" s="15" t="s">
        <v>42</v>
      </c>
      <c r="C24" s="16" t="s">
        <v>23</v>
      </c>
      <c r="D24" s="14" t="s">
        <v>22</v>
      </c>
      <c r="E24" s="17">
        <v>459.5</v>
      </c>
      <c r="F24" s="14">
        <v>461.5</v>
      </c>
      <c r="G24" s="14">
        <f t="shared" ref="G24:H27" si="0">F24</f>
        <v>461.5</v>
      </c>
      <c r="H24" s="14">
        <f t="shared" si="0"/>
        <v>461.5</v>
      </c>
      <c r="I24" s="18">
        <f>H24-(22/1.163)</f>
        <v>442.58340498710231</v>
      </c>
    </row>
    <row r="25" spans="1:9" s="19" customFormat="1" ht="66" customHeight="1" x14ac:dyDescent="0.25">
      <c r="A25" s="14" t="s">
        <v>16</v>
      </c>
      <c r="B25" s="15" t="s">
        <v>36</v>
      </c>
      <c r="C25" s="16" t="s">
        <v>23</v>
      </c>
      <c r="D25" s="14" t="s">
        <v>22</v>
      </c>
      <c r="E25" s="17">
        <v>100.8</v>
      </c>
      <c r="F25" s="14">
        <v>98.3</v>
      </c>
      <c r="G25" s="14">
        <f t="shared" si="0"/>
        <v>98.3</v>
      </c>
      <c r="H25" s="14">
        <f t="shared" si="0"/>
        <v>98.3</v>
      </c>
      <c r="I25" s="18">
        <f>H25-(38/1.163)</f>
        <v>65.625881341358564</v>
      </c>
    </row>
    <row r="26" spans="1:9" s="19" customFormat="1" ht="66" customHeight="1" x14ac:dyDescent="0.25">
      <c r="A26" s="14" t="s">
        <v>17</v>
      </c>
      <c r="B26" s="15" t="s">
        <v>37</v>
      </c>
      <c r="C26" s="16" t="s">
        <v>23</v>
      </c>
      <c r="D26" s="14" t="s">
        <v>22</v>
      </c>
      <c r="E26" s="17">
        <v>195.3</v>
      </c>
      <c r="F26" s="18">
        <v>192</v>
      </c>
      <c r="G26" s="18">
        <f t="shared" si="0"/>
        <v>192</v>
      </c>
      <c r="H26" s="18">
        <f t="shared" si="0"/>
        <v>192</v>
      </c>
      <c r="I26" s="18">
        <f>H26-(71/1.163)</f>
        <v>130.95098882201205</v>
      </c>
    </row>
    <row r="27" spans="1:9" s="19" customFormat="1" ht="66" customHeight="1" x14ac:dyDescent="0.25">
      <c r="A27" s="14" t="s">
        <v>18</v>
      </c>
      <c r="B27" s="15" t="s">
        <v>40</v>
      </c>
      <c r="C27" s="16" t="s">
        <v>23</v>
      </c>
      <c r="D27" s="14" t="s">
        <v>22</v>
      </c>
      <c r="E27" s="17">
        <v>592.5</v>
      </c>
      <c r="F27" s="14">
        <v>563.20000000000005</v>
      </c>
      <c r="G27" s="14">
        <f t="shared" si="0"/>
        <v>563.20000000000005</v>
      </c>
      <c r="H27" s="14">
        <f t="shared" si="0"/>
        <v>563.20000000000005</v>
      </c>
      <c r="I27" s="18">
        <f>H27-(112/1.163)</f>
        <v>466.8973344797937</v>
      </c>
    </row>
    <row r="28" spans="1:9" s="19" customFormat="1" ht="84.75" customHeight="1" x14ac:dyDescent="0.25">
      <c r="A28" s="14" t="s">
        <v>58</v>
      </c>
      <c r="B28" s="15" t="s">
        <v>35</v>
      </c>
      <c r="C28" s="16" t="s">
        <v>23</v>
      </c>
      <c r="D28" s="14" t="s">
        <v>22</v>
      </c>
      <c r="E28" s="17">
        <f>709/1.163</f>
        <v>609.63026655202066</v>
      </c>
      <c r="F28" s="18">
        <f>(72.3*9.39)/1.163</f>
        <v>583.7463456577816</v>
      </c>
      <c r="G28" s="18">
        <f>F28-(37/1.163)</f>
        <v>551.93207222699914</v>
      </c>
      <c r="H28" s="18">
        <f t="shared" ref="H28" si="1">G28</f>
        <v>551.93207222699914</v>
      </c>
      <c r="I28" s="18">
        <f>H28</f>
        <v>551.93207222699914</v>
      </c>
    </row>
    <row r="29" spans="1:9" s="19" customFormat="1" ht="66.75" customHeight="1" x14ac:dyDescent="0.25">
      <c r="A29" s="14" t="s">
        <v>70</v>
      </c>
      <c r="B29" s="15" t="s">
        <v>43</v>
      </c>
      <c r="C29" s="16" t="s">
        <v>23</v>
      </c>
      <c r="D29" s="14" t="s">
        <v>22</v>
      </c>
      <c r="E29" s="17">
        <v>308.89999999999998</v>
      </c>
      <c r="F29" s="14">
        <v>213.1</v>
      </c>
      <c r="G29" s="14">
        <f>F29</f>
        <v>213.1</v>
      </c>
      <c r="H29" s="14">
        <f>G29</f>
        <v>213.1</v>
      </c>
      <c r="I29" s="18">
        <f>H29-(14/1.163)</f>
        <v>201.0621668099742</v>
      </c>
    </row>
    <row r="30" spans="1:9" s="19" customFormat="1" ht="46.5" customHeight="1" x14ac:dyDescent="0.25">
      <c r="A30" s="41" t="s">
        <v>24</v>
      </c>
      <c r="B30" s="42"/>
      <c r="C30" s="43" t="s">
        <v>23</v>
      </c>
      <c r="D30" s="44" t="s">
        <v>22</v>
      </c>
      <c r="E30" s="45">
        <f>E13+E14+E15+E16+E17+E18+E20+E21+E22+E23+E24+E25+E26+E27+E28+E29</f>
        <v>9880.4302665520208</v>
      </c>
      <c r="F30" s="45">
        <f>F13+F14+F15+F16+F17+F18+F20+F21+F22+F23+F24+F25+F26+F27+F28+F29</f>
        <v>9018.1463456577821</v>
      </c>
      <c r="G30" s="45">
        <f t="shared" ref="G30:I30" si="2">G13+G14+G15+G16+G17+G18+G20+G21+G22+G23+G24+G25+G26+G27+G28+G29</f>
        <v>8357.1360275150473</v>
      </c>
      <c r="H30" s="45">
        <f t="shared" si="2"/>
        <v>7921.1489251934654</v>
      </c>
      <c r="I30" s="45">
        <f t="shared" si="2"/>
        <v>7214.6407566637999</v>
      </c>
    </row>
    <row r="31" spans="1:9" s="19" customFormat="1" ht="46.5" customHeight="1" x14ac:dyDescent="0.25">
      <c r="A31" s="46"/>
      <c r="B31" s="47"/>
      <c r="C31" s="43" t="s">
        <v>63</v>
      </c>
      <c r="D31" s="44" t="s">
        <v>64</v>
      </c>
      <c r="E31" s="48">
        <f>E19</f>
        <v>50.96</v>
      </c>
      <c r="F31" s="48">
        <f t="shared" ref="F31:I31" si="3">F19</f>
        <v>55.2</v>
      </c>
      <c r="G31" s="48">
        <f t="shared" si="3"/>
        <v>33.400000000000006</v>
      </c>
      <c r="H31" s="48">
        <f t="shared" si="3"/>
        <v>33.400000000000006</v>
      </c>
      <c r="I31" s="48">
        <f t="shared" si="3"/>
        <v>33.400000000000006</v>
      </c>
    </row>
    <row r="32" spans="1:9" s="19" customFormat="1" ht="30" x14ac:dyDescent="0.4">
      <c r="A32" s="49" t="s">
        <v>20</v>
      </c>
      <c r="B32" s="50"/>
      <c r="C32" s="50"/>
      <c r="D32" s="50"/>
      <c r="E32" s="50"/>
      <c r="F32" s="50"/>
      <c r="G32" s="50"/>
      <c r="H32" s="50"/>
      <c r="I32" s="51"/>
    </row>
    <row r="33" spans="1:11" s="19" customFormat="1" ht="30.75" x14ac:dyDescent="0.25">
      <c r="A33" s="52" t="s">
        <v>4</v>
      </c>
      <c r="B33" s="15" t="s">
        <v>44</v>
      </c>
      <c r="C33" s="16" t="s">
        <v>23</v>
      </c>
      <c r="D33" s="14" t="s">
        <v>22</v>
      </c>
      <c r="E33" s="17">
        <v>501.6</v>
      </c>
      <c r="F33" s="14">
        <v>389</v>
      </c>
      <c r="G33" s="18">
        <f>F33-((28+112.3)/1.163)</f>
        <v>268.36371453138435</v>
      </c>
      <c r="H33" s="18">
        <f>G33</f>
        <v>268.36371453138435</v>
      </c>
      <c r="I33" s="18">
        <f>H33</f>
        <v>268.36371453138435</v>
      </c>
    </row>
    <row r="34" spans="1:11" s="19" customFormat="1" ht="30.75" x14ac:dyDescent="0.25">
      <c r="A34" s="53"/>
      <c r="B34" s="15" t="s">
        <v>45</v>
      </c>
      <c r="C34" s="16" t="s">
        <v>23</v>
      </c>
      <c r="D34" s="14" t="s">
        <v>22</v>
      </c>
      <c r="E34" s="17">
        <v>1533.6</v>
      </c>
      <c r="F34" s="14">
        <v>1615</v>
      </c>
      <c r="G34" s="18">
        <f>F34-((83.9+598.2)/1.163)</f>
        <v>1028.4995700773861</v>
      </c>
      <c r="H34" s="18">
        <f>G34</f>
        <v>1028.4995700773861</v>
      </c>
      <c r="I34" s="18">
        <f>H34</f>
        <v>1028.4995700773861</v>
      </c>
    </row>
    <row r="35" spans="1:11" s="19" customFormat="1" ht="61.5" x14ac:dyDescent="0.25">
      <c r="A35" s="14" t="s">
        <v>5</v>
      </c>
      <c r="B35" s="15" t="s">
        <v>46</v>
      </c>
      <c r="C35" s="16" t="s">
        <v>23</v>
      </c>
      <c r="D35" s="14" t="s">
        <v>22</v>
      </c>
      <c r="E35" s="17">
        <v>1452.61</v>
      </c>
      <c r="F35" s="14">
        <v>1406</v>
      </c>
      <c r="G35" s="18">
        <f>F35-(134.7/1.163)</f>
        <v>1290.1788478073947</v>
      </c>
      <c r="H35" s="54">
        <f>F35-((79.3+109.3)/1.163)</f>
        <v>1243.8331900257954</v>
      </c>
      <c r="I35" s="18">
        <f>H35</f>
        <v>1243.8331900257954</v>
      </c>
    </row>
    <row r="36" spans="1:11" s="19" customFormat="1" ht="61.5" x14ac:dyDescent="0.25">
      <c r="A36" s="14" t="s">
        <v>6</v>
      </c>
      <c r="B36" s="15" t="s">
        <v>47</v>
      </c>
      <c r="C36" s="16" t="s">
        <v>23</v>
      </c>
      <c r="D36" s="14" t="s">
        <v>22</v>
      </c>
      <c r="E36" s="17">
        <v>1338.1</v>
      </c>
      <c r="F36" s="14">
        <v>1458</v>
      </c>
      <c r="G36" s="14">
        <f>F36</f>
        <v>1458</v>
      </c>
      <c r="H36" s="18">
        <f>F36-(124.1/1.163)</f>
        <v>1351.2932072226999</v>
      </c>
      <c r="I36" s="18">
        <f>F36-(144/1.163)</f>
        <v>1334.1822871883062</v>
      </c>
    </row>
    <row r="37" spans="1:11" s="19" customFormat="1" ht="49.5" customHeight="1" x14ac:dyDescent="0.25">
      <c r="A37" s="55" t="s">
        <v>24</v>
      </c>
      <c r="B37" s="56"/>
      <c r="C37" s="43" t="s">
        <v>23</v>
      </c>
      <c r="D37" s="44" t="s">
        <v>22</v>
      </c>
      <c r="E37" s="45">
        <f>SUM(E33:E36)</f>
        <v>4825.91</v>
      </c>
      <c r="F37" s="44">
        <f>SUM(F33:F36)</f>
        <v>4868</v>
      </c>
      <c r="G37" s="48">
        <f>SUM(G33:G36)</f>
        <v>4045.0421324161653</v>
      </c>
      <c r="H37" s="48">
        <f>SUM(H33:H36)</f>
        <v>3891.9896818572656</v>
      </c>
      <c r="I37" s="48">
        <f>SUM(I33:I36)</f>
        <v>3874.8787618228716</v>
      </c>
    </row>
    <row r="38" spans="1:11" s="19" customFormat="1" ht="39.75" customHeight="1" x14ac:dyDescent="0.25">
      <c r="A38" s="55" t="s">
        <v>21</v>
      </c>
      <c r="B38" s="57"/>
      <c r="C38" s="57"/>
      <c r="D38" s="57"/>
      <c r="E38" s="57"/>
      <c r="F38" s="57"/>
      <c r="G38" s="57"/>
      <c r="H38" s="57"/>
      <c r="I38" s="56"/>
    </row>
    <row r="39" spans="1:11" s="19" customFormat="1" ht="52.5" customHeight="1" x14ac:dyDescent="0.25">
      <c r="A39" s="14" t="s">
        <v>4</v>
      </c>
      <c r="B39" s="40" t="s">
        <v>48</v>
      </c>
      <c r="C39" s="16" t="s">
        <v>23</v>
      </c>
      <c r="D39" s="14" t="s">
        <v>22</v>
      </c>
      <c r="E39" s="17">
        <v>117.944</v>
      </c>
      <c r="F39" s="14">
        <v>91</v>
      </c>
      <c r="G39" s="18">
        <f>F39</f>
        <v>91</v>
      </c>
      <c r="H39" s="18">
        <f>G39</f>
        <v>91</v>
      </c>
      <c r="I39" s="18">
        <f>F39-(13/1.163)</f>
        <v>79.82201203783319</v>
      </c>
    </row>
    <row r="40" spans="1:11" s="19" customFormat="1" ht="52.5" customHeight="1" x14ac:dyDescent="0.25">
      <c r="A40" s="14" t="s">
        <v>5</v>
      </c>
      <c r="B40" s="15" t="s">
        <v>67</v>
      </c>
      <c r="C40" s="16" t="s">
        <v>23</v>
      </c>
      <c r="D40" s="14" t="s">
        <v>22</v>
      </c>
      <c r="E40" s="17">
        <v>86.2</v>
      </c>
      <c r="F40" s="14">
        <v>71</v>
      </c>
      <c r="G40" s="18">
        <f>F40-(13/1.163)</f>
        <v>59.82201203783319</v>
      </c>
      <c r="H40" s="18">
        <f>G40</f>
        <v>59.82201203783319</v>
      </c>
      <c r="I40" s="18">
        <f>H40</f>
        <v>59.82201203783319</v>
      </c>
    </row>
    <row r="41" spans="1:11" s="19" customFormat="1" ht="52.5" customHeight="1" x14ac:dyDescent="0.25">
      <c r="A41" s="14" t="s">
        <v>6</v>
      </c>
      <c r="B41" s="15" t="s">
        <v>66</v>
      </c>
      <c r="C41" s="16" t="s">
        <v>23</v>
      </c>
      <c r="D41" s="14" t="s">
        <v>22</v>
      </c>
      <c r="E41" s="17">
        <v>103.47499999999999</v>
      </c>
      <c r="F41" s="14">
        <v>104</v>
      </c>
      <c r="G41" s="18">
        <f>F41-(13/1.163)</f>
        <v>92.82201203783319</v>
      </c>
      <c r="H41" s="18">
        <f>G41</f>
        <v>92.82201203783319</v>
      </c>
      <c r="I41" s="18">
        <f>H41</f>
        <v>92.82201203783319</v>
      </c>
    </row>
    <row r="42" spans="1:11" s="19" customFormat="1" ht="66" customHeight="1" x14ac:dyDescent="0.25">
      <c r="A42" s="14" t="s">
        <v>7</v>
      </c>
      <c r="B42" s="15" t="s">
        <v>49</v>
      </c>
      <c r="C42" s="16" t="s">
        <v>23</v>
      </c>
      <c r="D42" s="14" t="s">
        <v>22</v>
      </c>
      <c r="E42" s="17">
        <v>106.999</v>
      </c>
      <c r="F42" s="14">
        <v>116</v>
      </c>
      <c r="G42" s="18">
        <f>F42</f>
        <v>116</v>
      </c>
      <c r="H42" s="18">
        <f>F42-(17.2/1.163)</f>
        <v>101.21066208082546</v>
      </c>
      <c r="I42" s="18">
        <f>H42</f>
        <v>101.21066208082546</v>
      </c>
    </row>
    <row r="43" spans="1:11" s="19" customFormat="1" ht="63.75" customHeight="1" x14ac:dyDescent="0.25">
      <c r="A43" s="14" t="s">
        <v>8</v>
      </c>
      <c r="B43" s="15" t="s">
        <v>50</v>
      </c>
      <c r="C43" s="16" t="s">
        <v>23</v>
      </c>
      <c r="D43" s="14" t="s">
        <v>22</v>
      </c>
      <c r="E43" s="17">
        <v>24.878</v>
      </c>
      <c r="F43" s="14">
        <v>24</v>
      </c>
      <c r="G43" s="18">
        <f>F43</f>
        <v>24</v>
      </c>
      <c r="H43" s="18">
        <f>F43-(3/1.163)</f>
        <v>21.420464316423043</v>
      </c>
      <c r="I43" s="18">
        <f>H43</f>
        <v>21.420464316423043</v>
      </c>
    </row>
    <row r="44" spans="1:11" s="19" customFormat="1" ht="60.75" customHeight="1" x14ac:dyDescent="0.25">
      <c r="A44" s="14" t="s">
        <v>9</v>
      </c>
      <c r="B44" s="15" t="s">
        <v>51</v>
      </c>
      <c r="C44" s="16" t="s">
        <v>23</v>
      </c>
      <c r="D44" s="14" t="s">
        <v>22</v>
      </c>
      <c r="E44" s="17">
        <v>19.003</v>
      </c>
      <c r="F44" s="14">
        <v>18.100000000000001</v>
      </c>
      <c r="G44" s="18">
        <f>F44</f>
        <v>18.100000000000001</v>
      </c>
      <c r="H44" s="18">
        <f>F44-(4.8/1.163)</f>
        <v>13.972742906276871</v>
      </c>
      <c r="I44" s="18">
        <f>H44</f>
        <v>13.972742906276871</v>
      </c>
    </row>
    <row r="45" spans="1:11" s="19" customFormat="1" ht="59.25" customHeight="1" x14ac:dyDescent="0.25">
      <c r="A45" s="14" t="s">
        <v>10</v>
      </c>
      <c r="B45" s="15" t="s">
        <v>52</v>
      </c>
      <c r="C45" s="16" t="s">
        <v>23</v>
      </c>
      <c r="D45" s="14" t="s">
        <v>22</v>
      </c>
      <c r="E45" s="17">
        <v>9.0500000000000007</v>
      </c>
      <c r="F45" s="18">
        <v>9.6780000000000008</v>
      </c>
      <c r="G45" s="18">
        <f>F45</f>
        <v>9.6780000000000008</v>
      </c>
      <c r="H45" s="18">
        <f>F45-(2/1.163)</f>
        <v>7.95830954428203</v>
      </c>
      <c r="I45" s="18">
        <f>H45</f>
        <v>7.95830954428203</v>
      </c>
    </row>
    <row r="46" spans="1:11" s="19" customFormat="1" ht="47.25" customHeight="1" x14ac:dyDescent="0.25">
      <c r="A46" s="58" t="s">
        <v>24</v>
      </c>
      <c r="B46" s="58"/>
      <c r="C46" s="43" t="s">
        <v>23</v>
      </c>
      <c r="D46" s="44" t="s">
        <v>22</v>
      </c>
      <c r="E46" s="45">
        <f>SUM(E39:E45)</f>
        <v>467.54900000000004</v>
      </c>
      <c r="F46" s="48">
        <f>SUM(F39:F45)</f>
        <v>433.77800000000002</v>
      </c>
      <c r="G46" s="48">
        <f>SUM(G39:G45)</f>
        <v>411.4220240756664</v>
      </c>
      <c r="H46" s="48">
        <f>SUM(H39:H45)</f>
        <v>388.20620292347377</v>
      </c>
      <c r="I46" s="48">
        <f>SUM(I39:I45)</f>
        <v>377.02821496130696</v>
      </c>
    </row>
    <row r="47" spans="1:11" s="19" customFormat="1" ht="47.25" customHeight="1" x14ac:dyDescent="0.25">
      <c r="A47" s="58" t="s">
        <v>26</v>
      </c>
      <c r="B47" s="58"/>
      <c r="C47" s="59" t="s">
        <v>23</v>
      </c>
      <c r="D47" s="44" t="s">
        <v>22</v>
      </c>
      <c r="E47" s="45">
        <f>E30+E37+E46</f>
        <v>15173.889266552022</v>
      </c>
      <c r="F47" s="48">
        <f>F30+F37+F46</f>
        <v>14319.924345657782</v>
      </c>
      <c r="G47" s="48">
        <f>G30+G37+G46</f>
        <v>12813.600184006878</v>
      </c>
      <c r="H47" s="48">
        <f>H30+H37+H46</f>
        <v>12201.344809974204</v>
      </c>
      <c r="I47" s="48">
        <f>I30+I37+I46</f>
        <v>11466.547733447978</v>
      </c>
      <c r="J47" s="60"/>
    </row>
    <row r="48" spans="1:11" s="19" customFormat="1" ht="36" x14ac:dyDescent="0.55000000000000004">
      <c r="A48" s="58"/>
      <c r="B48" s="58"/>
      <c r="C48" s="43" t="s">
        <v>63</v>
      </c>
      <c r="D48" s="44" t="s">
        <v>64</v>
      </c>
      <c r="E48" s="48">
        <f>E31</f>
        <v>50.96</v>
      </c>
      <c r="F48" s="48">
        <f t="shared" ref="F48:I48" si="4">F31</f>
        <v>55.2</v>
      </c>
      <c r="G48" s="48">
        <f t="shared" si="4"/>
        <v>33.400000000000006</v>
      </c>
      <c r="H48" s="48">
        <f t="shared" si="4"/>
        <v>33.400000000000006</v>
      </c>
      <c r="I48" s="48">
        <f t="shared" si="4"/>
        <v>33.400000000000006</v>
      </c>
      <c r="J48" s="60"/>
      <c r="K48" s="61">
        <f>F47-G47</f>
        <v>1506.324161650904</v>
      </c>
    </row>
    <row r="49" spans="1:10" s="19" customFormat="1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</row>
    <row r="50" spans="1:10" s="19" customFormat="1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</row>
    <row r="51" spans="1:10" s="19" customFormat="1" ht="43.5" customHeight="1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</row>
    <row r="52" spans="1:10" s="65" customFormat="1" ht="36" x14ac:dyDescent="0.55000000000000004">
      <c r="A52" s="62" t="s">
        <v>61</v>
      </c>
      <c r="B52" s="62"/>
      <c r="C52" s="63"/>
      <c r="D52" s="63"/>
      <c r="E52" s="63"/>
      <c r="F52" s="63"/>
      <c r="G52" s="63"/>
      <c r="H52" s="64" t="s">
        <v>60</v>
      </c>
      <c r="I52" s="64"/>
      <c r="J52" s="63"/>
    </row>
    <row r="53" spans="1:10" s="19" customFormat="1" ht="35.25" x14ac:dyDescent="0.5">
      <c r="A53" s="62" t="s">
        <v>62</v>
      </c>
      <c r="B53" s="60"/>
      <c r="C53" s="60"/>
      <c r="D53" s="60"/>
      <c r="E53" s="60"/>
      <c r="F53" s="60"/>
      <c r="G53" s="60"/>
      <c r="H53" s="60"/>
      <c r="I53" s="60"/>
      <c r="J53" s="60"/>
    </row>
    <row r="54" spans="1:10" ht="33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30.75" x14ac:dyDescent="0.45">
      <c r="A55" s="38"/>
      <c r="B55" s="38"/>
      <c r="C55" s="1"/>
      <c r="D55" s="1"/>
      <c r="E55" s="1"/>
      <c r="F55" s="1"/>
      <c r="G55" s="1"/>
      <c r="H55" s="1"/>
      <c r="I55" s="1"/>
      <c r="J55" s="1"/>
    </row>
    <row r="56" spans="1:10" ht="30.75" x14ac:dyDescent="0.45">
      <c r="A56" s="37"/>
      <c r="B56" s="38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D85" s="1"/>
    </row>
    <row r="86" spans="1:10" x14ac:dyDescent="0.25">
      <c r="D86" s="1"/>
    </row>
    <row r="87" spans="1:10" x14ac:dyDescent="0.25">
      <c r="D87" s="1"/>
    </row>
    <row r="88" spans="1:10" x14ac:dyDescent="0.25">
      <c r="D88" s="1"/>
    </row>
    <row r="89" spans="1:10" x14ac:dyDescent="0.25">
      <c r="D89" s="1"/>
    </row>
    <row r="90" spans="1:10" x14ac:dyDescent="0.25">
      <c r="D90" s="1"/>
    </row>
    <row r="91" spans="1:10" x14ac:dyDescent="0.25">
      <c r="D91" s="1"/>
    </row>
    <row r="92" spans="1:10" x14ac:dyDescent="0.25">
      <c r="D92" s="1"/>
    </row>
    <row r="93" spans="1:10" x14ac:dyDescent="0.25">
      <c r="D93" s="1"/>
    </row>
    <row r="94" spans="1:10" x14ac:dyDescent="0.25">
      <c r="D94" s="1"/>
    </row>
    <row r="95" spans="1:10" x14ac:dyDescent="0.25">
      <c r="D95" s="1"/>
    </row>
    <row r="96" spans="1:10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  <row r="156" spans="4:4" x14ac:dyDescent="0.25">
      <c r="D156" s="1"/>
    </row>
    <row r="157" spans="4:4" x14ac:dyDescent="0.25">
      <c r="D157" s="1"/>
    </row>
    <row r="158" spans="4:4" x14ac:dyDescent="0.25">
      <c r="D158" s="1"/>
    </row>
    <row r="159" spans="4:4" x14ac:dyDescent="0.25">
      <c r="D159" s="1"/>
    </row>
    <row r="160" spans="4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3" spans="4:4" x14ac:dyDescent="0.25">
      <c r="D463" s="1"/>
    </row>
    <row r="464" spans="4:4" x14ac:dyDescent="0.25">
      <c r="D464" s="1"/>
    </row>
    <row r="465" spans="4:4" x14ac:dyDescent="0.25">
      <c r="D465" s="1"/>
    </row>
    <row r="466" spans="4:4" x14ac:dyDescent="0.25">
      <c r="D466" s="1"/>
    </row>
    <row r="467" spans="4:4" x14ac:dyDescent="0.25">
      <c r="D467" s="1"/>
    </row>
    <row r="468" spans="4:4" x14ac:dyDescent="0.25">
      <c r="D468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  <row r="474" spans="4:4" x14ac:dyDescent="0.25">
      <c r="D474" s="1"/>
    </row>
    <row r="475" spans="4:4" x14ac:dyDescent="0.25">
      <c r="D475" s="1"/>
    </row>
    <row r="476" spans="4:4" x14ac:dyDescent="0.25">
      <c r="D476" s="1"/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4" x14ac:dyDescent="0.25">
      <c r="D513" s="1"/>
    </row>
    <row r="514" spans="4:4" x14ac:dyDescent="0.25">
      <c r="D514" s="1"/>
    </row>
    <row r="515" spans="4:4" x14ac:dyDescent="0.25">
      <c r="D515" s="1"/>
    </row>
    <row r="516" spans="4:4" x14ac:dyDescent="0.25">
      <c r="D516" s="1"/>
    </row>
    <row r="517" spans="4:4" x14ac:dyDescent="0.25">
      <c r="D517" s="1"/>
    </row>
    <row r="518" spans="4:4" x14ac:dyDescent="0.25">
      <c r="D518" s="1"/>
    </row>
    <row r="519" spans="4:4" x14ac:dyDescent="0.25">
      <c r="D519" s="1"/>
    </row>
    <row r="520" spans="4:4" x14ac:dyDescent="0.25">
      <c r="D520" s="1"/>
    </row>
    <row r="521" spans="4:4" x14ac:dyDescent="0.25">
      <c r="D521" s="1"/>
    </row>
    <row r="522" spans="4:4" x14ac:dyDescent="0.25">
      <c r="D522" s="1"/>
    </row>
    <row r="523" spans="4:4" x14ac:dyDescent="0.25">
      <c r="D523" s="1"/>
    </row>
    <row r="524" spans="4:4" x14ac:dyDescent="0.25">
      <c r="D524" s="1"/>
    </row>
    <row r="525" spans="4:4" x14ac:dyDescent="0.25">
      <c r="D525" s="1"/>
    </row>
    <row r="526" spans="4:4" x14ac:dyDescent="0.25">
      <c r="D526" s="1"/>
    </row>
    <row r="527" spans="4:4" x14ac:dyDescent="0.25">
      <c r="D527" s="1"/>
    </row>
    <row r="528" spans="4:4" x14ac:dyDescent="0.25">
      <c r="D528" s="1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3" spans="4:4" x14ac:dyDescent="0.25">
      <c r="D543" s="1"/>
    </row>
    <row r="544" spans="4:4" x14ac:dyDescent="0.25">
      <c r="D544" s="1"/>
    </row>
    <row r="545" spans="4:4" x14ac:dyDescent="0.25">
      <c r="D545" s="1"/>
    </row>
    <row r="546" spans="4:4" x14ac:dyDescent="0.25">
      <c r="D546" s="1"/>
    </row>
    <row r="547" spans="4:4" x14ac:dyDescent="0.25">
      <c r="D547" s="1"/>
    </row>
    <row r="548" spans="4:4" x14ac:dyDescent="0.25">
      <c r="D548" s="1"/>
    </row>
    <row r="549" spans="4:4" x14ac:dyDescent="0.25">
      <c r="D549" s="1"/>
    </row>
    <row r="550" spans="4:4" x14ac:dyDescent="0.25">
      <c r="D550" s="1"/>
    </row>
    <row r="551" spans="4:4" x14ac:dyDescent="0.25">
      <c r="D551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5" spans="4:4" x14ac:dyDescent="0.25">
      <c r="D555" s="1"/>
    </row>
    <row r="556" spans="4:4" x14ac:dyDescent="0.25">
      <c r="D556" s="1"/>
    </row>
    <row r="557" spans="4:4" x14ac:dyDescent="0.25">
      <c r="D557" s="1"/>
    </row>
    <row r="558" spans="4:4" x14ac:dyDescent="0.25">
      <c r="D558" s="1"/>
    </row>
    <row r="559" spans="4:4" x14ac:dyDescent="0.25">
      <c r="D559" s="1"/>
    </row>
    <row r="560" spans="4:4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0" spans="4:4" x14ac:dyDescent="0.25">
      <c r="D580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8" spans="4:4" x14ac:dyDescent="0.25">
      <c r="D588" s="1"/>
    </row>
    <row r="589" spans="4:4" x14ac:dyDescent="0.25">
      <c r="D589" s="1"/>
    </row>
    <row r="590" spans="4:4" x14ac:dyDescent="0.25">
      <c r="D590" s="1"/>
    </row>
    <row r="591" spans="4:4" x14ac:dyDescent="0.25">
      <c r="D591" s="1"/>
    </row>
    <row r="592" spans="4:4" x14ac:dyDescent="0.25">
      <c r="D592" s="1"/>
    </row>
    <row r="593" spans="4:4" x14ac:dyDescent="0.25">
      <c r="D593" s="1"/>
    </row>
    <row r="594" spans="4:4" x14ac:dyDescent="0.25">
      <c r="D594" s="1"/>
    </row>
    <row r="595" spans="4:4" x14ac:dyDescent="0.25">
      <c r="D595" s="1"/>
    </row>
    <row r="596" spans="4:4" x14ac:dyDescent="0.25">
      <c r="D596" s="1"/>
    </row>
    <row r="597" spans="4:4" x14ac:dyDescent="0.25">
      <c r="D597" s="1"/>
    </row>
    <row r="598" spans="4:4" x14ac:dyDescent="0.25">
      <c r="D598" s="1"/>
    </row>
    <row r="599" spans="4:4" x14ac:dyDescent="0.25">
      <c r="D599" s="1"/>
    </row>
    <row r="600" spans="4:4" x14ac:dyDescent="0.25">
      <c r="D600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  <row r="604" spans="4:4" x14ac:dyDescent="0.25">
      <c r="D604" s="1"/>
    </row>
    <row r="605" spans="4:4" x14ac:dyDescent="0.25">
      <c r="D605" s="1"/>
    </row>
    <row r="606" spans="4:4" x14ac:dyDescent="0.25">
      <c r="D606" s="1"/>
    </row>
    <row r="607" spans="4:4" x14ac:dyDescent="0.25">
      <c r="D607" s="1"/>
    </row>
    <row r="608" spans="4:4" x14ac:dyDescent="0.25">
      <c r="D608" s="1"/>
    </row>
    <row r="609" spans="4:4" x14ac:dyDescent="0.25">
      <c r="D609" s="1"/>
    </row>
    <row r="610" spans="4:4" x14ac:dyDescent="0.25">
      <c r="D610" s="1"/>
    </row>
    <row r="611" spans="4:4" x14ac:dyDescent="0.25">
      <c r="D611" s="1"/>
    </row>
    <row r="612" spans="4:4" x14ac:dyDescent="0.25">
      <c r="D612" s="1"/>
    </row>
    <row r="613" spans="4:4" x14ac:dyDescent="0.25">
      <c r="D613" s="1"/>
    </row>
    <row r="614" spans="4:4" x14ac:dyDescent="0.25">
      <c r="D614" s="1"/>
    </row>
    <row r="615" spans="4:4" x14ac:dyDescent="0.25">
      <c r="D615" s="1"/>
    </row>
    <row r="616" spans="4:4" x14ac:dyDescent="0.25">
      <c r="D616" s="1"/>
    </row>
    <row r="617" spans="4:4" x14ac:dyDescent="0.25">
      <c r="D617" s="1"/>
    </row>
    <row r="618" spans="4:4" x14ac:dyDescent="0.25">
      <c r="D618" s="1"/>
    </row>
    <row r="619" spans="4:4" x14ac:dyDescent="0.25">
      <c r="D619" s="1"/>
    </row>
    <row r="620" spans="4:4" x14ac:dyDescent="0.25">
      <c r="D620" s="1"/>
    </row>
    <row r="621" spans="4:4" x14ac:dyDescent="0.25">
      <c r="D621" s="1"/>
    </row>
    <row r="622" spans="4:4" x14ac:dyDescent="0.25">
      <c r="D622" s="1"/>
    </row>
    <row r="623" spans="4:4" x14ac:dyDescent="0.25">
      <c r="D623" s="1"/>
    </row>
    <row r="624" spans="4:4" x14ac:dyDescent="0.25">
      <c r="D624" s="1"/>
    </row>
    <row r="625" spans="4:4" x14ac:dyDescent="0.25">
      <c r="D625" s="1"/>
    </row>
    <row r="626" spans="4:4" x14ac:dyDescent="0.25">
      <c r="D626" s="1"/>
    </row>
    <row r="627" spans="4:4" x14ac:dyDescent="0.25">
      <c r="D627" s="1"/>
    </row>
    <row r="628" spans="4:4" x14ac:dyDescent="0.25">
      <c r="D628" s="1"/>
    </row>
    <row r="629" spans="4:4" x14ac:dyDescent="0.25">
      <c r="D629" s="1"/>
    </row>
    <row r="630" spans="4:4" x14ac:dyDescent="0.25">
      <c r="D630" s="1"/>
    </row>
    <row r="631" spans="4:4" x14ac:dyDescent="0.25">
      <c r="D631" s="1"/>
    </row>
    <row r="632" spans="4:4" x14ac:dyDescent="0.25">
      <c r="D632" s="1"/>
    </row>
    <row r="633" spans="4:4" x14ac:dyDescent="0.25">
      <c r="D633" s="1"/>
    </row>
    <row r="634" spans="4:4" x14ac:dyDescent="0.25">
      <c r="D634" s="1"/>
    </row>
    <row r="635" spans="4:4" x14ac:dyDescent="0.25">
      <c r="D635" s="1"/>
    </row>
    <row r="636" spans="4:4" x14ac:dyDescent="0.25">
      <c r="D636" s="1"/>
    </row>
    <row r="637" spans="4:4" x14ac:dyDescent="0.25">
      <c r="D637" s="1"/>
    </row>
    <row r="638" spans="4:4" x14ac:dyDescent="0.25">
      <c r="D638" s="1"/>
    </row>
    <row r="639" spans="4:4" x14ac:dyDescent="0.25">
      <c r="D639" s="1"/>
    </row>
    <row r="640" spans="4:4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49" spans="4:4" x14ac:dyDescent="0.25">
      <c r="D649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4:4" x14ac:dyDescent="0.25">
      <c r="D657" s="1"/>
    </row>
    <row r="658" spans="4:4" x14ac:dyDescent="0.25">
      <c r="D658" s="1"/>
    </row>
    <row r="659" spans="4:4" x14ac:dyDescent="0.25">
      <c r="D659" s="1"/>
    </row>
    <row r="660" spans="4:4" x14ac:dyDescent="0.25">
      <c r="D660" s="1"/>
    </row>
    <row r="661" spans="4:4" x14ac:dyDescent="0.25">
      <c r="D661" s="1"/>
    </row>
    <row r="662" spans="4:4" x14ac:dyDescent="0.25">
      <c r="D662" s="1"/>
    </row>
    <row r="663" spans="4:4" x14ac:dyDescent="0.25">
      <c r="D663" s="1"/>
    </row>
    <row r="664" spans="4:4" x14ac:dyDescent="0.25">
      <c r="D664" s="1"/>
    </row>
    <row r="665" spans="4:4" x14ac:dyDescent="0.25">
      <c r="D665" s="1"/>
    </row>
    <row r="666" spans="4:4" x14ac:dyDescent="0.25">
      <c r="D666" s="1"/>
    </row>
    <row r="667" spans="4:4" x14ac:dyDescent="0.25">
      <c r="D667" s="1"/>
    </row>
    <row r="668" spans="4:4" x14ac:dyDescent="0.25">
      <c r="D668" s="1"/>
    </row>
    <row r="669" spans="4:4" x14ac:dyDescent="0.25">
      <c r="D669" s="1"/>
    </row>
    <row r="670" spans="4:4" x14ac:dyDescent="0.25">
      <c r="D670" s="1"/>
    </row>
    <row r="671" spans="4:4" x14ac:dyDescent="0.25">
      <c r="D671" s="1"/>
    </row>
    <row r="672" spans="4:4" x14ac:dyDescent="0.25">
      <c r="D672" s="1"/>
    </row>
    <row r="673" spans="4:4" x14ac:dyDescent="0.25">
      <c r="D673" s="1"/>
    </row>
    <row r="674" spans="4:4" x14ac:dyDescent="0.25">
      <c r="D674" s="1"/>
    </row>
    <row r="675" spans="4:4" x14ac:dyDescent="0.25">
      <c r="D675" s="1"/>
    </row>
    <row r="676" spans="4:4" x14ac:dyDescent="0.25">
      <c r="D676" s="1"/>
    </row>
    <row r="677" spans="4:4" x14ac:dyDescent="0.25">
      <c r="D677" s="1"/>
    </row>
    <row r="678" spans="4:4" x14ac:dyDescent="0.25">
      <c r="D678" s="1"/>
    </row>
    <row r="679" spans="4:4" x14ac:dyDescent="0.25">
      <c r="D679" s="1"/>
    </row>
    <row r="680" spans="4:4" x14ac:dyDescent="0.25">
      <c r="D680" s="1"/>
    </row>
    <row r="681" spans="4:4" x14ac:dyDescent="0.25">
      <c r="D681" s="1"/>
    </row>
    <row r="682" spans="4:4" x14ac:dyDescent="0.25">
      <c r="D682" s="1"/>
    </row>
    <row r="683" spans="4:4" x14ac:dyDescent="0.25">
      <c r="D683" s="1"/>
    </row>
    <row r="684" spans="4:4" x14ac:dyDescent="0.25">
      <c r="D684" s="1"/>
    </row>
    <row r="685" spans="4:4" x14ac:dyDescent="0.25">
      <c r="D685" s="1"/>
    </row>
    <row r="686" spans="4:4" x14ac:dyDescent="0.25">
      <c r="D686" s="1"/>
    </row>
    <row r="687" spans="4:4" x14ac:dyDescent="0.25">
      <c r="D687" s="1"/>
    </row>
    <row r="688" spans="4:4" x14ac:dyDescent="0.25">
      <c r="D688" s="1"/>
    </row>
    <row r="689" spans="4:4" x14ac:dyDescent="0.25">
      <c r="D689" s="1"/>
    </row>
    <row r="690" spans="4:4" x14ac:dyDescent="0.25">
      <c r="D690" s="1"/>
    </row>
    <row r="691" spans="4:4" x14ac:dyDescent="0.25">
      <c r="D691" s="1"/>
    </row>
    <row r="692" spans="4:4" x14ac:dyDescent="0.25">
      <c r="D692" s="1"/>
    </row>
    <row r="693" spans="4:4" x14ac:dyDescent="0.25">
      <c r="D693" s="1"/>
    </row>
    <row r="694" spans="4:4" x14ac:dyDescent="0.25">
      <c r="D694" s="1"/>
    </row>
    <row r="695" spans="4:4" x14ac:dyDescent="0.25">
      <c r="D695" s="1"/>
    </row>
    <row r="696" spans="4:4" x14ac:dyDescent="0.25">
      <c r="D696" s="1"/>
    </row>
    <row r="697" spans="4:4" x14ac:dyDescent="0.25">
      <c r="D697" s="1"/>
    </row>
    <row r="698" spans="4:4" x14ac:dyDescent="0.25">
      <c r="D698" s="1"/>
    </row>
    <row r="699" spans="4:4" x14ac:dyDescent="0.25">
      <c r="D699" s="1"/>
    </row>
    <row r="700" spans="4:4" x14ac:dyDescent="0.25">
      <c r="D700" s="1"/>
    </row>
    <row r="701" spans="4:4" x14ac:dyDescent="0.25">
      <c r="D701" s="1"/>
    </row>
    <row r="702" spans="4:4" x14ac:dyDescent="0.25">
      <c r="D702" s="1"/>
    </row>
    <row r="703" spans="4:4" x14ac:dyDescent="0.25">
      <c r="D703" s="1"/>
    </row>
    <row r="704" spans="4:4" x14ac:dyDescent="0.25">
      <c r="D704" s="1"/>
    </row>
    <row r="705" spans="4:4" x14ac:dyDescent="0.25">
      <c r="D705" s="1"/>
    </row>
    <row r="706" spans="4:4" x14ac:dyDescent="0.25">
      <c r="D706" s="1"/>
    </row>
    <row r="707" spans="4:4" x14ac:dyDescent="0.25">
      <c r="D707" s="1"/>
    </row>
    <row r="708" spans="4:4" x14ac:dyDescent="0.25">
      <c r="D708" s="1"/>
    </row>
    <row r="709" spans="4:4" x14ac:dyDescent="0.25">
      <c r="D709" s="1"/>
    </row>
    <row r="710" spans="4:4" x14ac:dyDescent="0.25">
      <c r="D710" s="1"/>
    </row>
    <row r="711" spans="4:4" x14ac:dyDescent="0.25">
      <c r="D711" s="1"/>
    </row>
    <row r="712" spans="4:4" x14ac:dyDescent="0.25">
      <c r="D712" s="1"/>
    </row>
    <row r="713" spans="4:4" x14ac:dyDescent="0.25">
      <c r="D713" s="1"/>
    </row>
    <row r="714" spans="4:4" x14ac:dyDescent="0.25">
      <c r="D714" s="1"/>
    </row>
    <row r="715" spans="4:4" x14ac:dyDescent="0.25">
      <c r="D715" s="1"/>
    </row>
    <row r="716" spans="4:4" x14ac:dyDescent="0.25">
      <c r="D716" s="1"/>
    </row>
    <row r="717" spans="4:4" x14ac:dyDescent="0.25">
      <c r="D717" s="1"/>
    </row>
    <row r="718" spans="4:4" x14ac:dyDescent="0.25">
      <c r="D718" s="1"/>
    </row>
    <row r="719" spans="4:4" x14ac:dyDescent="0.25">
      <c r="D719" s="1"/>
    </row>
    <row r="720" spans="4:4" x14ac:dyDescent="0.25">
      <c r="D720" s="1"/>
    </row>
    <row r="721" spans="4:4" x14ac:dyDescent="0.25">
      <c r="D721" s="1"/>
    </row>
    <row r="722" spans="4:4" x14ac:dyDescent="0.25">
      <c r="D722" s="1"/>
    </row>
    <row r="723" spans="4:4" x14ac:dyDescent="0.25">
      <c r="D723" s="1"/>
    </row>
    <row r="724" spans="4:4" x14ac:dyDescent="0.25">
      <c r="D724" s="1"/>
    </row>
    <row r="725" spans="4:4" x14ac:dyDescent="0.25">
      <c r="D725" s="1"/>
    </row>
    <row r="726" spans="4:4" x14ac:dyDescent="0.25">
      <c r="D726" s="1"/>
    </row>
    <row r="727" spans="4:4" x14ac:dyDescent="0.25">
      <c r="D727" s="1"/>
    </row>
    <row r="728" spans="4:4" x14ac:dyDescent="0.25">
      <c r="D728" s="1"/>
    </row>
    <row r="729" spans="4:4" x14ac:dyDescent="0.25">
      <c r="D729" s="1"/>
    </row>
    <row r="730" spans="4:4" x14ac:dyDescent="0.25">
      <c r="D730" s="1"/>
    </row>
    <row r="731" spans="4:4" x14ac:dyDescent="0.25">
      <c r="D731" s="1"/>
    </row>
    <row r="732" spans="4:4" x14ac:dyDescent="0.25">
      <c r="D732" s="1"/>
    </row>
    <row r="733" spans="4:4" x14ac:dyDescent="0.25">
      <c r="D733" s="1"/>
    </row>
    <row r="734" spans="4:4" x14ac:dyDescent="0.25">
      <c r="D734" s="1"/>
    </row>
    <row r="735" spans="4:4" x14ac:dyDescent="0.25">
      <c r="D735" s="1"/>
    </row>
    <row r="736" spans="4:4" x14ac:dyDescent="0.25">
      <c r="D736" s="1"/>
    </row>
    <row r="737" spans="4:4" x14ac:dyDescent="0.25">
      <c r="D737" s="1"/>
    </row>
    <row r="738" spans="4:4" x14ac:dyDescent="0.25">
      <c r="D738" s="1"/>
    </row>
    <row r="739" spans="4:4" x14ac:dyDescent="0.25">
      <c r="D739" s="1"/>
    </row>
    <row r="740" spans="4:4" x14ac:dyDescent="0.25">
      <c r="D740" s="1"/>
    </row>
    <row r="741" spans="4:4" x14ac:dyDescent="0.25">
      <c r="D741" s="1"/>
    </row>
    <row r="742" spans="4:4" x14ac:dyDescent="0.25">
      <c r="D742" s="1"/>
    </row>
    <row r="743" spans="4:4" x14ac:dyDescent="0.25">
      <c r="D743" s="1"/>
    </row>
    <row r="744" spans="4:4" x14ac:dyDescent="0.25">
      <c r="D744" s="1"/>
    </row>
    <row r="745" spans="4:4" x14ac:dyDescent="0.25">
      <c r="D745" s="1"/>
    </row>
    <row r="746" spans="4:4" x14ac:dyDescent="0.25">
      <c r="D746" s="1"/>
    </row>
    <row r="747" spans="4:4" x14ac:dyDescent="0.25">
      <c r="D747" s="1"/>
    </row>
    <row r="748" spans="4:4" x14ac:dyDescent="0.25">
      <c r="D748" s="1"/>
    </row>
    <row r="749" spans="4:4" x14ac:dyDescent="0.25">
      <c r="D749" s="1"/>
    </row>
    <row r="750" spans="4:4" x14ac:dyDescent="0.25">
      <c r="D750" s="1"/>
    </row>
    <row r="751" spans="4:4" x14ac:dyDescent="0.25">
      <c r="D751" s="1"/>
    </row>
    <row r="752" spans="4:4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  <row r="759" spans="4:4" x14ac:dyDescent="0.25">
      <c r="D759" s="1"/>
    </row>
    <row r="760" spans="4:4" x14ac:dyDescent="0.25">
      <c r="D760" s="1"/>
    </row>
    <row r="761" spans="4:4" x14ac:dyDescent="0.25">
      <c r="D761" s="1"/>
    </row>
    <row r="762" spans="4:4" x14ac:dyDescent="0.25">
      <c r="D762" s="1"/>
    </row>
    <row r="763" spans="4:4" x14ac:dyDescent="0.25">
      <c r="D763" s="1"/>
    </row>
    <row r="764" spans="4:4" x14ac:dyDescent="0.25">
      <c r="D764" s="1"/>
    </row>
    <row r="765" spans="4:4" x14ac:dyDescent="0.25">
      <c r="D765" s="1"/>
    </row>
    <row r="766" spans="4:4" x14ac:dyDescent="0.25">
      <c r="D766" s="1"/>
    </row>
    <row r="767" spans="4:4" x14ac:dyDescent="0.25">
      <c r="D767" s="1"/>
    </row>
    <row r="768" spans="4:4" x14ac:dyDescent="0.25">
      <c r="D768" s="1"/>
    </row>
    <row r="769" spans="4:4" x14ac:dyDescent="0.25">
      <c r="D769" s="1"/>
    </row>
    <row r="770" spans="4:4" x14ac:dyDescent="0.25">
      <c r="D770" s="1"/>
    </row>
    <row r="771" spans="4:4" x14ac:dyDescent="0.25">
      <c r="D771" s="1"/>
    </row>
    <row r="772" spans="4:4" x14ac:dyDescent="0.25">
      <c r="D772" s="1"/>
    </row>
    <row r="773" spans="4:4" x14ac:dyDescent="0.25">
      <c r="D773" s="1"/>
    </row>
    <row r="774" spans="4:4" x14ac:dyDescent="0.25">
      <c r="D774" s="1"/>
    </row>
  </sheetData>
  <mergeCells count="19">
    <mergeCell ref="A56:B56"/>
    <mergeCell ref="A8:I8"/>
    <mergeCell ref="H52:I52"/>
    <mergeCell ref="A55:B55"/>
    <mergeCell ref="A46:B46"/>
    <mergeCell ref="A30:B31"/>
    <mergeCell ref="A47:B48"/>
    <mergeCell ref="E3:I5"/>
    <mergeCell ref="A38:I38"/>
    <mergeCell ref="C9:C10"/>
    <mergeCell ref="A37:B37"/>
    <mergeCell ref="A9:A10"/>
    <mergeCell ref="B9:B10"/>
    <mergeCell ref="D9:D10"/>
    <mergeCell ref="A12:I12"/>
    <mergeCell ref="A32:I32"/>
    <mergeCell ref="A33:A34"/>
    <mergeCell ref="E9:I9"/>
    <mergeCell ref="F6:I6"/>
  </mergeCells>
  <pageMargins left="1.1811023622047245" right="0.39370078740157483" top="0.39370078740157483" bottom="0.39370078740157483" header="0.31496062992125984" footer="0.31496062992125984"/>
  <pageSetup paperSize="9" scale="27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Іржавська Ірина Олексіївна</dc:creator>
  <cp:lastModifiedBy>Галузинська Анна Сергіївна</cp:lastModifiedBy>
  <cp:lastPrinted>2020-06-04T13:28:31Z</cp:lastPrinted>
  <dcterms:created xsi:type="dcterms:W3CDTF">2019-11-20T09:43:51Z</dcterms:created>
  <dcterms:modified xsi:type="dcterms:W3CDTF">2020-06-04T13:34:09Z</dcterms:modified>
</cp:coreProperties>
</file>