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616" tabRatio="642" activeTab="0"/>
  </bookViews>
  <sheets>
    <sheet name="рішення 2021р." sheetId="1" r:id="rId1"/>
  </sheets>
  <definedNames/>
  <calcPr fullCalcOnLoad="1"/>
</workbook>
</file>

<file path=xl/sharedStrings.xml><?xml version="1.0" encoding="utf-8"?>
<sst xmlns="http://schemas.openxmlformats.org/spreadsheetml/2006/main" count="381" uniqueCount="163">
  <si>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</si>
  <si>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</si>
  <si>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</si>
  <si>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</si>
  <si>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</si>
  <si>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</si>
  <si>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</si>
  <si>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</si>
  <si>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</si>
  <si>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</si>
  <si>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</si>
  <si>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ЗОШ № 4</t>
  </si>
  <si>
    <t>ЗОШ № 5</t>
  </si>
  <si>
    <t>ЗОШ № 6</t>
  </si>
  <si>
    <t>ЗОШ № 8</t>
  </si>
  <si>
    <t>ЗОШ № 19</t>
  </si>
  <si>
    <t>ЗОШ № 20</t>
  </si>
  <si>
    <t>ЗОШ № 21</t>
  </si>
  <si>
    <t>ЗОШ № 22</t>
  </si>
  <si>
    <t>ЗОШ № 23</t>
  </si>
  <si>
    <t>ЗОШ № 26</t>
  </si>
  <si>
    <t>ЗОШ № 27</t>
  </si>
  <si>
    <t>Гімназія № 1</t>
  </si>
  <si>
    <t>ДЮСШ № 2</t>
  </si>
  <si>
    <t>Всього</t>
  </si>
  <si>
    <t>Назва закладу</t>
  </si>
  <si>
    <t>Червень</t>
  </si>
  <si>
    <t>ЛІМІТИ</t>
  </si>
  <si>
    <t>Спеціальна школа</t>
  </si>
  <si>
    <t>Централізована бухгалтерія</t>
  </si>
  <si>
    <t>НВК ДДЗ № 11</t>
  </si>
  <si>
    <t>НВК ДДЗ № 41</t>
  </si>
  <si>
    <t>Міжшкільний навчально - виробничий комбінат</t>
  </si>
  <si>
    <t>від ____________№ _______</t>
  </si>
  <si>
    <t>Палац дітей та юнацтва</t>
  </si>
  <si>
    <t>Центр науково - технічної творчості молоді</t>
  </si>
  <si>
    <t>(Постачальник - ТОВ "Сумитеплоенерго")</t>
  </si>
  <si>
    <t>ССШ № 1</t>
  </si>
  <si>
    <t>ССШ № 2</t>
  </si>
  <si>
    <t>ССШ № 3</t>
  </si>
  <si>
    <t>ССШ № 30</t>
  </si>
  <si>
    <t>ССШ № 7</t>
  </si>
  <si>
    <t>ДЮСШ №1</t>
  </si>
  <si>
    <t>Центр еколого - натуралістичної творчості учнівської молоді</t>
  </si>
  <si>
    <t>Відділ моніторингу і контролю за раціональним використанням енергоресурсів та забезпечення надійної експлуатації закладів</t>
  </si>
  <si>
    <t>ЗОШ №12</t>
  </si>
  <si>
    <t>Органи місцевого самоврядування</t>
  </si>
  <si>
    <t>Дитячі-юнацькі  клуби</t>
  </si>
  <si>
    <t xml:space="preserve"> № 1</t>
  </si>
  <si>
    <t xml:space="preserve"> № 2</t>
  </si>
  <si>
    <t xml:space="preserve"> № 3</t>
  </si>
  <si>
    <t xml:space="preserve"> № 5</t>
  </si>
  <si>
    <t xml:space="preserve"> № 6</t>
  </si>
  <si>
    <t>№ 7</t>
  </si>
  <si>
    <t xml:space="preserve"> № 8</t>
  </si>
  <si>
    <t xml:space="preserve"> № 12</t>
  </si>
  <si>
    <t xml:space="preserve"> № 13</t>
  </si>
  <si>
    <t xml:space="preserve"> № 14</t>
  </si>
  <si>
    <t xml:space="preserve"> № 15</t>
  </si>
  <si>
    <t xml:space="preserve"> № 16</t>
  </si>
  <si>
    <t xml:space="preserve"> № 17</t>
  </si>
  <si>
    <t>№ 18</t>
  </si>
  <si>
    <t xml:space="preserve"> № 19</t>
  </si>
  <si>
    <t xml:space="preserve"> № 20</t>
  </si>
  <si>
    <t xml:space="preserve"> № 26</t>
  </si>
  <si>
    <t xml:space="preserve"> № 29</t>
  </si>
  <si>
    <t xml:space="preserve"> № 31</t>
  </si>
  <si>
    <t xml:space="preserve"> № 32</t>
  </si>
  <si>
    <t xml:space="preserve"> № 33</t>
  </si>
  <si>
    <t xml:space="preserve">  № 35</t>
  </si>
  <si>
    <t xml:space="preserve"> № 10</t>
  </si>
  <si>
    <t xml:space="preserve">  № 21</t>
  </si>
  <si>
    <t xml:space="preserve">  № 22</t>
  </si>
  <si>
    <t xml:space="preserve">  № 23</t>
  </si>
  <si>
    <t xml:space="preserve"> № 24</t>
  </si>
  <si>
    <t xml:space="preserve">  № 25</t>
  </si>
  <si>
    <t xml:space="preserve">  № 28</t>
  </si>
  <si>
    <t xml:space="preserve">  № 30</t>
  </si>
  <si>
    <t xml:space="preserve"> № 39</t>
  </si>
  <si>
    <t xml:space="preserve"> № 40</t>
  </si>
  <si>
    <t>Разом "Фізична культура і спорт"</t>
  </si>
  <si>
    <t>ССШ № 25 в.т.ч.</t>
  </si>
  <si>
    <t>НВК ДДЗ № 9 в.т.ч.</t>
  </si>
  <si>
    <t>НВК ДДЗ № 42 в.т.ч.</t>
  </si>
  <si>
    <t>№36</t>
  </si>
  <si>
    <t>ЗОШ №18</t>
  </si>
  <si>
    <t xml:space="preserve"> Начальник управління освіти і науки                                                  А.М.Данильченко</t>
  </si>
  <si>
    <t>Дитячі  юнацькі клуби</t>
  </si>
  <si>
    <t>разом  ТОВ"Сумитеплоенерго"</t>
  </si>
  <si>
    <t>Фантазія</t>
  </si>
  <si>
    <t>Промінь</t>
  </si>
  <si>
    <t>Ровесник</t>
  </si>
  <si>
    <t>Сучасник</t>
  </si>
  <si>
    <t>Радість</t>
  </si>
  <si>
    <t>Сонечко</t>
  </si>
  <si>
    <t>Мрія</t>
  </si>
  <si>
    <t>Ромашка</t>
  </si>
  <si>
    <t>Горизонт</t>
  </si>
  <si>
    <t>Ритм</t>
  </si>
  <si>
    <t>школа</t>
  </si>
  <si>
    <t>дошкілля</t>
  </si>
  <si>
    <t>№ 38</t>
  </si>
  <si>
    <t>Міський центр військового-патріотичного виховання</t>
  </si>
  <si>
    <t>орендарі</t>
  </si>
  <si>
    <t xml:space="preserve">ЗОШ № 13 </t>
  </si>
  <si>
    <t xml:space="preserve">ЗОШ № 15 </t>
  </si>
  <si>
    <t xml:space="preserve">                   ЛІМІТИ</t>
  </si>
  <si>
    <t xml:space="preserve">ССШ № 9 </t>
  </si>
  <si>
    <t xml:space="preserve">ССШ № 10 </t>
  </si>
  <si>
    <t xml:space="preserve">ССШ № 17 </t>
  </si>
  <si>
    <t xml:space="preserve">ЗОШ № 24 </t>
  </si>
  <si>
    <t>Всього без орендарів</t>
  </si>
  <si>
    <t xml:space="preserve">ССШ № 29 </t>
  </si>
  <si>
    <t>Класична гімназія</t>
  </si>
  <si>
    <t>НВК ДДЗ №16</t>
  </si>
  <si>
    <t>Додаток 1</t>
  </si>
  <si>
    <t xml:space="preserve">до рішення виконавчого </t>
  </si>
  <si>
    <t>Інклюзивно-ресурсний центр №1</t>
  </si>
  <si>
    <t>ЗДО</t>
  </si>
  <si>
    <t>ВСЬОГО ЗДО</t>
  </si>
  <si>
    <t>РАЗОМ по  закладах дошкільної освіти</t>
  </si>
  <si>
    <t>комітету  міської ради</t>
  </si>
  <si>
    <t>Всього по закладах позашкільної освіти без орендарів</t>
  </si>
  <si>
    <t>Клуб юних техніків                                      ( вул. Холодногорська) в т.ч.</t>
  </si>
  <si>
    <t>Разом КЮТ без орендарів</t>
  </si>
  <si>
    <t>Теко</t>
  </si>
  <si>
    <t>без орендарів</t>
  </si>
  <si>
    <t xml:space="preserve">  Крім того спец. фонд</t>
  </si>
  <si>
    <t>Крім того спецфонд</t>
  </si>
  <si>
    <t>в т.ч. орендарі</t>
  </si>
  <si>
    <t>Всього по ЗОШ  без орендарів</t>
  </si>
  <si>
    <t>в т .ч .орендарі</t>
  </si>
  <si>
    <t>в т.ч.орендарі</t>
  </si>
  <si>
    <t>РАЗОМ по  галузі "Освіта" без орендарів</t>
  </si>
  <si>
    <t xml:space="preserve"> в т.ч.орендарі</t>
  </si>
  <si>
    <t xml:space="preserve"> споживання теплової енергії   по закладах дошкільної освіти на 2021 рік (Гкал)</t>
  </si>
  <si>
    <t xml:space="preserve"> споживання теплової енергії  по  закладах  загальної середньої освіти на 2021 рік (Гкал)</t>
  </si>
  <si>
    <t xml:space="preserve"> споживання теплової енергії  по інших  установах та закладах  на 2021 рік (Гкал)</t>
  </si>
  <si>
    <t>споживання теплової енергії   по  галузі " Освіта"  "Фізична культура і спорт " на 2021рік (Гкал)</t>
  </si>
  <si>
    <t xml:space="preserve"> споживання теплової енергії  по галузі "Освіта"  " Фізична  культура і спорт "на 2021 рік (Гкал)</t>
  </si>
  <si>
    <r>
      <t xml:space="preserve"> споживання гарячої води   по закладах дошкільної освіти на 2021 рік ( м</t>
    </r>
    <r>
      <rPr>
        <b/>
        <sz val="14"/>
        <rFont val="Calibri"/>
        <family val="2"/>
      </rPr>
      <t>³</t>
    </r>
    <r>
      <rPr>
        <b/>
        <sz val="14"/>
        <rFont val="Times New Roman"/>
        <family val="1"/>
      </rPr>
      <t>)</t>
    </r>
  </si>
  <si>
    <t xml:space="preserve"> споживання  гарячої води по  закладах  загальної середньої освіти на 2021 рік ( м³)</t>
  </si>
  <si>
    <t>РАЗОМ по  галузі "Освіта" гаряча вода</t>
  </si>
  <si>
    <t xml:space="preserve">ВСЬОГО    школи </t>
  </si>
  <si>
    <t>ССПШ №31</t>
  </si>
  <si>
    <t>Всього по спеціальним закладам</t>
  </si>
  <si>
    <t>ВСЬОГО ЗДО      ТОВ "Сумитеплоенерго"</t>
  </si>
  <si>
    <t>ВСЬОГО     ТОВ "Сумитеплоенерго"</t>
  </si>
  <si>
    <t>ВСЬОГО  котельня  АТ "Сумське НВО"</t>
  </si>
  <si>
    <t>ВСЬОГО ЗДО          АТ "Сумське НВО "</t>
  </si>
  <si>
    <t>Разом (ТОВ "Сумитеплоенерго")</t>
  </si>
  <si>
    <t>(Постачальник  котельня  АТ "Сумське НВО ")</t>
  </si>
  <si>
    <t>(Постачальник  котельня  АТ "Сумське НВО "</t>
  </si>
  <si>
    <t>Всього по ЗОШ з орендарями</t>
  </si>
  <si>
    <t>Разом   (котельня  АТ "Сумське НВО ") з орендарями</t>
  </si>
  <si>
    <t>Всього по закладах позашкільної освіти  з орендарями</t>
  </si>
  <si>
    <t>РАЗОМ по  галузі "Освіта" з орендарями</t>
  </si>
  <si>
    <t>котельня  АТ "Сумське НВО "</t>
  </si>
  <si>
    <t>Крім того спецфонд котельня</t>
  </si>
  <si>
    <t xml:space="preserve"> споживання теплової енергії   по закладах  загальної середньої освіти на 2021 рік (Гкал)</t>
  </si>
  <si>
    <t>Центр професійного розвитку педагогічних працівників</t>
  </si>
  <si>
    <t xml:space="preserve"> споживання теплової енергії   по спеціальних закладах загальної середньої освіти на 2021 рік (Гкал)</t>
  </si>
  <si>
    <t xml:space="preserve"> споживання  гарячої води по спеціальних закладах загальної середньої освіти на 2021 рік ( м³)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</si>
</sst>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0.0"/>
    <numFmt numFmtId="199" formatCode="0.000"/>
    <numFmt numFmtId="200" formatCode="0.000000"/>
    <numFmt numFmtId="201" formatCode="0.00000"/>
    <numFmt numFmtId="202" formatCode="0.0000"/>
    <numFmt numFmtId="203" formatCode="0.0%"/>
    <numFmt numFmtId="204" formatCode="[$-422]d\ mmmm\ yyyy&quot; р.&quot;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b/>
      <sz val="14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2">
    <xf numFmtId="0" fontId="0" fillId="0" borderId="0" xfId="0" applyAlignment="1">
      <alignment/>
    </xf>
    <xf numFmtId="198" fontId="5" fillId="0" borderId="0" xfId="0" applyNumberFormat="1" applyFont="1" applyAlignment="1">
      <alignment horizontal="center"/>
    </xf>
    <xf numFmtId="198" fontId="8" fillId="0" borderId="0" xfId="0" applyNumberFormat="1" applyFont="1" applyAlignment="1">
      <alignment horizontal="center" vertical="center" wrapText="1"/>
    </xf>
    <xf numFmtId="198" fontId="10" fillId="0" borderId="0" xfId="0" applyNumberFormat="1" applyFont="1" applyAlignment="1">
      <alignment/>
    </xf>
    <xf numFmtId="198" fontId="10" fillId="0" borderId="0" xfId="0" applyNumberFormat="1" applyFont="1" applyAlignment="1">
      <alignment horizontal="center"/>
    </xf>
    <xf numFmtId="198" fontId="12" fillId="0" borderId="0" xfId="0" applyNumberFormat="1" applyFont="1" applyBorder="1" applyAlignment="1">
      <alignment horizontal="center" vertical="center" wrapText="1"/>
    </xf>
    <xf numFmtId="198" fontId="31" fillId="0" borderId="0" xfId="0" applyNumberFormat="1" applyFont="1" applyAlignment="1">
      <alignment horizontal="center"/>
    </xf>
    <xf numFmtId="199" fontId="4" fillId="24" borderId="0" xfId="0" applyNumberFormat="1" applyFont="1" applyFill="1" applyAlignment="1">
      <alignment horizontal="center"/>
    </xf>
    <xf numFmtId="198" fontId="4" fillId="24" borderId="0" xfId="0" applyNumberFormat="1" applyFont="1" applyFill="1" applyAlignment="1">
      <alignment horizontal="center"/>
    </xf>
    <xf numFmtId="1" fontId="4" fillId="24" borderId="0" xfId="0" applyNumberFormat="1" applyFont="1" applyFill="1" applyAlignment="1">
      <alignment horizontal="center" vertical="center" wrapText="1"/>
    </xf>
    <xf numFmtId="199" fontId="6" fillId="24" borderId="10" xfId="0" applyNumberFormat="1" applyFont="1" applyFill="1" applyBorder="1" applyAlignment="1">
      <alignment horizontal="center" vertical="center" wrapText="1"/>
    </xf>
    <xf numFmtId="199" fontId="6" fillId="24" borderId="11" xfId="0" applyNumberFormat="1" applyFont="1" applyFill="1" applyBorder="1" applyAlignment="1">
      <alignment horizontal="center" vertical="center" wrapText="1"/>
    </xf>
    <xf numFmtId="198" fontId="5" fillId="24" borderId="0" xfId="0" applyNumberFormat="1" applyFont="1" applyFill="1" applyAlignment="1">
      <alignment horizontal="center"/>
    </xf>
    <xf numFmtId="1" fontId="7" fillId="24" borderId="0" xfId="0" applyNumberFormat="1" applyFont="1" applyFill="1" applyAlignment="1">
      <alignment horizontal="center"/>
    </xf>
    <xf numFmtId="1" fontId="7" fillId="24" borderId="0" xfId="0" applyNumberFormat="1" applyFont="1" applyFill="1" applyAlignment="1">
      <alignment horizontal="center" vertical="center" wrapText="1"/>
    </xf>
    <xf numFmtId="198" fontId="4" fillId="24" borderId="0" xfId="0" applyNumberFormat="1" applyFont="1" applyFill="1" applyBorder="1" applyAlignment="1">
      <alignment horizontal="center"/>
    </xf>
    <xf numFmtId="1" fontId="3" fillId="24" borderId="0" xfId="0" applyNumberFormat="1" applyFont="1" applyFill="1" applyAlignment="1">
      <alignment horizontal="center" vertical="center" wrapText="1"/>
    </xf>
    <xf numFmtId="1" fontId="31" fillId="24" borderId="0" xfId="0" applyNumberFormat="1" applyFont="1" applyFill="1" applyAlignment="1">
      <alignment horizontal="center" vertical="center" wrapText="1"/>
    </xf>
    <xf numFmtId="198" fontId="8" fillId="24" borderId="0" xfId="0" applyNumberFormat="1" applyFont="1" applyFill="1" applyAlignment="1">
      <alignment horizontal="center" vertical="center" wrapText="1"/>
    </xf>
    <xf numFmtId="198" fontId="7" fillId="24" borderId="0" xfId="0" applyNumberFormat="1" applyFont="1" applyFill="1" applyAlignment="1">
      <alignment horizontal="center" vertical="center" wrapText="1"/>
    </xf>
    <xf numFmtId="199" fontId="7" fillId="24" borderId="12" xfId="0" applyNumberFormat="1" applyFont="1" applyFill="1" applyBorder="1" applyAlignment="1">
      <alignment horizontal="center" vertical="center" wrapText="1"/>
    </xf>
    <xf numFmtId="199" fontId="7" fillId="24" borderId="11" xfId="0" applyNumberFormat="1" applyFont="1" applyFill="1" applyBorder="1" applyAlignment="1">
      <alignment horizontal="center" vertical="center"/>
    </xf>
    <xf numFmtId="199" fontId="7" fillId="24" borderId="11" xfId="0" applyNumberFormat="1" applyFont="1" applyFill="1" applyBorder="1" applyAlignment="1">
      <alignment horizontal="center" vertical="center" wrapText="1"/>
    </xf>
    <xf numFmtId="198" fontId="30" fillId="24" borderId="0" xfId="0" applyNumberFormat="1" applyFont="1" applyFill="1" applyAlignment="1">
      <alignment horizontal="center"/>
    </xf>
    <xf numFmtId="198" fontId="30" fillId="24" borderId="0" xfId="0" applyNumberFormat="1" applyFont="1" applyFill="1" applyAlignment="1">
      <alignment horizontal="left"/>
    </xf>
    <xf numFmtId="198" fontId="10" fillId="24" borderId="0" xfId="0" applyNumberFormat="1" applyFont="1" applyFill="1" applyAlignment="1">
      <alignment horizontal="center" vertical="center" wrapText="1"/>
    </xf>
    <xf numFmtId="198" fontId="6" fillId="24" borderId="11" xfId="0" applyNumberFormat="1" applyFont="1" applyFill="1" applyBorder="1" applyAlignment="1">
      <alignment horizontal="center" vertical="center" wrapText="1"/>
    </xf>
    <xf numFmtId="199" fontId="7" fillId="24" borderId="0" xfId="0" applyNumberFormat="1" applyFont="1" applyFill="1" applyAlignment="1">
      <alignment horizontal="center"/>
    </xf>
    <xf numFmtId="199" fontId="7" fillId="24" borderId="11" xfId="0" applyNumberFormat="1" applyFont="1" applyFill="1" applyBorder="1" applyAlignment="1">
      <alignment horizontal="center" vertical="top" wrapText="1"/>
    </xf>
    <xf numFmtId="199" fontId="7" fillId="24" borderId="10" xfId="0" applyNumberFormat="1" applyFont="1" applyFill="1" applyBorder="1" applyAlignment="1">
      <alignment horizontal="center" vertical="center" wrapText="1"/>
    </xf>
    <xf numFmtId="199" fontId="7" fillId="24" borderId="13" xfId="0" applyNumberFormat="1" applyFont="1" applyFill="1" applyBorder="1" applyAlignment="1">
      <alignment horizontal="center" vertical="center" wrapText="1"/>
    </xf>
    <xf numFmtId="199" fontId="6" fillId="24" borderId="14" xfId="0" applyNumberFormat="1" applyFont="1" applyFill="1" applyBorder="1" applyAlignment="1">
      <alignment horizontal="center" vertical="center" wrapText="1"/>
    </xf>
    <xf numFmtId="199" fontId="6" fillId="24" borderId="15" xfId="0" applyNumberFormat="1" applyFont="1" applyFill="1" applyBorder="1" applyAlignment="1">
      <alignment horizontal="center" vertical="top" wrapText="1"/>
    </xf>
    <xf numFmtId="199" fontId="6" fillId="24" borderId="16" xfId="0" applyNumberFormat="1" applyFont="1" applyFill="1" applyBorder="1" applyAlignment="1">
      <alignment horizontal="center" vertical="center" wrapText="1"/>
    </xf>
    <xf numFmtId="199" fontId="6" fillId="24" borderId="0" xfId="0" applyNumberFormat="1" applyFont="1" applyFill="1" applyBorder="1" applyAlignment="1">
      <alignment horizontal="center" vertical="center" wrapText="1"/>
    </xf>
    <xf numFmtId="199" fontId="6" fillId="24" borderId="0" xfId="0" applyNumberFormat="1" applyFont="1" applyFill="1" applyBorder="1" applyAlignment="1">
      <alignment horizontal="center" vertical="top" wrapText="1"/>
    </xf>
    <xf numFmtId="199" fontId="10" fillId="24" borderId="0" xfId="0" applyNumberFormat="1" applyFont="1" applyFill="1" applyAlignment="1">
      <alignment horizontal="center" vertical="center" wrapText="1"/>
    </xf>
    <xf numFmtId="198" fontId="6" fillId="24" borderId="0" xfId="0" applyNumberFormat="1" applyFont="1" applyFill="1" applyBorder="1" applyAlignment="1">
      <alignment horizontal="center" vertical="center" wrapText="1"/>
    </xf>
    <xf numFmtId="199" fontId="9" fillId="24" borderId="0" xfId="0" applyNumberFormat="1" applyFont="1" applyFill="1" applyBorder="1" applyAlignment="1">
      <alignment horizontal="center" vertical="center" wrapText="1"/>
    </xf>
    <xf numFmtId="199" fontId="7" fillId="24" borderId="0" xfId="0" applyNumberFormat="1" applyFont="1" applyFill="1" applyAlignment="1">
      <alignment horizontal="center" vertical="center" wrapText="1"/>
    </xf>
    <xf numFmtId="202" fontId="6" fillId="24" borderId="11" xfId="0" applyNumberFormat="1" applyFont="1" applyFill="1" applyBorder="1" applyAlignment="1">
      <alignment horizontal="center" vertical="center" wrapText="1"/>
    </xf>
    <xf numFmtId="199" fontId="9" fillId="24" borderId="11" xfId="0" applyNumberFormat="1" applyFont="1" applyFill="1" applyBorder="1" applyAlignment="1">
      <alignment horizontal="center" vertical="center" wrapText="1"/>
    </xf>
    <xf numFmtId="199" fontId="6" fillId="24" borderId="12" xfId="0" applyNumberFormat="1" applyFont="1" applyFill="1" applyBorder="1" applyAlignment="1">
      <alignment horizontal="center" vertical="center" wrapText="1"/>
    </xf>
    <xf numFmtId="199" fontId="7" fillId="24" borderId="0" xfId="0" applyNumberFormat="1" applyFont="1" applyFill="1" applyBorder="1" applyAlignment="1">
      <alignment horizontal="center" vertical="center" wrapText="1"/>
    </xf>
    <xf numFmtId="199" fontId="6" fillId="24" borderId="0" xfId="0" applyNumberFormat="1" applyFont="1" applyFill="1" applyBorder="1" applyAlignment="1">
      <alignment horizontal="left" vertical="center" wrapText="1"/>
    </xf>
    <xf numFmtId="199" fontId="4" fillId="24" borderId="11" xfId="0" applyNumberFormat="1" applyFont="1" applyFill="1" applyBorder="1" applyAlignment="1">
      <alignment horizontal="center" vertical="center" wrapText="1"/>
    </xf>
    <xf numFmtId="199" fontId="7" fillId="24" borderId="17" xfId="0" applyNumberFormat="1" applyFont="1" applyFill="1" applyBorder="1" applyAlignment="1">
      <alignment horizontal="center" vertical="center" wrapText="1"/>
    </xf>
    <xf numFmtId="199" fontId="4" fillId="24" borderId="0" xfId="0" applyNumberFormat="1" applyFont="1" applyFill="1" applyBorder="1" applyAlignment="1">
      <alignment horizontal="center"/>
    </xf>
    <xf numFmtId="199" fontId="4" fillId="24" borderId="0" xfId="0" applyNumberFormat="1" applyFont="1" applyFill="1" applyAlignment="1">
      <alignment horizontal="center" vertical="center" wrapText="1"/>
    </xf>
    <xf numFmtId="199" fontId="3" fillId="24" borderId="12" xfId="0" applyNumberFormat="1" applyFont="1" applyFill="1" applyBorder="1" applyAlignment="1">
      <alignment horizontal="center" vertical="center" wrapText="1"/>
    </xf>
    <xf numFmtId="198" fontId="3" fillId="24" borderId="12" xfId="0" applyNumberFormat="1" applyFont="1" applyFill="1" applyBorder="1" applyAlignment="1">
      <alignment horizontal="center" vertical="center" wrapText="1"/>
    </xf>
    <xf numFmtId="199" fontId="9" fillId="24" borderId="12" xfId="0" applyNumberFormat="1" applyFont="1" applyFill="1" applyBorder="1" applyAlignment="1">
      <alignment horizontal="center" vertical="center" wrapText="1"/>
    </xf>
    <xf numFmtId="199" fontId="4" fillId="24" borderId="12" xfId="0" applyNumberFormat="1" applyFont="1" applyFill="1" applyBorder="1" applyAlignment="1">
      <alignment horizontal="center" vertical="center" wrapText="1"/>
    </xf>
    <xf numFmtId="198" fontId="4" fillId="24" borderId="12" xfId="0" applyNumberFormat="1" applyFont="1" applyFill="1" applyBorder="1" applyAlignment="1">
      <alignment horizontal="center" vertical="center" wrapText="1"/>
    </xf>
    <xf numFmtId="199" fontId="31" fillId="24" borderId="0" xfId="0" applyNumberFormat="1" applyFont="1" applyFill="1" applyBorder="1" applyAlignment="1">
      <alignment horizontal="center" vertical="center" wrapText="1"/>
    </xf>
    <xf numFmtId="199" fontId="10" fillId="24" borderId="0" xfId="0" applyNumberFormat="1" applyFont="1" applyFill="1" applyBorder="1" applyAlignment="1">
      <alignment horizontal="center" vertical="center" wrapText="1"/>
    </xf>
    <xf numFmtId="199" fontId="31" fillId="24" borderId="0" xfId="0" applyNumberFormat="1" applyFont="1" applyFill="1" applyAlignment="1">
      <alignment horizontal="center" vertical="center" wrapText="1"/>
    </xf>
    <xf numFmtId="199" fontId="8" fillId="24" borderId="0" xfId="0" applyNumberFormat="1" applyFont="1" applyFill="1" applyAlignment="1">
      <alignment horizontal="center" vertical="center" wrapText="1"/>
    </xf>
    <xf numFmtId="199" fontId="10" fillId="24" borderId="0" xfId="0" applyNumberFormat="1" applyFont="1" applyFill="1" applyAlignment="1">
      <alignment vertical="center" wrapText="1"/>
    </xf>
    <xf numFmtId="199" fontId="12" fillId="24" borderId="11" xfId="0" applyNumberFormat="1" applyFont="1" applyFill="1" applyBorder="1" applyAlignment="1">
      <alignment horizontal="center" vertical="center" wrapText="1"/>
    </xf>
    <xf numFmtId="199" fontId="30" fillId="24" borderId="12" xfId="0" applyNumberFormat="1" applyFont="1" applyFill="1" applyBorder="1" applyAlignment="1">
      <alignment horizontal="center" vertical="center" wrapText="1"/>
    </xf>
    <xf numFmtId="198" fontId="4" fillId="24" borderId="11" xfId="0" applyNumberFormat="1" applyFont="1" applyFill="1" applyBorder="1" applyAlignment="1">
      <alignment horizontal="center" vertical="center" wrapText="1"/>
    </xf>
    <xf numFmtId="198" fontId="12" fillId="24" borderId="0" xfId="0" applyNumberFormat="1" applyFont="1" applyFill="1" applyBorder="1" applyAlignment="1">
      <alignment horizontal="center" vertical="center" wrapText="1"/>
    </xf>
    <xf numFmtId="198" fontId="6" fillId="24" borderId="10" xfId="0" applyNumberFormat="1" applyFont="1" applyFill="1" applyBorder="1" applyAlignment="1">
      <alignment horizontal="center" vertical="center" wrapText="1"/>
    </xf>
    <xf numFmtId="1" fontId="3" fillId="24" borderId="0" xfId="0" applyNumberFormat="1" applyFont="1" applyFill="1" applyBorder="1" applyAlignment="1">
      <alignment horizontal="center" vertical="center" wrapText="1"/>
    </xf>
    <xf numFmtId="199" fontId="10" fillId="24" borderId="0" xfId="0" applyNumberFormat="1" applyFont="1" applyFill="1" applyAlignment="1">
      <alignment horizontal="center" vertical="center" wrapText="1"/>
    </xf>
    <xf numFmtId="198" fontId="30" fillId="24" borderId="0" xfId="0" applyNumberFormat="1" applyFont="1" applyFill="1" applyAlignment="1">
      <alignment horizontal="center"/>
    </xf>
    <xf numFmtId="198" fontId="30" fillId="24" borderId="0" xfId="0" applyNumberFormat="1" applyFont="1" applyFill="1" applyAlignment="1">
      <alignment horizontal="left"/>
    </xf>
    <xf numFmtId="198" fontId="10" fillId="24" borderId="0" xfId="0" applyNumberFormat="1" applyFont="1" applyFill="1" applyAlignment="1">
      <alignment horizontal="center" vertical="center" wrapText="1"/>
    </xf>
    <xf numFmtId="199" fontId="6" fillId="24" borderId="0" xfId="0" applyNumberFormat="1" applyFont="1" applyFill="1" applyAlignment="1">
      <alignment horizontal="center"/>
    </xf>
    <xf numFmtId="1" fontId="6" fillId="24" borderId="0" xfId="0" applyNumberFormat="1" applyFont="1" applyFill="1" applyAlignment="1">
      <alignment horizontal="center"/>
    </xf>
    <xf numFmtId="198" fontId="30" fillId="24" borderId="0" xfId="0" applyNumberFormat="1" applyFont="1" applyFill="1" applyBorder="1" applyAlignment="1">
      <alignment horizontal="center" vertical="center" wrapText="1"/>
    </xf>
    <xf numFmtId="199" fontId="10" fillId="24" borderId="0" xfId="0" applyNumberFormat="1" applyFont="1" applyFill="1" applyAlignment="1">
      <alignment horizontal="center" vertical="center" wrapText="1"/>
    </xf>
    <xf numFmtId="198" fontId="30" fillId="24" borderId="0" xfId="0" applyNumberFormat="1" applyFont="1" applyFill="1" applyAlignment="1">
      <alignment horizontal="center"/>
    </xf>
    <xf numFmtId="202" fontId="5" fillId="24" borderId="0" xfId="0" applyNumberFormat="1" applyFont="1" applyFill="1" applyAlignment="1">
      <alignment horizontal="center"/>
    </xf>
    <xf numFmtId="202" fontId="4" fillId="24" borderId="0" xfId="0" applyNumberFormat="1" applyFont="1" applyFill="1" applyAlignment="1">
      <alignment horizontal="center"/>
    </xf>
    <xf numFmtId="202" fontId="7" fillId="24" borderId="0" xfId="0" applyNumberFormat="1" applyFont="1" applyFill="1" applyAlignment="1">
      <alignment horizontal="center"/>
    </xf>
    <xf numFmtId="202" fontId="6" fillId="24" borderId="0" xfId="0" applyNumberFormat="1" applyFont="1" applyFill="1" applyAlignment="1">
      <alignment horizontal="center"/>
    </xf>
    <xf numFmtId="202" fontId="7" fillId="24" borderId="0" xfId="0" applyNumberFormat="1" applyFont="1" applyFill="1" applyAlignment="1">
      <alignment horizontal="center" vertical="center" wrapText="1"/>
    </xf>
    <xf numFmtId="202" fontId="4" fillId="24" borderId="0" xfId="0" applyNumberFormat="1" applyFont="1" applyFill="1" applyBorder="1" applyAlignment="1">
      <alignment horizontal="center"/>
    </xf>
    <xf numFmtId="202" fontId="4" fillId="24" borderId="0" xfId="0" applyNumberFormat="1" applyFont="1" applyFill="1" applyAlignment="1">
      <alignment horizontal="center" vertical="center" wrapText="1"/>
    </xf>
    <xf numFmtId="202" fontId="3" fillId="24" borderId="0" xfId="0" applyNumberFormat="1" applyFont="1" applyFill="1" applyAlignment="1">
      <alignment horizontal="center" vertical="center" wrapText="1"/>
    </xf>
    <xf numFmtId="202" fontId="3" fillId="24" borderId="0" xfId="0" applyNumberFormat="1" applyFont="1" applyFill="1" applyBorder="1" applyAlignment="1">
      <alignment horizontal="center" vertical="center" wrapText="1"/>
    </xf>
    <xf numFmtId="202" fontId="31" fillId="24" borderId="0" xfId="0" applyNumberFormat="1" applyFont="1" applyFill="1" applyAlignment="1">
      <alignment horizontal="center" vertical="center" wrapText="1"/>
    </xf>
    <xf numFmtId="202" fontId="8" fillId="24" borderId="0" xfId="0" applyNumberFormat="1" applyFont="1" applyFill="1" applyAlignment="1">
      <alignment horizontal="center" vertical="center" wrapText="1"/>
    </xf>
    <xf numFmtId="199" fontId="10" fillId="24" borderId="0" xfId="0" applyNumberFormat="1" applyFont="1" applyFill="1" applyAlignment="1">
      <alignment horizontal="center" vertical="center" wrapText="1"/>
    </xf>
    <xf numFmtId="199" fontId="6" fillId="24" borderId="15" xfId="0" applyNumberFormat="1" applyFont="1" applyFill="1" applyBorder="1" applyAlignment="1">
      <alignment horizontal="center" vertical="center" wrapText="1"/>
    </xf>
    <xf numFmtId="199" fontId="6" fillId="24" borderId="18" xfId="0" applyNumberFormat="1" applyFont="1" applyFill="1" applyBorder="1" applyAlignment="1">
      <alignment horizontal="center" vertical="center" wrapText="1"/>
    </xf>
    <xf numFmtId="199" fontId="9" fillId="24" borderId="14" xfId="0" applyNumberFormat="1" applyFont="1" applyFill="1" applyBorder="1" applyAlignment="1">
      <alignment horizontal="center" vertical="center" wrapText="1"/>
    </xf>
    <xf numFmtId="199" fontId="7" fillId="24" borderId="14" xfId="0" applyNumberFormat="1" applyFont="1" applyFill="1" applyBorder="1" applyAlignment="1">
      <alignment horizontal="center" vertical="center" wrapText="1"/>
    </xf>
    <xf numFmtId="199" fontId="7" fillId="24" borderId="15" xfId="0" applyNumberFormat="1" applyFont="1" applyFill="1" applyBorder="1" applyAlignment="1">
      <alignment horizontal="center" vertical="center" wrapText="1"/>
    </xf>
    <xf numFmtId="199" fontId="7" fillId="24" borderId="18" xfId="0" applyNumberFormat="1" applyFont="1" applyFill="1" applyBorder="1" applyAlignment="1">
      <alignment horizontal="center" vertical="center" wrapText="1"/>
    </xf>
    <xf numFmtId="199" fontId="9" fillId="24" borderId="10" xfId="0" applyNumberFormat="1" applyFont="1" applyFill="1" applyBorder="1" applyAlignment="1">
      <alignment horizontal="center" vertical="center" wrapText="1"/>
    </xf>
    <xf numFmtId="199" fontId="10" fillId="24" borderId="0" xfId="0" applyNumberFormat="1" applyFont="1" applyFill="1" applyAlignment="1">
      <alignment horizontal="center" vertical="center" wrapText="1"/>
    </xf>
    <xf numFmtId="199" fontId="30" fillId="24" borderId="0" xfId="0" applyNumberFormat="1" applyFont="1" applyFill="1" applyBorder="1" applyAlignment="1">
      <alignment horizontal="center" vertical="center" wrapText="1"/>
    </xf>
    <xf numFmtId="199" fontId="6" fillId="24" borderId="19" xfId="0" applyNumberFormat="1" applyFont="1" applyFill="1" applyBorder="1" applyAlignment="1">
      <alignment horizontal="center" vertical="center" wrapText="1"/>
    </xf>
    <xf numFmtId="199" fontId="6" fillId="24" borderId="20" xfId="0" applyNumberFormat="1" applyFont="1" applyFill="1" applyBorder="1" applyAlignment="1">
      <alignment horizontal="center" vertical="center" wrapText="1"/>
    </xf>
    <xf numFmtId="199" fontId="3" fillId="24" borderId="0" xfId="0" applyNumberFormat="1" applyFont="1" applyFill="1" applyAlignment="1">
      <alignment horizontal="center"/>
    </xf>
    <xf numFmtId="198" fontId="3" fillId="24" borderId="0" xfId="0" applyNumberFormat="1" applyFont="1" applyFill="1" applyAlignment="1">
      <alignment horizontal="center"/>
    </xf>
    <xf numFmtId="202" fontId="3" fillId="24" borderId="0" xfId="0" applyNumberFormat="1" applyFont="1" applyFill="1" applyAlignment="1">
      <alignment horizontal="center"/>
    </xf>
    <xf numFmtId="199" fontId="7" fillId="24" borderId="20" xfId="0" applyNumberFormat="1" applyFont="1" applyFill="1" applyBorder="1" applyAlignment="1">
      <alignment horizontal="center" vertical="center" wrapText="1"/>
    </xf>
    <xf numFmtId="199" fontId="4" fillId="24" borderId="10" xfId="0" applyNumberFormat="1" applyFont="1" applyFill="1" applyBorder="1" applyAlignment="1">
      <alignment horizontal="center" vertical="center" wrapText="1"/>
    </xf>
    <xf numFmtId="199" fontId="6" fillId="24" borderId="13" xfId="0" applyNumberFormat="1" applyFont="1" applyFill="1" applyBorder="1" applyAlignment="1">
      <alignment horizontal="center" vertical="center" wrapText="1"/>
    </xf>
    <xf numFmtId="199" fontId="6" fillId="24" borderId="17" xfId="0" applyNumberFormat="1" applyFont="1" applyFill="1" applyBorder="1" applyAlignment="1">
      <alignment horizontal="center" vertical="center" wrapText="1"/>
    </xf>
    <xf numFmtId="199" fontId="33" fillId="24" borderId="20" xfId="0" applyNumberFormat="1" applyFont="1" applyFill="1" applyBorder="1" applyAlignment="1">
      <alignment horizontal="center" vertical="center" wrapText="1"/>
    </xf>
    <xf numFmtId="202" fontId="9" fillId="24" borderId="20" xfId="0" applyNumberFormat="1" applyFont="1" applyFill="1" applyBorder="1" applyAlignment="1">
      <alignment horizontal="center" vertical="center" wrapText="1"/>
    </xf>
    <xf numFmtId="199" fontId="7" fillId="24" borderId="19" xfId="0" applyNumberFormat="1" applyFont="1" applyFill="1" applyBorder="1" applyAlignment="1">
      <alignment horizontal="center" vertical="center" wrapText="1"/>
    </xf>
    <xf numFmtId="199" fontId="7" fillId="24" borderId="10" xfId="0" applyNumberFormat="1" applyFont="1" applyFill="1" applyBorder="1" applyAlignment="1">
      <alignment horizontal="center" vertical="center"/>
    </xf>
    <xf numFmtId="199" fontId="9" fillId="24" borderId="20" xfId="0" applyNumberFormat="1" applyFont="1" applyFill="1" applyBorder="1" applyAlignment="1">
      <alignment horizontal="center" vertical="center" wrapText="1"/>
    </xf>
    <xf numFmtId="199" fontId="9" fillId="24" borderId="19" xfId="0" applyNumberFormat="1" applyFont="1" applyFill="1" applyBorder="1" applyAlignment="1">
      <alignment horizontal="center" vertical="center" wrapText="1"/>
    </xf>
    <xf numFmtId="199" fontId="6" fillId="25" borderId="14" xfId="0" applyNumberFormat="1" applyFont="1" applyFill="1" applyBorder="1" applyAlignment="1">
      <alignment horizontal="center" vertical="center" wrapText="1"/>
    </xf>
    <xf numFmtId="199" fontId="6" fillId="25" borderId="15" xfId="0" applyNumberFormat="1" applyFont="1" applyFill="1" applyBorder="1" applyAlignment="1">
      <alignment horizontal="center" vertical="top" wrapText="1"/>
    </xf>
    <xf numFmtId="199" fontId="6" fillId="25" borderId="16" xfId="0" applyNumberFormat="1" applyFont="1" applyFill="1" applyBorder="1" applyAlignment="1">
      <alignment horizontal="center" vertical="center" wrapText="1"/>
    </xf>
    <xf numFmtId="199" fontId="6" fillId="25" borderId="15" xfId="0" applyNumberFormat="1" applyFont="1" applyFill="1" applyBorder="1" applyAlignment="1">
      <alignment horizontal="center" vertical="center" wrapText="1"/>
    </xf>
    <xf numFmtId="199" fontId="6" fillId="25" borderId="18" xfId="0" applyNumberFormat="1" applyFont="1" applyFill="1" applyBorder="1" applyAlignment="1">
      <alignment horizontal="center" vertical="center" wrapText="1"/>
    </xf>
    <xf numFmtId="202" fontId="6" fillId="24" borderId="12" xfId="0" applyNumberFormat="1" applyFont="1" applyFill="1" applyBorder="1" applyAlignment="1">
      <alignment horizontal="center" vertical="center" wrapText="1"/>
    </xf>
    <xf numFmtId="202" fontId="6" fillId="25" borderId="15" xfId="0" applyNumberFormat="1" applyFont="1" applyFill="1" applyBorder="1" applyAlignment="1">
      <alignment horizontal="center" vertical="center" wrapText="1"/>
    </xf>
    <xf numFmtId="202" fontId="6" fillId="25" borderId="18" xfId="0" applyNumberFormat="1" applyFont="1" applyFill="1" applyBorder="1" applyAlignment="1">
      <alignment horizontal="center" vertical="center" wrapText="1"/>
    </xf>
    <xf numFmtId="199" fontId="11" fillId="24" borderId="10" xfId="0" applyNumberFormat="1" applyFont="1" applyFill="1" applyBorder="1" applyAlignment="1">
      <alignment horizontal="center" vertical="center" wrapText="1"/>
    </xf>
    <xf numFmtId="199" fontId="34" fillId="25" borderId="14" xfId="0" applyNumberFormat="1" applyFont="1" applyFill="1" applyBorder="1" applyAlignment="1">
      <alignment horizontal="center" vertical="center" wrapText="1"/>
    </xf>
    <xf numFmtId="199" fontId="9" fillId="25" borderId="15" xfId="0" applyNumberFormat="1" applyFont="1" applyFill="1" applyBorder="1" applyAlignment="1">
      <alignment horizontal="center" vertical="center" wrapText="1"/>
    </xf>
    <xf numFmtId="199" fontId="9" fillId="25" borderId="18" xfId="0" applyNumberFormat="1" applyFont="1" applyFill="1" applyBorder="1" applyAlignment="1">
      <alignment horizontal="center" vertical="center" wrapText="1"/>
    </xf>
    <xf numFmtId="199" fontId="32" fillId="25" borderId="14" xfId="0" applyNumberFormat="1" applyFont="1" applyFill="1" applyBorder="1" applyAlignment="1">
      <alignment horizontal="center" vertical="center" wrapText="1"/>
    </xf>
    <xf numFmtId="199" fontId="9" fillId="25" borderId="14" xfId="0" applyNumberFormat="1" applyFont="1" applyFill="1" applyBorder="1" applyAlignment="1">
      <alignment horizontal="center" vertical="center" wrapText="1"/>
    </xf>
    <xf numFmtId="199" fontId="3" fillId="25" borderId="14" xfId="0" applyNumberFormat="1" applyFont="1" applyFill="1" applyBorder="1" applyAlignment="1">
      <alignment horizontal="center" vertical="center" wrapText="1"/>
    </xf>
    <xf numFmtId="199" fontId="6" fillId="25" borderId="21" xfId="0" applyNumberFormat="1" applyFont="1" applyFill="1" applyBorder="1" applyAlignment="1">
      <alignment horizontal="center" vertical="center" wrapText="1"/>
    </xf>
    <xf numFmtId="199" fontId="9" fillId="25" borderId="21" xfId="0" applyNumberFormat="1" applyFont="1" applyFill="1" applyBorder="1" applyAlignment="1">
      <alignment horizontal="center" vertical="center" wrapText="1"/>
    </xf>
    <xf numFmtId="199" fontId="9" fillId="25" borderId="16" xfId="0" applyNumberFormat="1" applyFont="1" applyFill="1" applyBorder="1" applyAlignment="1">
      <alignment horizontal="center" vertical="center" wrapText="1"/>
    </xf>
    <xf numFmtId="199" fontId="9" fillId="25" borderId="11" xfId="0" applyNumberFormat="1" applyFont="1" applyFill="1" applyBorder="1" applyAlignment="1">
      <alignment horizontal="center" vertical="center" wrapText="1"/>
    </xf>
    <xf numFmtId="199" fontId="6" fillId="25" borderId="11" xfId="0" applyNumberFormat="1" applyFont="1" applyFill="1" applyBorder="1" applyAlignment="1">
      <alignment horizontal="center" vertical="center" wrapText="1"/>
    </xf>
    <xf numFmtId="199" fontId="9" fillId="24" borderId="22" xfId="0" applyNumberFormat="1" applyFont="1" applyFill="1" applyBorder="1" applyAlignment="1">
      <alignment horizontal="center" vertical="center" wrapText="1"/>
    </xf>
    <xf numFmtId="199" fontId="9" fillId="24" borderId="23" xfId="0" applyNumberFormat="1" applyFont="1" applyFill="1" applyBorder="1" applyAlignment="1">
      <alignment horizontal="center" vertical="center" wrapText="1"/>
    </xf>
    <xf numFmtId="199" fontId="30" fillId="24" borderId="13" xfId="0" applyNumberFormat="1" applyFont="1" applyFill="1" applyBorder="1" applyAlignment="1">
      <alignment horizontal="center" vertical="center" wrapText="1"/>
    </xf>
    <xf numFmtId="199" fontId="12" fillId="24" borderId="17" xfId="0" applyNumberFormat="1" applyFont="1" applyFill="1" applyBorder="1" applyAlignment="1">
      <alignment horizontal="center" vertical="center" wrapText="1"/>
    </xf>
    <xf numFmtId="199" fontId="30" fillId="24" borderId="17" xfId="0" applyNumberFormat="1" applyFont="1" applyFill="1" applyBorder="1" applyAlignment="1">
      <alignment horizontal="center" vertical="center" wrapText="1"/>
    </xf>
    <xf numFmtId="199" fontId="30" fillId="24" borderId="24" xfId="0" applyNumberFormat="1" applyFont="1" applyFill="1" applyBorder="1" applyAlignment="1">
      <alignment horizontal="center" vertical="center" wrapText="1"/>
    </xf>
    <xf numFmtId="199" fontId="8" fillId="25" borderId="14" xfId="0" applyNumberFormat="1" applyFont="1" applyFill="1" applyBorder="1" applyAlignment="1">
      <alignment horizontal="center" vertical="center" wrapText="1"/>
    </xf>
    <xf numFmtId="199" fontId="30" fillId="25" borderId="15" xfId="0" applyNumberFormat="1" applyFont="1" applyFill="1" applyBorder="1" applyAlignment="1">
      <alignment horizontal="center" vertical="center" wrapText="1"/>
    </xf>
    <xf numFmtId="199" fontId="30" fillId="25" borderId="18" xfId="0" applyNumberFormat="1" applyFont="1" applyFill="1" applyBorder="1" applyAlignment="1">
      <alignment horizontal="center" vertical="center" wrapText="1"/>
    </xf>
    <xf numFmtId="198" fontId="10" fillId="24" borderId="0" xfId="0" applyNumberFormat="1" applyFont="1" applyFill="1" applyAlignment="1">
      <alignment horizontal="center" vertical="center" wrapText="1"/>
    </xf>
    <xf numFmtId="199" fontId="6" fillId="25" borderId="0" xfId="0" applyNumberFormat="1" applyFont="1" applyFill="1" applyBorder="1" applyAlignment="1">
      <alignment horizontal="center" vertical="center" wrapText="1"/>
    </xf>
    <xf numFmtId="199" fontId="12" fillId="24" borderId="0" xfId="0" applyNumberFormat="1" applyFont="1" applyFill="1" applyBorder="1" applyAlignment="1">
      <alignment horizontal="center" vertical="center" wrapText="1"/>
    </xf>
    <xf numFmtId="199" fontId="10" fillId="24" borderId="0" xfId="0" applyNumberFormat="1" applyFont="1" applyFill="1" applyAlignment="1">
      <alignment horizontal="left" vertical="center" wrapText="1"/>
    </xf>
    <xf numFmtId="199" fontId="10" fillId="24" borderId="0" xfId="0" applyNumberFormat="1" applyFont="1" applyFill="1" applyAlignment="1">
      <alignment horizontal="center" vertical="center" wrapText="1"/>
    </xf>
    <xf numFmtId="199" fontId="10" fillId="24" borderId="25" xfId="0" applyNumberFormat="1" applyFont="1" applyFill="1" applyBorder="1" applyAlignment="1">
      <alignment horizontal="center" vertical="center" wrapText="1"/>
    </xf>
    <xf numFmtId="199" fontId="10" fillId="24" borderId="0" xfId="0" applyNumberFormat="1" applyFont="1" applyFill="1" applyBorder="1" applyAlignment="1">
      <alignment vertical="center" wrapText="1"/>
    </xf>
    <xf numFmtId="199" fontId="10" fillId="24" borderId="0" xfId="0" applyNumberFormat="1" applyFont="1" applyFill="1" applyAlignment="1">
      <alignment vertical="center" wrapText="1"/>
    </xf>
    <xf numFmtId="198" fontId="10" fillId="24" borderId="0" xfId="0" applyNumberFormat="1" applyFont="1" applyFill="1" applyAlignment="1">
      <alignment horizontal="center" vertical="center" wrapText="1"/>
    </xf>
    <xf numFmtId="198" fontId="30" fillId="24" borderId="0" xfId="0" applyNumberFormat="1" applyFont="1" applyFill="1" applyBorder="1" applyAlignment="1">
      <alignment horizontal="center" vertical="center" wrapText="1"/>
    </xf>
    <xf numFmtId="199" fontId="10" fillId="24" borderId="26" xfId="0" applyNumberFormat="1" applyFont="1" applyFill="1" applyBorder="1" applyAlignment="1">
      <alignment horizontal="center" vertical="center" wrapText="1"/>
    </xf>
    <xf numFmtId="198" fontId="30" fillId="24" borderId="0" xfId="0" applyNumberFormat="1" applyFont="1" applyFill="1" applyAlignment="1">
      <alignment horizontal="center"/>
    </xf>
    <xf numFmtId="198" fontId="30" fillId="24" borderId="0" xfId="0" applyNumberFormat="1" applyFont="1" applyFill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293"/>
  <sheetViews>
    <sheetView tabSelected="1" zoomScale="82" zoomScaleNormal="82" workbookViewId="0" topLeftCell="A1">
      <pane xSplit="1" ySplit="11" topLeftCell="B19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1" sqref="M1"/>
    </sheetView>
  </sheetViews>
  <sheetFormatPr defaultColWidth="9.375" defaultRowHeight="12.75"/>
  <cols>
    <col min="1" max="1" width="20.50390625" style="1" customWidth="1"/>
    <col min="2" max="2" width="10.375" style="1" customWidth="1"/>
    <col min="3" max="3" width="10.125" style="1" customWidth="1"/>
    <col min="4" max="4" width="11.50390625" style="1" customWidth="1"/>
    <col min="5" max="5" width="10.375" style="1" customWidth="1"/>
    <col min="6" max="6" width="9.625" style="1" customWidth="1"/>
    <col min="7" max="7" width="9.125" style="1" customWidth="1"/>
    <col min="8" max="8" width="8.625" style="1" customWidth="1"/>
    <col min="9" max="9" width="8.375" style="1" customWidth="1"/>
    <col min="10" max="10" width="9.00390625" style="1" customWidth="1"/>
    <col min="11" max="12" width="10.375" style="1" customWidth="1"/>
    <col min="13" max="13" width="11.375" style="1" customWidth="1"/>
    <col min="14" max="14" width="13.375" style="12" customWidth="1"/>
    <col min="15" max="35" width="0" style="1" hidden="1" customWidth="1"/>
    <col min="36" max="36" width="9.375" style="74" customWidth="1"/>
    <col min="37" max="127" width="9.375" style="12" customWidth="1"/>
    <col min="128" max="16384" width="9.375" style="1" customWidth="1"/>
  </cols>
  <sheetData>
    <row r="1" spans="1:36" s="12" customFormat="1" ht="1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AJ1" s="74"/>
    </row>
    <row r="2" spans="1:36" s="12" customFormat="1" ht="13.5">
      <c r="A2" s="23"/>
      <c r="B2" s="23"/>
      <c r="C2" s="23"/>
      <c r="D2" s="23"/>
      <c r="E2" s="23"/>
      <c r="F2" s="23"/>
      <c r="G2" s="23"/>
      <c r="H2" s="23"/>
      <c r="I2" s="23"/>
      <c r="J2" s="23"/>
      <c r="K2" s="8"/>
      <c r="L2" s="150" t="s">
        <v>115</v>
      </c>
      <c r="M2" s="150"/>
      <c r="N2" s="66"/>
      <c r="O2" s="8"/>
      <c r="P2" s="8"/>
      <c r="Q2" s="8"/>
      <c r="R2" s="8"/>
      <c r="AJ2" s="74"/>
    </row>
    <row r="3" spans="1:36" s="8" customFormat="1" ht="13.5">
      <c r="A3" s="23"/>
      <c r="B3" s="23"/>
      <c r="C3" s="23"/>
      <c r="D3" s="23"/>
      <c r="E3" s="23"/>
      <c r="F3" s="23"/>
      <c r="G3" s="23"/>
      <c r="H3" s="23"/>
      <c r="I3" s="23"/>
      <c r="J3" s="23"/>
      <c r="L3" s="151" t="s">
        <v>116</v>
      </c>
      <c r="M3" s="151"/>
      <c r="N3" s="151"/>
      <c r="AJ3" s="75"/>
    </row>
    <row r="4" spans="1:36" s="8" customFormat="1" ht="13.5">
      <c r="A4" s="23"/>
      <c r="B4" s="23"/>
      <c r="C4" s="23"/>
      <c r="D4" s="23"/>
      <c r="E4" s="23"/>
      <c r="F4" s="23"/>
      <c r="G4" s="23"/>
      <c r="H4" s="23"/>
      <c r="I4" s="23"/>
      <c r="J4" s="23"/>
      <c r="L4" s="24" t="s">
        <v>121</v>
      </c>
      <c r="M4" s="24"/>
      <c r="N4" s="67"/>
      <c r="AJ4" s="75"/>
    </row>
    <row r="5" spans="1:36" s="8" customFormat="1" ht="13.5">
      <c r="A5" s="23"/>
      <c r="B5" s="23"/>
      <c r="C5" s="23"/>
      <c r="D5" s="23"/>
      <c r="E5" s="23"/>
      <c r="F5" s="23"/>
      <c r="G5" s="23"/>
      <c r="H5" s="23"/>
      <c r="I5" s="23"/>
      <c r="J5" s="23"/>
      <c r="L5" s="151" t="s">
        <v>33</v>
      </c>
      <c r="M5" s="151"/>
      <c r="N5" s="151"/>
      <c r="AJ5" s="75"/>
    </row>
    <row r="6" spans="1:36" s="8" customFormat="1" ht="8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L6" s="23"/>
      <c r="M6" s="23"/>
      <c r="N6" s="66"/>
      <c r="AJ6" s="75"/>
    </row>
    <row r="7" spans="1:36" s="8" customFormat="1" ht="15.75" customHeight="1">
      <c r="A7" s="147" t="s">
        <v>27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AJ7" s="75"/>
    </row>
    <row r="8" spans="1:36" s="8" customFormat="1" ht="16.5" customHeight="1">
      <c r="A8" s="147" t="s">
        <v>135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AJ8" s="75"/>
    </row>
    <row r="9" spans="1:36" s="8" customFormat="1" ht="21" customHeight="1">
      <c r="A9" s="25"/>
      <c r="B9" s="147" t="s">
        <v>36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25"/>
      <c r="N9" s="68"/>
      <c r="AJ9" s="75"/>
    </row>
    <row r="10" spans="1:36" s="8" customFormat="1" ht="21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148"/>
      <c r="N10" s="148"/>
      <c r="AJ10" s="75"/>
    </row>
    <row r="11" spans="1:36" s="8" customFormat="1" ht="47.25" customHeight="1">
      <c r="A11" s="26" t="s">
        <v>118</v>
      </c>
      <c r="B11" s="26" t="s">
        <v>0</v>
      </c>
      <c r="C11" s="26" t="s">
        <v>1</v>
      </c>
      <c r="D11" s="26" t="s">
        <v>2</v>
      </c>
      <c r="E11" s="26" t="s">
        <v>3</v>
      </c>
      <c r="F11" s="26" t="s">
        <v>4</v>
      </c>
      <c r="G11" s="26" t="s">
        <v>26</v>
      </c>
      <c r="H11" s="26" t="s">
        <v>5</v>
      </c>
      <c r="I11" s="26" t="s">
        <v>6</v>
      </c>
      <c r="J11" s="26" t="s">
        <v>7</v>
      </c>
      <c r="K11" s="26" t="s">
        <v>8</v>
      </c>
      <c r="L11" s="26" t="s">
        <v>9</v>
      </c>
      <c r="M11" s="26" t="s">
        <v>10</v>
      </c>
      <c r="N11" s="26" t="s">
        <v>24</v>
      </c>
      <c r="AJ11" s="75"/>
    </row>
    <row r="12" spans="1:36" s="13" customFormat="1" ht="12.75">
      <c r="A12" s="22" t="s">
        <v>48</v>
      </c>
      <c r="B12" s="20">
        <v>55.6</v>
      </c>
      <c r="C12" s="20">
        <v>57.8</v>
      </c>
      <c r="D12" s="20">
        <v>50.5</v>
      </c>
      <c r="E12" s="20">
        <v>31.8</v>
      </c>
      <c r="F12" s="20"/>
      <c r="G12" s="20"/>
      <c r="H12" s="20"/>
      <c r="I12" s="20"/>
      <c r="J12" s="20"/>
      <c r="K12" s="20">
        <v>17.7</v>
      </c>
      <c r="L12" s="20">
        <v>41.3</v>
      </c>
      <c r="M12" s="20">
        <v>55.3</v>
      </c>
      <c r="N12" s="20">
        <f>B12+C12+D12+E12+F12+G12+H12+I12+J12+K12+L12+M12</f>
        <v>310</v>
      </c>
      <c r="O12" s="27"/>
      <c r="P12" s="27"/>
      <c r="Q12" s="27"/>
      <c r="R12" s="27"/>
      <c r="AJ12" s="76"/>
    </row>
    <row r="13" spans="1:36" s="13" customFormat="1" ht="12.75">
      <c r="A13" s="22" t="s">
        <v>49</v>
      </c>
      <c r="B13" s="20">
        <v>38.4</v>
      </c>
      <c r="C13" s="20">
        <v>44</v>
      </c>
      <c r="D13" s="20">
        <v>34.9</v>
      </c>
      <c r="E13" s="20">
        <v>13.9</v>
      </c>
      <c r="F13" s="20"/>
      <c r="G13" s="20"/>
      <c r="H13" s="20"/>
      <c r="I13" s="20"/>
      <c r="J13" s="20"/>
      <c r="K13" s="20">
        <v>8.4</v>
      </c>
      <c r="L13" s="20">
        <v>31.2</v>
      </c>
      <c r="M13" s="20">
        <v>46.2</v>
      </c>
      <c r="N13" s="20">
        <f aca="true" t="shared" si="0" ref="N13:N36">B13+C13+D13+E13+F13+G13+H13+I13+J13+K13+L13+M13</f>
        <v>217</v>
      </c>
      <c r="O13" s="27"/>
      <c r="P13" s="27"/>
      <c r="Q13" s="27"/>
      <c r="R13" s="27"/>
      <c r="AJ13" s="76"/>
    </row>
    <row r="14" spans="1:36" s="13" customFormat="1" ht="12.75">
      <c r="A14" s="22" t="s">
        <v>50</v>
      </c>
      <c r="B14" s="20">
        <v>57</v>
      </c>
      <c r="C14" s="20">
        <v>51</v>
      </c>
      <c r="D14" s="20">
        <v>42.7</v>
      </c>
      <c r="E14" s="20">
        <v>17</v>
      </c>
      <c r="F14" s="20"/>
      <c r="G14" s="20"/>
      <c r="H14" s="20"/>
      <c r="I14" s="20"/>
      <c r="J14" s="20"/>
      <c r="K14" s="20">
        <v>13.8</v>
      </c>
      <c r="L14" s="20">
        <v>30.2</v>
      </c>
      <c r="M14" s="20">
        <v>48.3</v>
      </c>
      <c r="N14" s="20">
        <f t="shared" si="0"/>
        <v>260</v>
      </c>
      <c r="O14" s="27"/>
      <c r="P14" s="27"/>
      <c r="Q14" s="27"/>
      <c r="R14" s="27"/>
      <c r="AJ14" s="76"/>
    </row>
    <row r="15" spans="1:36" s="13" customFormat="1" ht="12.75">
      <c r="A15" s="22" t="s">
        <v>51</v>
      </c>
      <c r="B15" s="20">
        <v>60.697</v>
      </c>
      <c r="C15" s="20">
        <v>65.287</v>
      </c>
      <c r="D15" s="20">
        <v>42.433</v>
      </c>
      <c r="E15" s="20">
        <v>21.228</v>
      </c>
      <c r="F15" s="20">
        <v>8.749</v>
      </c>
      <c r="G15" s="20">
        <v>1.363</v>
      </c>
      <c r="H15" s="20"/>
      <c r="I15" s="20">
        <v>1.506</v>
      </c>
      <c r="J15" s="20">
        <v>2</v>
      </c>
      <c r="K15" s="20">
        <v>27.4</v>
      </c>
      <c r="L15" s="20">
        <v>38.1</v>
      </c>
      <c r="M15" s="20">
        <v>56.237</v>
      </c>
      <c r="N15" s="20">
        <f t="shared" si="0"/>
        <v>325.00000000000006</v>
      </c>
      <c r="O15" s="27"/>
      <c r="P15" s="27"/>
      <c r="Q15" s="27"/>
      <c r="R15" s="27"/>
      <c r="AJ15" s="76"/>
    </row>
    <row r="16" spans="1:36" s="13" customFormat="1" ht="12.75">
      <c r="A16" s="22" t="s">
        <v>52</v>
      </c>
      <c r="B16" s="20">
        <v>40.07</v>
      </c>
      <c r="C16" s="20">
        <v>39.26</v>
      </c>
      <c r="D16" s="20">
        <v>44</v>
      </c>
      <c r="E16" s="20">
        <v>21.8</v>
      </c>
      <c r="F16" s="20">
        <v>1.39</v>
      </c>
      <c r="G16" s="20">
        <v>0</v>
      </c>
      <c r="H16" s="20">
        <v>0</v>
      </c>
      <c r="I16" s="20">
        <v>0</v>
      </c>
      <c r="J16" s="20">
        <v>0</v>
      </c>
      <c r="K16" s="20">
        <v>13.7</v>
      </c>
      <c r="L16" s="20">
        <v>38.1</v>
      </c>
      <c r="M16" s="20">
        <v>36.68</v>
      </c>
      <c r="N16" s="20">
        <f t="shared" si="0"/>
        <v>234.99999999999997</v>
      </c>
      <c r="O16" s="27"/>
      <c r="P16" s="27"/>
      <c r="Q16" s="27"/>
      <c r="R16" s="27"/>
      <c r="AJ16" s="76"/>
    </row>
    <row r="17" spans="1:36" s="13" customFormat="1" ht="12.75">
      <c r="A17" s="22" t="s">
        <v>53</v>
      </c>
      <c r="B17" s="20">
        <v>34.16</v>
      </c>
      <c r="C17" s="20">
        <v>35.07966666666667</v>
      </c>
      <c r="D17" s="20">
        <v>28.98</v>
      </c>
      <c r="E17" s="20">
        <v>21.35</v>
      </c>
      <c r="F17" s="20">
        <v>4.34</v>
      </c>
      <c r="G17" s="20">
        <v>3.73</v>
      </c>
      <c r="H17" s="20">
        <v>1.15</v>
      </c>
      <c r="I17" s="20">
        <v>1.0253333333333332</v>
      </c>
      <c r="J17" s="20">
        <v>4.2</v>
      </c>
      <c r="K17" s="20">
        <v>14.6</v>
      </c>
      <c r="L17" s="20">
        <v>24.1</v>
      </c>
      <c r="M17" s="20">
        <v>27.285</v>
      </c>
      <c r="N17" s="20">
        <f t="shared" si="0"/>
        <v>199.99999999999997</v>
      </c>
      <c r="O17" s="27"/>
      <c r="P17" s="27"/>
      <c r="Q17" s="27"/>
      <c r="R17" s="27"/>
      <c r="AJ17" s="76"/>
    </row>
    <row r="18" spans="1:36" s="13" customFormat="1" ht="12.75">
      <c r="A18" s="22" t="s">
        <v>54</v>
      </c>
      <c r="B18" s="20">
        <v>76.613</v>
      </c>
      <c r="C18" s="20">
        <v>71.565</v>
      </c>
      <c r="D18" s="20">
        <v>50.04</v>
      </c>
      <c r="E18" s="20">
        <v>19.371</v>
      </c>
      <c r="F18" s="20">
        <v>5</v>
      </c>
      <c r="G18" s="20"/>
      <c r="H18" s="20"/>
      <c r="I18" s="20"/>
      <c r="J18" s="20"/>
      <c r="K18" s="20">
        <v>17.917</v>
      </c>
      <c r="L18" s="20">
        <v>33.148</v>
      </c>
      <c r="M18" s="20">
        <v>35.406</v>
      </c>
      <c r="N18" s="20">
        <f t="shared" si="0"/>
        <v>309.06</v>
      </c>
      <c r="O18" s="27"/>
      <c r="P18" s="27"/>
      <c r="Q18" s="27"/>
      <c r="R18" s="27"/>
      <c r="AJ18" s="76"/>
    </row>
    <row r="19" spans="1:36" s="13" customFormat="1" ht="12.75">
      <c r="A19" s="22" t="s">
        <v>55</v>
      </c>
      <c r="B19" s="20">
        <v>46.4</v>
      </c>
      <c r="C19" s="20">
        <v>45.2</v>
      </c>
      <c r="D19" s="20">
        <v>50.408</v>
      </c>
      <c r="E19" s="20">
        <v>6.992</v>
      </c>
      <c r="F19" s="20"/>
      <c r="G19" s="20"/>
      <c r="H19" s="20"/>
      <c r="I19" s="20"/>
      <c r="J19" s="20"/>
      <c r="K19" s="20">
        <v>22.3</v>
      </c>
      <c r="L19" s="20">
        <v>39.6</v>
      </c>
      <c r="M19" s="20">
        <v>45.9</v>
      </c>
      <c r="N19" s="20">
        <f t="shared" si="0"/>
        <v>256.79999999999995</v>
      </c>
      <c r="O19" s="27"/>
      <c r="P19" s="27"/>
      <c r="Q19" s="27"/>
      <c r="R19" s="27"/>
      <c r="AJ19" s="76"/>
    </row>
    <row r="20" spans="1:36" s="13" customFormat="1" ht="12.75">
      <c r="A20" s="22" t="s">
        <v>56</v>
      </c>
      <c r="B20" s="20">
        <v>77.102</v>
      </c>
      <c r="C20" s="20">
        <v>63.102</v>
      </c>
      <c r="D20" s="20">
        <v>42.936</v>
      </c>
      <c r="E20" s="20">
        <v>47.344</v>
      </c>
      <c r="F20" s="20">
        <v>9.248</v>
      </c>
      <c r="G20" s="20">
        <v>7.643</v>
      </c>
      <c r="H20" s="20">
        <v>1.39</v>
      </c>
      <c r="I20" s="20">
        <v>4.6</v>
      </c>
      <c r="J20" s="20">
        <v>16.7</v>
      </c>
      <c r="K20" s="20">
        <v>16.7</v>
      </c>
      <c r="L20" s="20">
        <v>37.6</v>
      </c>
      <c r="M20" s="20">
        <v>50.635</v>
      </c>
      <c r="N20" s="20">
        <f t="shared" si="0"/>
        <v>375</v>
      </c>
      <c r="O20" s="27"/>
      <c r="P20" s="27"/>
      <c r="Q20" s="27"/>
      <c r="R20" s="27"/>
      <c r="AJ20" s="76"/>
    </row>
    <row r="21" spans="1:36" s="13" customFormat="1" ht="12.75">
      <c r="A21" s="22" t="s">
        <v>57</v>
      </c>
      <c r="B21" s="20">
        <v>40.25</v>
      </c>
      <c r="C21" s="20">
        <v>37.7</v>
      </c>
      <c r="D21" s="20">
        <v>36.86</v>
      </c>
      <c r="E21" s="20">
        <v>16.39</v>
      </c>
      <c r="F21" s="20">
        <v>0.98</v>
      </c>
      <c r="G21" s="20">
        <v>0</v>
      </c>
      <c r="H21" s="20">
        <v>0</v>
      </c>
      <c r="I21" s="20">
        <v>0</v>
      </c>
      <c r="J21" s="20">
        <v>0</v>
      </c>
      <c r="K21" s="20">
        <v>7</v>
      </c>
      <c r="L21" s="20">
        <v>27.13</v>
      </c>
      <c r="M21" s="20">
        <v>23.69</v>
      </c>
      <c r="N21" s="20">
        <f t="shared" si="0"/>
        <v>189.99999999999997</v>
      </c>
      <c r="O21" s="27"/>
      <c r="P21" s="27"/>
      <c r="Q21" s="27"/>
      <c r="R21" s="27"/>
      <c r="AJ21" s="76"/>
    </row>
    <row r="22" spans="1:36" s="13" customFormat="1" ht="12.75">
      <c r="A22" s="22" t="s">
        <v>58</v>
      </c>
      <c r="B22" s="20">
        <v>56.2</v>
      </c>
      <c r="C22" s="20">
        <v>65.4</v>
      </c>
      <c r="D22" s="20">
        <v>33.4</v>
      </c>
      <c r="E22" s="20">
        <v>31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13.4</v>
      </c>
      <c r="L22" s="20">
        <v>35</v>
      </c>
      <c r="M22" s="20">
        <v>35.6</v>
      </c>
      <c r="N22" s="20">
        <f t="shared" si="0"/>
        <v>270</v>
      </c>
      <c r="O22" s="27"/>
      <c r="P22" s="27"/>
      <c r="Q22" s="27"/>
      <c r="R22" s="27"/>
      <c r="AJ22" s="76"/>
    </row>
    <row r="23" spans="1:36" s="13" customFormat="1" ht="12.75">
      <c r="A23" s="22" t="s">
        <v>59</v>
      </c>
      <c r="B23" s="20">
        <v>76.7</v>
      </c>
      <c r="C23" s="20">
        <v>77.93</v>
      </c>
      <c r="D23" s="20">
        <v>65.9</v>
      </c>
      <c r="E23" s="20">
        <v>32.55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17.4</v>
      </c>
      <c r="L23" s="20">
        <v>42.12</v>
      </c>
      <c r="M23" s="20">
        <v>57.4</v>
      </c>
      <c r="N23" s="20">
        <f t="shared" si="0"/>
        <v>369.99999999999994</v>
      </c>
      <c r="O23" s="27"/>
      <c r="P23" s="27"/>
      <c r="Q23" s="27"/>
      <c r="R23" s="27"/>
      <c r="AJ23" s="76"/>
    </row>
    <row r="24" spans="1:36" s="13" customFormat="1" ht="12.75">
      <c r="A24" s="22" t="s">
        <v>60</v>
      </c>
      <c r="B24" s="20">
        <v>76.69</v>
      </c>
      <c r="C24" s="20">
        <v>75.46</v>
      </c>
      <c r="D24" s="20">
        <v>66.18</v>
      </c>
      <c r="E24" s="20">
        <v>31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18.68</v>
      </c>
      <c r="L24" s="20">
        <v>46.4</v>
      </c>
      <c r="M24" s="20">
        <v>55.59</v>
      </c>
      <c r="N24" s="20">
        <f t="shared" si="0"/>
        <v>370</v>
      </c>
      <c r="O24" s="27"/>
      <c r="P24" s="27"/>
      <c r="Q24" s="27"/>
      <c r="R24" s="27"/>
      <c r="AJ24" s="76"/>
    </row>
    <row r="25" spans="1:36" s="13" customFormat="1" ht="12.75">
      <c r="A25" s="22" t="s">
        <v>61</v>
      </c>
      <c r="B25" s="20">
        <v>59.5</v>
      </c>
      <c r="C25" s="20">
        <v>56</v>
      </c>
      <c r="D25" s="20">
        <v>36.4</v>
      </c>
      <c r="E25" s="20">
        <v>15.8</v>
      </c>
      <c r="F25" s="20"/>
      <c r="G25" s="20"/>
      <c r="H25" s="20"/>
      <c r="I25" s="20"/>
      <c r="J25" s="20"/>
      <c r="K25" s="20">
        <v>15.3</v>
      </c>
      <c r="L25" s="20">
        <v>25.8</v>
      </c>
      <c r="M25" s="20">
        <v>40.9</v>
      </c>
      <c r="N25" s="20">
        <f t="shared" si="0"/>
        <v>249.70000000000005</v>
      </c>
      <c r="O25" s="27"/>
      <c r="P25" s="27"/>
      <c r="Q25" s="27"/>
      <c r="R25" s="27"/>
      <c r="AJ25" s="76"/>
    </row>
    <row r="26" spans="1:36" s="13" customFormat="1" ht="12.75">
      <c r="A26" s="22" t="s">
        <v>62</v>
      </c>
      <c r="B26" s="20">
        <v>69.1</v>
      </c>
      <c r="C26" s="20">
        <v>66.7</v>
      </c>
      <c r="D26" s="20">
        <v>48.4</v>
      </c>
      <c r="E26" s="20">
        <v>23.5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17.4</v>
      </c>
      <c r="L26" s="20">
        <v>47</v>
      </c>
      <c r="M26" s="20">
        <v>57.9</v>
      </c>
      <c r="N26" s="20">
        <f t="shared" si="0"/>
        <v>330</v>
      </c>
      <c r="O26" s="27"/>
      <c r="P26" s="27"/>
      <c r="Q26" s="27"/>
      <c r="R26" s="27"/>
      <c r="AJ26" s="76"/>
    </row>
    <row r="27" spans="1:36" s="13" customFormat="1" ht="12.75">
      <c r="A27" s="22" t="s">
        <v>63</v>
      </c>
      <c r="B27" s="20">
        <v>81</v>
      </c>
      <c r="C27" s="20">
        <v>75.4</v>
      </c>
      <c r="D27" s="20">
        <v>72.9</v>
      </c>
      <c r="E27" s="20">
        <v>52.4</v>
      </c>
      <c r="F27" s="20">
        <v>11.8</v>
      </c>
      <c r="G27" s="20">
        <v>4</v>
      </c>
      <c r="H27" s="20">
        <v>1.7</v>
      </c>
      <c r="I27" s="20">
        <v>1.9</v>
      </c>
      <c r="J27" s="20">
        <v>4.7</v>
      </c>
      <c r="K27" s="20">
        <v>22.1</v>
      </c>
      <c r="L27" s="20">
        <v>53.4</v>
      </c>
      <c r="M27" s="20">
        <v>68.7</v>
      </c>
      <c r="N27" s="20">
        <f t="shared" si="0"/>
        <v>449.99999999999994</v>
      </c>
      <c r="O27" s="27"/>
      <c r="P27" s="27"/>
      <c r="Q27" s="27"/>
      <c r="R27" s="27"/>
      <c r="AJ27" s="76"/>
    </row>
    <row r="28" spans="1:36" s="13" customFormat="1" ht="12.75">
      <c r="A28" s="22" t="s">
        <v>64</v>
      </c>
      <c r="B28" s="20">
        <v>91.685</v>
      </c>
      <c r="C28" s="20">
        <v>93.765</v>
      </c>
      <c r="D28" s="20">
        <v>54.69707</v>
      </c>
      <c r="E28" s="20">
        <v>33.381</v>
      </c>
      <c r="F28" s="20">
        <v>8.948005</v>
      </c>
      <c r="G28" s="20">
        <v>4.424</v>
      </c>
      <c r="H28" s="20"/>
      <c r="I28" s="20">
        <v>2.2</v>
      </c>
      <c r="J28" s="20">
        <v>4.9</v>
      </c>
      <c r="K28" s="20">
        <v>29.1</v>
      </c>
      <c r="L28" s="20">
        <v>40.4</v>
      </c>
      <c r="M28" s="20">
        <v>46.5</v>
      </c>
      <c r="N28" s="20">
        <f t="shared" si="0"/>
        <v>410.0000749999999</v>
      </c>
      <c r="O28" s="27"/>
      <c r="P28" s="27"/>
      <c r="Q28" s="27"/>
      <c r="R28" s="27"/>
      <c r="AJ28" s="76"/>
    </row>
    <row r="29" spans="1:36" s="13" customFormat="1" ht="12.75">
      <c r="A29" s="22" t="s">
        <v>65</v>
      </c>
      <c r="B29" s="20">
        <v>36.624</v>
      </c>
      <c r="C29" s="20">
        <v>34.881</v>
      </c>
      <c r="D29" s="20">
        <v>24.086</v>
      </c>
      <c r="E29" s="20">
        <v>9.604</v>
      </c>
      <c r="F29" s="20">
        <v>5.518</v>
      </c>
      <c r="G29" s="20">
        <v>1.995</v>
      </c>
      <c r="H29" s="20">
        <v>0.492</v>
      </c>
      <c r="I29" s="20">
        <v>1</v>
      </c>
      <c r="J29" s="20">
        <v>1.8</v>
      </c>
      <c r="K29" s="20">
        <v>13.7</v>
      </c>
      <c r="L29" s="20">
        <v>27.1</v>
      </c>
      <c r="M29" s="20">
        <v>18.2</v>
      </c>
      <c r="N29" s="20">
        <v>174.99999999999997</v>
      </c>
      <c r="O29" s="27"/>
      <c r="P29" s="27"/>
      <c r="Q29" s="27"/>
      <c r="R29" s="27"/>
      <c r="AJ29" s="76"/>
    </row>
    <row r="30" spans="1:36" s="13" customFormat="1" ht="12.75">
      <c r="A30" s="22" t="s">
        <v>66</v>
      </c>
      <c r="B30" s="20">
        <v>39.7</v>
      </c>
      <c r="C30" s="20">
        <v>35.2</v>
      </c>
      <c r="D30" s="20">
        <v>28.99</v>
      </c>
      <c r="E30" s="20">
        <v>16</v>
      </c>
      <c r="F30" s="20">
        <v>3.2</v>
      </c>
      <c r="G30" s="20">
        <v>0.8</v>
      </c>
      <c r="H30" s="20">
        <v>0.8</v>
      </c>
      <c r="I30" s="20">
        <v>1.28</v>
      </c>
      <c r="J30" s="20">
        <v>2.39</v>
      </c>
      <c r="K30" s="20">
        <v>8.1</v>
      </c>
      <c r="L30" s="20">
        <v>21</v>
      </c>
      <c r="M30" s="20">
        <v>12.54</v>
      </c>
      <c r="N30" s="20">
        <f t="shared" si="0"/>
        <v>169.99999999999997</v>
      </c>
      <c r="O30" s="27"/>
      <c r="P30" s="27"/>
      <c r="Q30" s="27"/>
      <c r="R30" s="27"/>
      <c r="AJ30" s="76"/>
    </row>
    <row r="31" spans="1:36" s="13" customFormat="1" ht="12.75">
      <c r="A31" s="22" t="s">
        <v>67</v>
      </c>
      <c r="B31" s="20">
        <v>31.69</v>
      </c>
      <c r="C31" s="20">
        <v>26</v>
      </c>
      <c r="D31" s="20">
        <v>28.1</v>
      </c>
      <c r="E31" s="20">
        <v>12.6</v>
      </c>
      <c r="F31" s="20">
        <v>3</v>
      </c>
      <c r="G31" s="20">
        <v>0</v>
      </c>
      <c r="H31" s="20">
        <v>0</v>
      </c>
      <c r="I31" s="20">
        <v>1.25</v>
      </c>
      <c r="J31" s="20">
        <v>1.07</v>
      </c>
      <c r="K31" s="20">
        <v>8.08</v>
      </c>
      <c r="L31" s="20">
        <v>18.4</v>
      </c>
      <c r="M31" s="20">
        <v>19.81</v>
      </c>
      <c r="N31" s="20">
        <f t="shared" si="0"/>
        <v>149.99999999999997</v>
      </c>
      <c r="O31" s="27"/>
      <c r="P31" s="27"/>
      <c r="Q31" s="27"/>
      <c r="R31" s="27"/>
      <c r="AJ31" s="76"/>
    </row>
    <row r="32" spans="1:36" s="13" customFormat="1" ht="12.75">
      <c r="A32" s="22" t="s">
        <v>68</v>
      </c>
      <c r="B32" s="20">
        <v>100.1</v>
      </c>
      <c r="C32" s="20">
        <v>107.4</v>
      </c>
      <c r="D32" s="20">
        <v>76.5</v>
      </c>
      <c r="E32" s="20">
        <v>32.1</v>
      </c>
      <c r="F32" s="20">
        <v>6.3</v>
      </c>
      <c r="G32" s="20">
        <v>2.8</v>
      </c>
      <c r="H32" s="20">
        <v>0.4</v>
      </c>
      <c r="I32" s="20">
        <v>0.4</v>
      </c>
      <c r="J32" s="20">
        <v>5.7</v>
      </c>
      <c r="K32" s="20">
        <v>35.4</v>
      </c>
      <c r="L32" s="20">
        <v>70.9</v>
      </c>
      <c r="M32" s="20">
        <v>72</v>
      </c>
      <c r="N32" s="20">
        <f t="shared" si="0"/>
        <v>510</v>
      </c>
      <c r="O32" s="27"/>
      <c r="P32" s="27"/>
      <c r="Q32" s="27"/>
      <c r="R32" s="27"/>
      <c r="AJ32" s="76"/>
    </row>
    <row r="33" spans="1:36" s="13" customFormat="1" ht="12.75">
      <c r="A33" s="22" t="s">
        <v>69</v>
      </c>
      <c r="B33" s="28">
        <v>31.75</v>
      </c>
      <c r="C33" s="28">
        <v>30.76</v>
      </c>
      <c r="D33" s="28">
        <v>28.57</v>
      </c>
      <c r="E33" s="28">
        <v>9.22</v>
      </c>
      <c r="F33" s="28">
        <v>0.82</v>
      </c>
      <c r="G33" s="28">
        <v>1.04</v>
      </c>
      <c r="H33" s="28">
        <v>0.7</v>
      </c>
      <c r="I33" s="28">
        <v>0.36</v>
      </c>
      <c r="J33" s="28">
        <v>0.73</v>
      </c>
      <c r="K33" s="28">
        <v>12.3</v>
      </c>
      <c r="L33" s="28">
        <v>23.5</v>
      </c>
      <c r="M33" s="28">
        <v>17.25</v>
      </c>
      <c r="N33" s="20">
        <f t="shared" si="0"/>
        <v>157</v>
      </c>
      <c r="O33" s="27"/>
      <c r="P33" s="27"/>
      <c r="Q33" s="27"/>
      <c r="R33" s="27"/>
      <c r="AJ33" s="76"/>
    </row>
    <row r="34" spans="1:36" s="13" customFormat="1" ht="12.75">
      <c r="A34" s="22" t="s">
        <v>84</v>
      </c>
      <c r="B34" s="20">
        <v>71.04</v>
      </c>
      <c r="C34" s="20">
        <v>80.56</v>
      </c>
      <c r="D34" s="20">
        <v>69.63</v>
      </c>
      <c r="E34" s="20">
        <v>38.1</v>
      </c>
      <c r="F34" s="20">
        <v>12</v>
      </c>
      <c r="G34" s="20">
        <v>2.27</v>
      </c>
      <c r="H34" s="20">
        <v>3.46</v>
      </c>
      <c r="I34" s="20">
        <v>2.37</v>
      </c>
      <c r="J34" s="20">
        <v>5.78</v>
      </c>
      <c r="K34" s="20">
        <v>23.96</v>
      </c>
      <c r="L34" s="20">
        <v>50.5</v>
      </c>
      <c r="M34" s="20">
        <v>70.33</v>
      </c>
      <c r="N34" s="20">
        <f t="shared" si="0"/>
        <v>429.99999999999994</v>
      </c>
      <c r="O34" s="27"/>
      <c r="P34" s="27"/>
      <c r="Q34" s="27"/>
      <c r="R34" s="27"/>
      <c r="AJ34" s="76"/>
    </row>
    <row r="35" spans="1:36" s="13" customFormat="1" ht="13.5" thickBot="1">
      <c r="A35" s="29" t="s">
        <v>101</v>
      </c>
      <c r="B35" s="29">
        <v>26.3</v>
      </c>
      <c r="C35" s="29">
        <v>25</v>
      </c>
      <c r="D35" s="29">
        <v>16.9</v>
      </c>
      <c r="E35" s="29">
        <v>8.7</v>
      </c>
      <c r="F35" s="29">
        <v>0</v>
      </c>
      <c r="G35" s="29">
        <v>0</v>
      </c>
      <c r="H35" s="29">
        <v>0</v>
      </c>
      <c r="I35" s="30">
        <v>0</v>
      </c>
      <c r="J35" s="30">
        <v>0</v>
      </c>
      <c r="K35" s="30">
        <v>4</v>
      </c>
      <c r="L35" s="30">
        <v>18.4</v>
      </c>
      <c r="M35" s="30">
        <v>20.7</v>
      </c>
      <c r="N35" s="30">
        <f t="shared" si="0"/>
        <v>119.99999999999999</v>
      </c>
      <c r="O35" s="27"/>
      <c r="P35" s="27"/>
      <c r="Q35" s="27"/>
      <c r="R35" s="27"/>
      <c r="AJ35" s="76"/>
    </row>
    <row r="36" spans="1:36" s="13" customFormat="1" ht="27" thickBot="1">
      <c r="A36" s="110" t="s">
        <v>146</v>
      </c>
      <c r="B36" s="111">
        <f>B12+B13+B14+B15+B16+B17+B18+B19+B20+B21+B22+B23+B24+B25+B26+B27+B28+B29+B30+B31+B32+B33+B34+B35</f>
        <v>1374.371</v>
      </c>
      <c r="C36" s="111">
        <f aca="true" t="shared" si="1" ref="C36:M36">C12+C13+C14+C15+C16+C17+C18+C19+C20+C21+C22+C23+C24+C25+C26+C27+C28+C29+C30+C31+C32+C33+C34+C35</f>
        <v>1360.4496666666669</v>
      </c>
      <c r="D36" s="111">
        <f t="shared" si="1"/>
        <v>1074.4100700000004</v>
      </c>
      <c r="E36" s="111">
        <f t="shared" si="1"/>
        <v>563.1300000000001</v>
      </c>
      <c r="F36" s="111">
        <f t="shared" si="1"/>
        <v>81.293005</v>
      </c>
      <c r="G36" s="111">
        <f t="shared" si="1"/>
        <v>30.065</v>
      </c>
      <c r="H36" s="111">
        <f t="shared" si="1"/>
        <v>10.092</v>
      </c>
      <c r="I36" s="111">
        <f t="shared" si="1"/>
        <v>17.891333333333332</v>
      </c>
      <c r="J36" s="111">
        <f t="shared" si="1"/>
        <v>49.97</v>
      </c>
      <c r="K36" s="111">
        <f t="shared" si="1"/>
        <v>398.437</v>
      </c>
      <c r="L36" s="111">
        <f t="shared" si="1"/>
        <v>860.3979999999999</v>
      </c>
      <c r="M36" s="111">
        <f t="shared" si="1"/>
        <v>1019.0530000000001</v>
      </c>
      <c r="N36" s="112">
        <f t="shared" si="0"/>
        <v>6839.560074999999</v>
      </c>
      <c r="O36" s="27"/>
      <c r="P36" s="27"/>
      <c r="Q36" s="27"/>
      <c r="R36" s="27"/>
      <c r="AJ36" s="76"/>
    </row>
    <row r="37" spans="1:36" s="13" customFormat="1" ht="12.75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7"/>
      <c r="P37" s="27"/>
      <c r="Q37" s="27"/>
      <c r="R37" s="27"/>
      <c r="AJ37" s="76"/>
    </row>
    <row r="38" spans="1:36" s="13" customFormat="1" ht="78" customHeight="1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7"/>
      <c r="P38" s="27"/>
      <c r="Q38" s="27"/>
      <c r="R38" s="27"/>
      <c r="AJ38" s="76"/>
    </row>
    <row r="39" spans="1:36" s="13" customFormat="1" ht="20.25" customHeight="1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7"/>
      <c r="P39" s="27"/>
      <c r="Q39" s="27"/>
      <c r="R39" s="27"/>
      <c r="AJ39" s="76"/>
    </row>
    <row r="40" spans="1:36" s="8" customFormat="1" ht="15.75" customHeight="1">
      <c r="A40" s="143" t="s">
        <v>27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7"/>
      <c r="P40" s="7"/>
      <c r="Q40" s="7"/>
      <c r="R40" s="7"/>
      <c r="AJ40" s="75"/>
    </row>
    <row r="41" spans="1:36" s="8" customFormat="1" ht="16.5" customHeight="1">
      <c r="A41" s="143" t="s">
        <v>135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7"/>
      <c r="P41" s="7"/>
      <c r="Q41" s="7"/>
      <c r="R41" s="7"/>
      <c r="AJ41" s="75"/>
    </row>
    <row r="42" spans="1:36" s="8" customFormat="1" ht="16.5" customHeight="1">
      <c r="A42" s="36"/>
      <c r="B42" s="143" t="s">
        <v>152</v>
      </c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7"/>
      <c r="P42" s="7"/>
      <c r="Q42" s="7"/>
      <c r="R42" s="7"/>
      <c r="AJ42" s="75"/>
    </row>
    <row r="43" spans="1:36" s="13" customFormat="1" ht="12.75">
      <c r="A43" s="34"/>
      <c r="B43" s="35"/>
      <c r="C43" s="35"/>
      <c r="D43" s="35"/>
      <c r="E43" s="34"/>
      <c r="F43" s="34"/>
      <c r="G43" s="34"/>
      <c r="H43" s="34"/>
      <c r="I43" s="34"/>
      <c r="J43" s="34"/>
      <c r="K43" s="34"/>
      <c r="L43" s="34"/>
      <c r="M43" s="34"/>
      <c r="N43" s="35"/>
      <c r="O43" s="27"/>
      <c r="P43" s="27"/>
      <c r="Q43" s="27"/>
      <c r="R43" s="27"/>
      <c r="AJ43" s="76"/>
    </row>
    <row r="44" spans="1:36" s="8" customFormat="1" ht="47.25" customHeight="1">
      <c r="A44" s="11" t="s">
        <v>118</v>
      </c>
      <c r="B44" s="11" t="s">
        <v>0</v>
      </c>
      <c r="C44" s="11" t="s">
        <v>1</v>
      </c>
      <c r="D44" s="11" t="s">
        <v>2</v>
      </c>
      <c r="E44" s="11" t="s">
        <v>3</v>
      </c>
      <c r="F44" s="11" t="s">
        <v>4</v>
      </c>
      <c r="G44" s="11" t="s">
        <v>26</v>
      </c>
      <c r="H44" s="11" t="s">
        <v>5</v>
      </c>
      <c r="I44" s="11" t="s">
        <v>6</v>
      </c>
      <c r="J44" s="11" t="s">
        <v>7</v>
      </c>
      <c r="K44" s="11" t="s">
        <v>8</v>
      </c>
      <c r="L44" s="11" t="s">
        <v>9</v>
      </c>
      <c r="M44" s="11" t="s">
        <v>10</v>
      </c>
      <c r="N44" s="11" t="s">
        <v>24</v>
      </c>
      <c r="O44" s="7"/>
      <c r="P44" s="7"/>
      <c r="Q44" s="7"/>
      <c r="R44" s="7"/>
      <c r="AJ44" s="75"/>
    </row>
    <row r="45" spans="1:36" s="13" customFormat="1" ht="12.75">
      <c r="A45" s="22" t="s">
        <v>70</v>
      </c>
      <c r="B45" s="20">
        <v>97.05</v>
      </c>
      <c r="C45" s="20">
        <v>85.6</v>
      </c>
      <c r="D45" s="20">
        <v>73.8</v>
      </c>
      <c r="E45" s="20">
        <v>42.2</v>
      </c>
      <c r="F45" s="20">
        <v>1.07</v>
      </c>
      <c r="G45" s="20">
        <v>1.1</v>
      </c>
      <c r="H45" s="20">
        <v>0.55</v>
      </c>
      <c r="I45" s="20">
        <v>0.8</v>
      </c>
      <c r="J45" s="20">
        <v>1.66</v>
      </c>
      <c r="K45" s="20">
        <v>22.36</v>
      </c>
      <c r="L45" s="20">
        <v>73.88</v>
      </c>
      <c r="M45" s="20">
        <v>69.93</v>
      </c>
      <c r="N45" s="20">
        <f>B45+C45+D45+E45+F45+G45+H45+I45+J45+K45+L45+M45</f>
        <v>470.00000000000006</v>
      </c>
      <c r="O45" s="27"/>
      <c r="P45" s="27"/>
      <c r="Q45" s="27"/>
      <c r="R45" s="27"/>
      <c r="AJ45" s="76"/>
    </row>
    <row r="46" spans="1:36" s="13" customFormat="1" ht="12.75">
      <c r="A46" s="22" t="s">
        <v>71</v>
      </c>
      <c r="B46" s="20">
        <v>48.39</v>
      </c>
      <c r="C46" s="20">
        <v>49.92</v>
      </c>
      <c r="D46" s="20">
        <v>48.84</v>
      </c>
      <c r="E46" s="20">
        <v>15.07</v>
      </c>
      <c r="F46" s="20">
        <v>1.63</v>
      </c>
      <c r="G46" s="20">
        <v>0.59</v>
      </c>
      <c r="H46" s="20">
        <v>0.38</v>
      </c>
      <c r="I46" s="20">
        <v>0.7803333333333334</v>
      </c>
      <c r="J46" s="20">
        <v>1.2</v>
      </c>
      <c r="K46" s="20">
        <v>10.4</v>
      </c>
      <c r="L46" s="20">
        <v>32.51</v>
      </c>
      <c r="M46" s="20">
        <v>30.29</v>
      </c>
      <c r="N46" s="20">
        <f aca="true" t="shared" si="2" ref="N46:N54">B46+C46+D46+E46+F46+G46+H46+I46+J46+K46+L46+M46</f>
        <v>240.00033333333332</v>
      </c>
      <c r="O46" s="27"/>
      <c r="P46" s="27"/>
      <c r="Q46" s="27"/>
      <c r="R46" s="27"/>
      <c r="AJ46" s="76"/>
    </row>
    <row r="47" spans="1:36" s="13" customFormat="1" ht="12.75">
      <c r="A47" s="22" t="s">
        <v>72</v>
      </c>
      <c r="B47" s="22">
        <v>81.69</v>
      </c>
      <c r="C47" s="20">
        <v>69.12</v>
      </c>
      <c r="D47" s="20">
        <v>47.83</v>
      </c>
      <c r="E47" s="20">
        <v>14.95</v>
      </c>
      <c r="F47" s="20">
        <v>0.76</v>
      </c>
      <c r="G47" s="20">
        <v>0.43</v>
      </c>
      <c r="H47" s="20">
        <v>0.35</v>
      </c>
      <c r="I47" s="20">
        <v>0.61</v>
      </c>
      <c r="J47" s="20">
        <v>0.86</v>
      </c>
      <c r="K47" s="20">
        <v>18.2</v>
      </c>
      <c r="L47" s="20">
        <v>49.81</v>
      </c>
      <c r="M47" s="20">
        <v>30.39</v>
      </c>
      <c r="N47" s="20">
        <f t="shared" si="2"/>
        <v>315</v>
      </c>
      <c r="O47" s="27"/>
      <c r="P47" s="27"/>
      <c r="Q47" s="27"/>
      <c r="R47" s="27"/>
      <c r="AJ47" s="76"/>
    </row>
    <row r="48" spans="1:36" s="13" customFormat="1" ht="12.75">
      <c r="A48" s="22" t="s">
        <v>73</v>
      </c>
      <c r="B48" s="20">
        <v>104.3</v>
      </c>
      <c r="C48" s="20">
        <v>92</v>
      </c>
      <c r="D48" s="20">
        <v>89.8</v>
      </c>
      <c r="E48" s="20">
        <v>16.42</v>
      </c>
      <c r="F48" s="20">
        <v>3.78</v>
      </c>
      <c r="G48" s="20">
        <v>2.36</v>
      </c>
      <c r="H48" s="20">
        <v>0.28</v>
      </c>
      <c r="I48" s="20">
        <v>1.28</v>
      </c>
      <c r="J48" s="20">
        <v>3.36</v>
      </c>
      <c r="K48" s="20">
        <v>28.88</v>
      </c>
      <c r="L48" s="20">
        <v>87.1</v>
      </c>
      <c r="M48" s="20">
        <v>100.44</v>
      </c>
      <c r="N48" s="20">
        <f t="shared" si="2"/>
        <v>530</v>
      </c>
      <c r="O48" s="27"/>
      <c r="P48" s="27"/>
      <c r="Q48" s="27"/>
      <c r="R48" s="27"/>
      <c r="AJ48" s="76"/>
    </row>
    <row r="49" spans="1:36" s="13" customFormat="1" ht="12.75">
      <c r="A49" s="22" t="s">
        <v>74</v>
      </c>
      <c r="B49" s="20">
        <v>18.5</v>
      </c>
      <c r="C49" s="20">
        <v>17</v>
      </c>
      <c r="D49" s="20">
        <v>14.3</v>
      </c>
      <c r="E49" s="20">
        <v>4.9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4.7</v>
      </c>
      <c r="L49" s="20">
        <v>13.5</v>
      </c>
      <c r="M49" s="20">
        <v>17.1</v>
      </c>
      <c r="N49" s="20">
        <f t="shared" si="2"/>
        <v>90</v>
      </c>
      <c r="O49" s="27"/>
      <c r="P49" s="27"/>
      <c r="Q49" s="27"/>
      <c r="R49" s="27"/>
      <c r="AJ49" s="76"/>
    </row>
    <row r="50" spans="1:36" s="13" customFormat="1" ht="12.75">
      <c r="A50" s="22" t="s">
        <v>75</v>
      </c>
      <c r="B50" s="20">
        <v>72.58</v>
      </c>
      <c r="C50" s="20">
        <v>71.7</v>
      </c>
      <c r="D50" s="20">
        <v>56.44</v>
      </c>
      <c r="E50" s="20">
        <v>15.26</v>
      </c>
      <c r="F50" s="20">
        <v>0.46</v>
      </c>
      <c r="G50" s="20">
        <v>0.16</v>
      </c>
      <c r="H50" s="20">
        <v>0.6</v>
      </c>
      <c r="I50" s="20">
        <v>0</v>
      </c>
      <c r="J50" s="20">
        <v>0.6</v>
      </c>
      <c r="K50" s="20">
        <v>9.5</v>
      </c>
      <c r="L50" s="20">
        <v>57.4</v>
      </c>
      <c r="M50" s="20">
        <v>45.3</v>
      </c>
      <c r="N50" s="20">
        <f t="shared" si="2"/>
        <v>330</v>
      </c>
      <c r="O50" s="27"/>
      <c r="P50" s="27"/>
      <c r="Q50" s="27"/>
      <c r="R50" s="27"/>
      <c r="AJ50" s="76"/>
    </row>
    <row r="51" spans="1:36" s="13" customFormat="1" ht="12.75">
      <c r="A51" s="22" t="s">
        <v>76</v>
      </c>
      <c r="B51" s="20">
        <v>74.1</v>
      </c>
      <c r="C51" s="20">
        <v>70.35</v>
      </c>
      <c r="D51" s="20">
        <v>53.3</v>
      </c>
      <c r="E51" s="20">
        <v>31.23</v>
      </c>
      <c r="F51" s="20">
        <v>2</v>
      </c>
      <c r="G51" s="20">
        <v>1.69</v>
      </c>
      <c r="H51" s="20">
        <v>0.47</v>
      </c>
      <c r="I51" s="20">
        <v>1.05</v>
      </c>
      <c r="J51" s="20">
        <v>2.1</v>
      </c>
      <c r="K51" s="20">
        <v>19.3</v>
      </c>
      <c r="L51" s="20">
        <v>49.59033333333334</v>
      </c>
      <c r="M51" s="20">
        <v>34.82</v>
      </c>
      <c r="N51" s="20">
        <f t="shared" si="2"/>
        <v>340.00033333333334</v>
      </c>
      <c r="O51" s="27"/>
      <c r="P51" s="27"/>
      <c r="Q51" s="27"/>
      <c r="R51" s="27"/>
      <c r="AJ51" s="76"/>
    </row>
    <row r="52" spans="1:36" s="13" customFormat="1" ht="12.75">
      <c r="A52" s="22" t="s">
        <v>77</v>
      </c>
      <c r="B52" s="20">
        <v>89.6</v>
      </c>
      <c r="C52" s="20">
        <v>75.57966666666668</v>
      </c>
      <c r="D52" s="20">
        <v>69.3</v>
      </c>
      <c r="E52" s="20">
        <v>37</v>
      </c>
      <c r="F52" s="20">
        <v>0.3</v>
      </c>
      <c r="G52" s="20">
        <v>0.39999999999999997</v>
      </c>
      <c r="H52" s="20">
        <v>0.2</v>
      </c>
      <c r="I52" s="20">
        <v>0.4</v>
      </c>
      <c r="J52" s="20">
        <v>1</v>
      </c>
      <c r="K52" s="20">
        <v>10.6</v>
      </c>
      <c r="L52" s="20">
        <v>53.8</v>
      </c>
      <c r="M52" s="20">
        <v>31.82</v>
      </c>
      <c r="N52" s="20">
        <f t="shared" si="2"/>
        <v>369.99966666666666</v>
      </c>
      <c r="O52" s="27"/>
      <c r="P52" s="27"/>
      <c r="Q52" s="27"/>
      <c r="R52" s="27"/>
      <c r="AJ52" s="76"/>
    </row>
    <row r="53" spans="1:36" s="13" customFormat="1" ht="12.75">
      <c r="A53" s="22" t="s">
        <v>78</v>
      </c>
      <c r="B53" s="20">
        <v>65.6</v>
      </c>
      <c r="C53" s="20">
        <v>59</v>
      </c>
      <c r="D53" s="20">
        <v>55.2</v>
      </c>
      <c r="E53" s="20">
        <v>9.7</v>
      </c>
      <c r="F53" s="20">
        <v>1.4</v>
      </c>
      <c r="G53" s="20">
        <v>1.2</v>
      </c>
      <c r="H53" s="20">
        <v>0.7</v>
      </c>
      <c r="I53" s="20">
        <v>1.7</v>
      </c>
      <c r="J53" s="20">
        <v>2</v>
      </c>
      <c r="K53" s="20">
        <v>18.35</v>
      </c>
      <c r="L53" s="20">
        <v>51</v>
      </c>
      <c r="M53" s="20">
        <v>34.15</v>
      </c>
      <c r="N53" s="20">
        <f t="shared" si="2"/>
        <v>299.99999999999994</v>
      </c>
      <c r="O53" s="27"/>
      <c r="P53" s="27"/>
      <c r="Q53" s="27"/>
      <c r="R53" s="27"/>
      <c r="AJ53" s="76"/>
    </row>
    <row r="54" spans="1:36" s="13" customFormat="1" ht="13.5" thickBot="1">
      <c r="A54" s="29" t="s">
        <v>79</v>
      </c>
      <c r="B54" s="30">
        <v>91.1</v>
      </c>
      <c r="C54" s="30">
        <v>79.5</v>
      </c>
      <c r="D54" s="30">
        <v>73.2</v>
      </c>
      <c r="E54" s="30">
        <v>27.8</v>
      </c>
      <c r="F54" s="30">
        <v>0.9</v>
      </c>
      <c r="G54" s="30">
        <v>0.6</v>
      </c>
      <c r="H54" s="30">
        <v>0.1</v>
      </c>
      <c r="I54" s="30">
        <v>0.1</v>
      </c>
      <c r="J54" s="30">
        <v>0.5</v>
      </c>
      <c r="K54" s="30">
        <v>23.5</v>
      </c>
      <c r="L54" s="30">
        <v>65.7</v>
      </c>
      <c r="M54" s="30">
        <v>57</v>
      </c>
      <c r="N54" s="30">
        <f t="shared" si="2"/>
        <v>420.00000000000006</v>
      </c>
      <c r="O54" s="27"/>
      <c r="P54" s="27"/>
      <c r="Q54" s="27"/>
      <c r="R54" s="27"/>
      <c r="AJ54" s="76"/>
    </row>
    <row r="55" spans="1:36" s="70" customFormat="1" ht="30" customHeight="1" thickBot="1">
      <c r="A55" s="110" t="s">
        <v>149</v>
      </c>
      <c r="B55" s="113">
        <f>B45+B46+B47+B48+B49+B50+B51+B52+B53+B54</f>
        <v>742.9100000000001</v>
      </c>
      <c r="C55" s="113">
        <f aca="true" t="shared" si="3" ref="C55:M55">C45+C46+C47+C48+C49+C50+C51+C52+C53+C54</f>
        <v>669.7696666666666</v>
      </c>
      <c r="D55" s="113">
        <f t="shared" si="3"/>
        <v>582.01</v>
      </c>
      <c r="E55" s="113">
        <f t="shared" si="3"/>
        <v>214.53</v>
      </c>
      <c r="F55" s="113">
        <f t="shared" si="3"/>
        <v>12.3</v>
      </c>
      <c r="G55" s="113">
        <f t="shared" si="3"/>
        <v>8.530000000000001</v>
      </c>
      <c r="H55" s="113">
        <f t="shared" si="3"/>
        <v>3.6300000000000003</v>
      </c>
      <c r="I55" s="113">
        <f t="shared" si="3"/>
        <v>6.7203333333333335</v>
      </c>
      <c r="J55" s="113">
        <f t="shared" si="3"/>
        <v>13.28</v>
      </c>
      <c r="K55" s="113">
        <f t="shared" si="3"/>
        <v>165.79</v>
      </c>
      <c r="L55" s="113">
        <f t="shared" si="3"/>
        <v>534.2903333333333</v>
      </c>
      <c r="M55" s="113">
        <f t="shared" si="3"/>
        <v>451.23999999999995</v>
      </c>
      <c r="N55" s="112">
        <f>B55+C55+D55+E55+F55+G55+H55+I55+J55+K55+L55+M55</f>
        <v>3405.000333333334</v>
      </c>
      <c r="O55" s="69"/>
      <c r="P55" s="69"/>
      <c r="Q55" s="69"/>
      <c r="R55" s="69"/>
      <c r="AJ55" s="77"/>
    </row>
    <row r="56" spans="1:36" s="14" customFormat="1" ht="53.25" customHeight="1" thickBot="1">
      <c r="A56" s="110" t="s">
        <v>120</v>
      </c>
      <c r="B56" s="113">
        <f>B36+B55</f>
        <v>2117.281</v>
      </c>
      <c r="C56" s="113">
        <f aca="true" t="shared" si="4" ref="C56:M56">C36+C55</f>
        <v>2030.2193333333335</v>
      </c>
      <c r="D56" s="113">
        <f t="shared" si="4"/>
        <v>1656.4200700000004</v>
      </c>
      <c r="E56" s="113">
        <f t="shared" si="4"/>
        <v>777.6600000000001</v>
      </c>
      <c r="F56" s="113">
        <f t="shared" si="4"/>
        <v>93.59300499999999</v>
      </c>
      <c r="G56" s="113">
        <f t="shared" si="4"/>
        <v>38.595</v>
      </c>
      <c r="H56" s="113">
        <f t="shared" si="4"/>
        <v>13.722000000000001</v>
      </c>
      <c r="I56" s="113">
        <f t="shared" si="4"/>
        <v>24.611666666666665</v>
      </c>
      <c r="J56" s="113">
        <f t="shared" si="4"/>
        <v>63.25</v>
      </c>
      <c r="K56" s="113">
        <f t="shared" si="4"/>
        <v>564.227</v>
      </c>
      <c r="L56" s="113">
        <f t="shared" si="4"/>
        <v>1394.688333333333</v>
      </c>
      <c r="M56" s="113">
        <f t="shared" si="4"/>
        <v>1470.2930000000001</v>
      </c>
      <c r="N56" s="114">
        <f>N36+N55</f>
        <v>10244.560408333333</v>
      </c>
      <c r="O56" s="42">
        <f aca="true" t="shared" si="5" ref="O56:AI56">O36+O55</f>
        <v>0</v>
      </c>
      <c r="P56" s="11">
        <f t="shared" si="5"/>
        <v>0</v>
      </c>
      <c r="Q56" s="11">
        <f t="shared" si="5"/>
        <v>0</v>
      </c>
      <c r="R56" s="11">
        <f t="shared" si="5"/>
        <v>0</v>
      </c>
      <c r="S56" s="26">
        <f t="shared" si="5"/>
        <v>0</v>
      </c>
      <c r="T56" s="26">
        <f t="shared" si="5"/>
        <v>0</v>
      </c>
      <c r="U56" s="26">
        <f t="shared" si="5"/>
        <v>0</v>
      </c>
      <c r="V56" s="26">
        <f t="shared" si="5"/>
        <v>0</v>
      </c>
      <c r="W56" s="26">
        <f t="shared" si="5"/>
        <v>0</v>
      </c>
      <c r="X56" s="26">
        <f t="shared" si="5"/>
        <v>0</v>
      </c>
      <c r="Y56" s="26">
        <f t="shared" si="5"/>
        <v>0</v>
      </c>
      <c r="Z56" s="26">
        <f t="shared" si="5"/>
        <v>0</v>
      </c>
      <c r="AA56" s="26">
        <f t="shared" si="5"/>
        <v>0</v>
      </c>
      <c r="AB56" s="26">
        <f t="shared" si="5"/>
        <v>0</v>
      </c>
      <c r="AC56" s="26">
        <f t="shared" si="5"/>
        <v>0</v>
      </c>
      <c r="AD56" s="26">
        <f t="shared" si="5"/>
        <v>0</v>
      </c>
      <c r="AE56" s="26">
        <f t="shared" si="5"/>
        <v>0</v>
      </c>
      <c r="AF56" s="26">
        <f t="shared" si="5"/>
        <v>0</v>
      </c>
      <c r="AG56" s="26">
        <f t="shared" si="5"/>
        <v>0</v>
      </c>
      <c r="AH56" s="26">
        <f t="shared" si="5"/>
        <v>0</v>
      </c>
      <c r="AI56" s="26">
        <f t="shared" si="5"/>
        <v>0</v>
      </c>
      <c r="AJ56" s="78"/>
    </row>
    <row r="57" spans="1:36" s="14" customFormat="1" ht="53.25" customHeight="1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34"/>
      <c r="P57" s="34"/>
      <c r="Q57" s="34"/>
      <c r="R57" s="34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78"/>
    </row>
    <row r="58" spans="1:36" s="14" customFormat="1" ht="53.25" customHeight="1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34"/>
      <c r="P58" s="34"/>
      <c r="Q58" s="34"/>
      <c r="R58" s="34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78"/>
    </row>
    <row r="59" spans="1:36" s="14" customFormat="1" ht="33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78"/>
    </row>
    <row r="60" spans="1:36" s="14" customFormat="1" ht="0.7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78"/>
    </row>
    <row r="61" spans="1:36" s="14" customFormat="1" ht="2.2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78"/>
    </row>
    <row r="62" spans="1:36" s="14" customFormat="1" ht="2.2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78"/>
    </row>
    <row r="63" spans="1:36" s="14" customFormat="1" ht="2.2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78"/>
    </row>
    <row r="64" spans="1:36" s="14" customFormat="1" ht="2.2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78"/>
    </row>
    <row r="65" spans="1:36" s="14" customFormat="1" ht="15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78"/>
    </row>
    <row r="66" spans="1:36" s="13" customFormat="1" ht="15" customHeight="1">
      <c r="A66" s="143" t="s">
        <v>27</v>
      </c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27"/>
      <c r="P66" s="27"/>
      <c r="Q66" s="27"/>
      <c r="R66" s="27"/>
      <c r="AJ66" s="76"/>
    </row>
    <row r="67" spans="1:36" s="13" customFormat="1" ht="10.5" customHeight="1">
      <c r="A67" s="143" t="s">
        <v>136</v>
      </c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27"/>
      <c r="P67" s="27"/>
      <c r="Q67" s="27"/>
      <c r="R67" s="27"/>
      <c r="AJ67" s="76"/>
    </row>
    <row r="68" spans="1:36" s="13" customFormat="1" ht="13.5" customHeight="1">
      <c r="A68" s="36"/>
      <c r="B68" s="144" t="s">
        <v>36</v>
      </c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36"/>
      <c r="N68" s="65"/>
      <c r="O68" s="27"/>
      <c r="P68" s="27"/>
      <c r="Q68" s="27"/>
      <c r="R68" s="27"/>
      <c r="AJ68" s="76"/>
    </row>
    <row r="69" spans="1:36" s="8" customFormat="1" ht="14.25" customHeight="1">
      <c r="A69" s="11" t="s">
        <v>25</v>
      </c>
      <c r="B69" s="11" t="s">
        <v>0</v>
      </c>
      <c r="C69" s="11" t="s">
        <v>1</v>
      </c>
      <c r="D69" s="11" t="s">
        <v>2</v>
      </c>
      <c r="E69" s="11" t="s">
        <v>3</v>
      </c>
      <c r="F69" s="11" t="s">
        <v>4</v>
      </c>
      <c r="G69" s="11" t="s">
        <v>26</v>
      </c>
      <c r="H69" s="11" t="s">
        <v>5</v>
      </c>
      <c r="I69" s="11" t="s">
        <v>6</v>
      </c>
      <c r="J69" s="11" t="s">
        <v>7</v>
      </c>
      <c r="K69" s="11" t="s">
        <v>8</v>
      </c>
      <c r="L69" s="11" t="s">
        <v>9</v>
      </c>
      <c r="M69" s="11" t="s">
        <v>10</v>
      </c>
      <c r="N69" s="11" t="s">
        <v>24</v>
      </c>
      <c r="O69" s="7"/>
      <c r="P69" s="7"/>
      <c r="Q69" s="7"/>
      <c r="R69" s="7"/>
      <c r="AJ69" s="75"/>
    </row>
    <row r="70" spans="1:36" s="14" customFormat="1" ht="16.5" customHeight="1">
      <c r="A70" s="22" t="s">
        <v>37</v>
      </c>
      <c r="B70" s="22">
        <v>94.5</v>
      </c>
      <c r="C70" s="22">
        <v>86.3</v>
      </c>
      <c r="D70" s="22">
        <v>89.056</v>
      </c>
      <c r="E70" s="22">
        <v>6.244</v>
      </c>
      <c r="F70" s="22"/>
      <c r="G70" s="22"/>
      <c r="H70" s="22"/>
      <c r="I70" s="22"/>
      <c r="J70" s="22"/>
      <c r="K70" s="22">
        <v>45.6</v>
      </c>
      <c r="L70" s="22">
        <v>70.3</v>
      </c>
      <c r="M70" s="22">
        <v>98</v>
      </c>
      <c r="N70" s="22">
        <v>490.00000000000006</v>
      </c>
      <c r="O70" s="39"/>
      <c r="P70" s="39"/>
      <c r="Q70" s="39"/>
      <c r="R70" s="39"/>
      <c r="AJ70" s="78"/>
    </row>
    <row r="71" spans="1:36" s="14" customFormat="1" ht="15" customHeight="1">
      <c r="A71" s="22" t="s">
        <v>38</v>
      </c>
      <c r="B71" s="22">
        <v>124.52133333333332</v>
      </c>
      <c r="C71" s="22">
        <v>145.16366666666667</v>
      </c>
      <c r="D71" s="22">
        <v>121.66466666666666</v>
      </c>
      <c r="E71" s="22">
        <v>43.87533333333332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16.18</v>
      </c>
      <c r="L71" s="22">
        <v>84.61566666666666</v>
      </c>
      <c r="M71" s="22">
        <v>143.979</v>
      </c>
      <c r="N71" s="22">
        <f aca="true" t="shared" si="6" ref="N71:N99">B71+C71+D71+E71+F71+G71+H71+I71+J71+K71+L71+M71</f>
        <v>679.9996666666667</v>
      </c>
      <c r="O71" s="39"/>
      <c r="P71" s="39"/>
      <c r="Q71" s="39"/>
      <c r="R71" s="39"/>
      <c r="AJ71" s="78"/>
    </row>
    <row r="72" spans="1:36" s="14" customFormat="1" ht="18" customHeight="1">
      <c r="A72" s="22" t="s">
        <v>39</v>
      </c>
      <c r="B72" s="22">
        <v>52.1</v>
      </c>
      <c r="C72" s="22">
        <v>50</v>
      </c>
      <c r="D72" s="22">
        <v>30.6</v>
      </c>
      <c r="E72" s="22">
        <v>18.4</v>
      </c>
      <c r="F72" s="22"/>
      <c r="G72" s="22"/>
      <c r="H72" s="22"/>
      <c r="I72" s="22"/>
      <c r="J72" s="22"/>
      <c r="K72" s="22">
        <v>12.6</v>
      </c>
      <c r="L72" s="22">
        <v>20.8</v>
      </c>
      <c r="M72" s="22">
        <v>28.6</v>
      </c>
      <c r="N72" s="22">
        <f t="shared" si="6"/>
        <v>213.1</v>
      </c>
      <c r="O72" s="39"/>
      <c r="P72" s="39"/>
      <c r="Q72" s="39"/>
      <c r="R72" s="39"/>
      <c r="AJ72" s="78"/>
    </row>
    <row r="73" spans="1:36" s="14" customFormat="1" ht="18" customHeight="1">
      <c r="A73" s="22" t="s">
        <v>11</v>
      </c>
      <c r="B73" s="22">
        <v>95.50116639715613</v>
      </c>
      <c r="C73" s="22">
        <v>94.12</v>
      </c>
      <c r="D73" s="22">
        <v>94.46166666666666</v>
      </c>
      <c r="E73" s="22">
        <v>43.431999999999995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5.533333333333334</v>
      </c>
      <c r="L73" s="22">
        <v>67.34166666666665</v>
      </c>
      <c r="M73" s="22">
        <v>89.61</v>
      </c>
      <c r="N73" s="22">
        <f t="shared" si="6"/>
        <v>489.9998330638228</v>
      </c>
      <c r="O73" s="39"/>
      <c r="P73" s="39"/>
      <c r="Q73" s="39"/>
      <c r="R73" s="39"/>
      <c r="AJ73" s="78"/>
    </row>
    <row r="74" spans="1:36" s="14" customFormat="1" ht="17.25" customHeight="1">
      <c r="A74" s="22" t="s">
        <v>12</v>
      </c>
      <c r="B74" s="22">
        <v>48.187999999999995</v>
      </c>
      <c r="C74" s="22">
        <v>49.33066666666667</v>
      </c>
      <c r="D74" s="22">
        <v>33.36366666666667</v>
      </c>
      <c r="E74" s="22">
        <v>16.578999999999997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6.253</v>
      </c>
      <c r="L74" s="22">
        <v>24.617</v>
      </c>
      <c r="M74" s="22">
        <v>21.669</v>
      </c>
      <c r="N74" s="22">
        <f t="shared" si="6"/>
        <v>200.00033333333334</v>
      </c>
      <c r="O74" s="39"/>
      <c r="P74" s="39"/>
      <c r="Q74" s="39"/>
      <c r="R74" s="39"/>
      <c r="AJ74" s="78"/>
    </row>
    <row r="75" spans="1:36" s="14" customFormat="1" ht="15" customHeight="1">
      <c r="A75" s="22" t="s">
        <v>13</v>
      </c>
      <c r="B75" s="22">
        <v>157.552</v>
      </c>
      <c r="C75" s="22">
        <v>140.524</v>
      </c>
      <c r="D75" s="22">
        <v>102.942</v>
      </c>
      <c r="E75" s="22">
        <v>36.182</v>
      </c>
      <c r="F75" s="22"/>
      <c r="G75" s="22"/>
      <c r="H75" s="22"/>
      <c r="I75" s="22"/>
      <c r="J75" s="22"/>
      <c r="K75" s="22">
        <v>40</v>
      </c>
      <c r="L75" s="22">
        <v>58.6</v>
      </c>
      <c r="M75" s="22">
        <v>44.2</v>
      </c>
      <c r="N75" s="22">
        <f t="shared" si="6"/>
        <v>580.0000000000001</v>
      </c>
      <c r="O75" s="39"/>
      <c r="P75" s="39"/>
      <c r="Q75" s="39"/>
      <c r="R75" s="39"/>
      <c r="AJ75" s="78"/>
    </row>
    <row r="76" spans="1:36" s="14" customFormat="1" ht="15.75" customHeight="1">
      <c r="A76" s="22" t="s">
        <v>14</v>
      </c>
      <c r="B76" s="22">
        <v>31.651</v>
      </c>
      <c r="C76" s="22">
        <v>29.19333333333333</v>
      </c>
      <c r="D76" s="22">
        <v>26.596666666666664</v>
      </c>
      <c r="E76" s="22">
        <v>14.562333333333333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1.1666666666666667</v>
      </c>
      <c r="L76" s="22">
        <v>23.366666666666664</v>
      </c>
      <c r="M76" s="22">
        <v>18.463</v>
      </c>
      <c r="N76" s="22">
        <f t="shared" si="6"/>
        <v>144.99966666666666</v>
      </c>
      <c r="O76" s="39"/>
      <c r="P76" s="39"/>
      <c r="Q76" s="39"/>
      <c r="R76" s="39"/>
      <c r="AJ76" s="78"/>
    </row>
    <row r="77" spans="1:36" s="14" customFormat="1" ht="14.25" customHeight="1">
      <c r="A77" s="22" t="s">
        <v>107</v>
      </c>
      <c r="B77" s="22">
        <v>90.4</v>
      </c>
      <c r="C77" s="22">
        <v>90.2</v>
      </c>
      <c r="D77" s="22">
        <v>80.1</v>
      </c>
      <c r="E77" s="22">
        <v>35.6</v>
      </c>
      <c r="F77" s="22"/>
      <c r="G77" s="22"/>
      <c r="H77" s="22"/>
      <c r="I77" s="22"/>
      <c r="J77" s="22"/>
      <c r="K77" s="22">
        <v>46.5</v>
      </c>
      <c r="L77" s="22">
        <v>70.13</v>
      </c>
      <c r="M77" s="22">
        <v>89.97</v>
      </c>
      <c r="N77" s="22">
        <f t="shared" si="6"/>
        <v>502.9000000000001</v>
      </c>
      <c r="O77" s="39"/>
      <c r="P77" s="39"/>
      <c r="Q77" s="39"/>
      <c r="R77" s="39"/>
      <c r="AJ77" s="78"/>
    </row>
    <row r="78" spans="1:36" s="14" customFormat="1" ht="12.75" customHeight="1">
      <c r="A78" s="22" t="s">
        <v>108</v>
      </c>
      <c r="B78" s="22">
        <v>99.91933333333334</v>
      </c>
      <c r="C78" s="22">
        <v>97.23700000000001</v>
      </c>
      <c r="D78" s="22">
        <v>65.23496666666666</v>
      </c>
      <c r="E78" s="22">
        <v>23.815330666666668</v>
      </c>
      <c r="F78" s="22">
        <v>6.002666666666667</v>
      </c>
      <c r="G78" s="22">
        <v>2.643</v>
      </c>
      <c r="H78" s="22">
        <v>3.9273333333333333</v>
      </c>
      <c r="I78" s="22">
        <v>0.37133333333333335</v>
      </c>
      <c r="J78" s="22">
        <v>1.1848299999999998</v>
      </c>
      <c r="K78" s="22">
        <v>7.5729999999999995</v>
      </c>
      <c r="L78" s="22">
        <v>62.863</v>
      </c>
      <c r="M78" s="22">
        <v>89.228</v>
      </c>
      <c r="N78" s="22">
        <f t="shared" si="6"/>
        <v>459.9997939999999</v>
      </c>
      <c r="O78" s="39"/>
      <c r="P78" s="39"/>
      <c r="Q78" s="39"/>
      <c r="R78" s="39"/>
      <c r="AJ78" s="78"/>
    </row>
    <row r="79" spans="1:36" s="14" customFormat="1" ht="14.25" customHeight="1">
      <c r="A79" s="22" t="s">
        <v>109</v>
      </c>
      <c r="B79" s="22">
        <v>326.4916158477842</v>
      </c>
      <c r="C79" s="22">
        <v>338.44733619124173</v>
      </c>
      <c r="D79" s="22">
        <v>273.41</v>
      </c>
      <c r="E79" s="22">
        <v>106.9291351640105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23.350000000000005</v>
      </c>
      <c r="L79" s="22">
        <v>170.35633333333334</v>
      </c>
      <c r="M79" s="22">
        <v>191.016</v>
      </c>
      <c r="N79" s="22">
        <f t="shared" si="6"/>
        <v>1430.0004205363698</v>
      </c>
      <c r="O79" s="39"/>
      <c r="P79" s="39"/>
      <c r="Q79" s="39"/>
      <c r="R79" s="39"/>
      <c r="AJ79" s="78"/>
    </row>
    <row r="80" spans="1:36" s="14" customFormat="1" ht="15" customHeight="1">
      <c r="A80" s="22" t="s">
        <v>85</v>
      </c>
      <c r="B80" s="22">
        <v>174</v>
      </c>
      <c r="C80" s="22">
        <v>167</v>
      </c>
      <c r="D80" s="22">
        <v>135</v>
      </c>
      <c r="E80" s="22">
        <v>71.19033333333334</v>
      </c>
      <c r="F80" s="22"/>
      <c r="G80" s="22"/>
      <c r="H80" s="22"/>
      <c r="I80" s="22"/>
      <c r="J80" s="22"/>
      <c r="K80" s="22">
        <v>13.566666666666668</v>
      </c>
      <c r="L80" s="22">
        <v>109.76466666666666</v>
      </c>
      <c r="M80" s="22">
        <v>179.478</v>
      </c>
      <c r="N80" s="22">
        <f t="shared" si="6"/>
        <v>849.9996666666668</v>
      </c>
      <c r="O80" s="39"/>
      <c r="P80" s="39"/>
      <c r="Q80" s="39"/>
      <c r="R80" s="39"/>
      <c r="AJ80" s="78"/>
    </row>
    <row r="81" spans="1:36" s="14" customFormat="1" ht="13.5" customHeight="1">
      <c r="A81" s="22" t="s">
        <v>15</v>
      </c>
      <c r="B81" s="22">
        <v>26.771765260838247</v>
      </c>
      <c r="C81" s="22">
        <v>42.33735059135283</v>
      </c>
      <c r="D81" s="22">
        <v>19.615</v>
      </c>
      <c r="E81" s="22">
        <v>25.268673442759667</v>
      </c>
      <c r="F81" s="22"/>
      <c r="G81" s="22">
        <v>0</v>
      </c>
      <c r="H81" s="22">
        <v>0</v>
      </c>
      <c r="I81" s="22">
        <v>0</v>
      </c>
      <c r="J81" s="22"/>
      <c r="K81" s="22">
        <v>7.208680086432389</v>
      </c>
      <c r="L81" s="22">
        <v>18.071998559460177</v>
      </c>
      <c r="M81" s="22">
        <v>25.726068084461122</v>
      </c>
      <c r="N81" s="22">
        <f t="shared" si="6"/>
        <v>164.99953602530445</v>
      </c>
      <c r="O81" s="39"/>
      <c r="P81" s="39"/>
      <c r="Q81" s="39"/>
      <c r="R81" s="39"/>
      <c r="AJ81" s="78"/>
    </row>
    <row r="82" spans="1:36" s="14" customFormat="1" ht="16.5" customHeight="1">
      <c r="A82" s="22" t="s">
        <v>17</v>
      </c>
      <c r="B82" s="22">
        <v>60.9</v>
      </c>
      <c r="C82" s="22">
        <v>59.3</v>
      </c>
      <c r="D82" s="22">
        <v>39.2</v>
      </c>
      <c r="E82" s="22">
        <v>23</v>
      </c>
      <c r="F82" s="22"/>
      <c r="G82" s="22"/>
      <c r="H82" s="22"/>
      <c r="I82" s="22"/>
      <c r="J82" s="22"/>
      <c r="K82" s="22">
        <v>21.6</v>
      </c>
      <c r="L82" s="22">
        <v>35.4</v>
      </c>
      <c r="M82" s="22">
        <v>35.9</v>
      </c>
      <c r="N82" s="22">
        <f t="shared" si="6"/>
        <v>275.29999999999995</v>
      </c>
      <c r="O82" s="39"/>
      <c r="P82" s="39"/>
      <c r="Q82" s="39"/>
      <c r="R82" s="39"/>
      <c r="AJ82" s="78"/>
    </row>
    <row r="83" spans="1:36" s="14" customFormat="1" ht="12.75">
      <c r="A83" s="22" t="s">
        <v>19</v>
      </c>
      <c r="B83" s="22">
        <v>158.3</v>
      </c>
      <c r="C83" s="22">
        <v>149.2</v>
      </c>
      <c r="D83" s="22">
        <v>120.7</v>
      </c>
      <c r="E83" s="22">
        <v>52.1</v>
      </c>
      <c r="F83" s="22"/>
      <c r="G83" s="22"/>
      <c r="H83" s="22"/>
      <c r="I83" s="22"/>
      <c r="J83" s="22"/>
      <c r="K83" s="22">
        <v>17.9</v>
      </c>
      <c r="L83" s="22">
        <v>87.9</v>
      </c>
      <c r="M83" s="22">
        <v>113.9</v>
      </c>
      <c r="N83" s="22">
        <f t="shared" si="6"/>
        <v>700</v>
      </c>
      <c r="O83" s="39"/>
      <c r="P83" s="39"/>
      <c r="Q83" s="39"/>
      <c r="R83" s="39"/>
      <c r="AJ83" s="78"/>
    </row>
    <row r="84" spans="1:36" s="14" customFormat="1" ht="12.75">
      <c r="A84" s="22" t="s">
        <v>110</v>
      </c>
      <c r="B84" s="22">
        <f>B85+B86</f>
        <v>81.56</v>
      </c>
      <c r="C84" s="22">
        <f aca="true" t="shared" si="7" ref="C84:M84">C85+C86</f>
        <v>80.42200000000001</v>
      </c>
      <c r="D84" s="22">
        <f t="shared" si="7"/>
        <v>60.954</v>
      </c>
      <c r="E84" s="22">
        <f t="shared" si="7"/>
        <v>14.908</v>
      </c>
      <c r="F84" s="22">
        <f t="shared" si="7"/>
        <v>0</v>
      </c>
      <c r="G84" s="22">
        <f t="shared" si="7"/>
        <v>0</v>
      </c>
      <c r="H84" s="22">
        <f t="shared" si="7"/>
        <v>0</v>
      </c>
      <c r="I84" s="22">
        <f t="shared" si="7"/>
        <v>0</v>
      </c>
      <c r="J84" s="22">
        <f t="shared" si="7"/>
        <v>0</v>
      </c>
      <c r="K84" s="22">
        <f t="shared" si="7"/>
        <v>26.322999999999997</v>
      </c>
      <c r="L84" s="22">
        <f t="shared" si="7"/>
        <v>62.061</v>
      </c>
      <c r="M84" s="22">
        <f t="shared" si="7"/>
        <v>74.048</v>
      </c>
      <c r="N84" s="22">
        <f>B84+C84+D84+E84+F84+G84+H84+I84+J84+K84+L84+M84</f>
        <v>400.276</v>
      </c>
      <c r="O84" s="39"/>
      <c r="P84" s="39"/>
      <c r="Q84" s="39"/>
      <c r="R84" s="39"/>
      <c r="AJ84" s="39"/>
    </row>
    <row r="85" spans="1:36" s="14" customFormat="1" ht="12" customHeight="1">
      <c r="A85" s="22" t="s">
        <v>103</v>
      </c>
      <c r="B85" s="22">
        <v>0.06</v>
      </c>
      <c r="C85" s="22">
        <v>0.022</v>
      </c>
      <c r="D85" s="22">
        <v>0.054</v>
      </c>
      <c r="E85" s="22">
        <v>0.008</v>
      </c>
      <c r="F85" s="22"/>
      <c r="G85" s="22"/>
      <c r="H85" s="22"/>
      <c r="I85" s="22"/>
      <c r="J85" s="22"/>
      <c r="K85" s="22">
        <v>0.023</v>
      </c>
      <c r="L85" s="22">
        <v>0.061</v>
      </c>
      <c r="M85" s="22">
        <v>0.048</v>
      </c>
      <c r="N85" s="22">
        <f>B85+C85+D85+E85+F85+G85+H85+I85+J85+K85+L85+M85</f>
        <v>0.27599999999999997</v>
      </c>
      <c r="O85" s="39"/>
      <c r="P85" s="39"/>
      <c r="Q85" s="39"/>
      <c r="R85" s="39"/>
      <c r="AJ85" s="78"/>
    </row>
    <row r="86" spans="1:36" s="14" customFormat="1" ht="12" customHeight="1">
      <c r="A86" s="22" t="s">
        <v>126</v>
      </c>
      <c r="B86" s="22">
        <v>81.5</v>
      </c>
      <c r="C86" s="22">
        <v>80.4</v>
      </c>
      <c r="D86" s="22">
        <v>60.9</v>
      </c>
      <c r="E86" s="22">
        <v>14.9</v>
      </c>
      <c r="F86" s="22"/>
      <c r="G86" s="22"/>
      <c r="H86" s="22"/>
      <c r="I86" s="22"/>
      <c r="J86" s="22"/>
      <c r="K86" s="22">
        <v>26.299999999999997</v>
      </c>
      <c r="L86" s="22">
        <v>62</v>
      </c>
      <c r="M86" s="22">
        <v>74</v>
      </c>
      <c r="N86" s="22">
        <f>B86+C86+D86+E86+F86+G86+H86+I86+J86+K86+L86+M86</f>
        <v>400</v>
      </c>
      <c r="O86" s="39"/>
      <c r="P86" s="39"/>
      <c r="Q86" s="39"/>
      <c r="R86" s="39"/>
      <c r="AJ86" s="78"/>
    </row>
    <row r="87" spans="1:36" s="14" customFormat="1" ht="15.75" customHeight="1">
      <c r="A87" s="22" t="s">
        <v>81</v>
      </c>
      <c r="B87" s="22">
        <f>B88+B89</f>
        <v>53.976</v>
      </c>
      <c r="C87" s="22">
        <f aca="true" t="shared" si="8" ref="C87:M87">C88+C89</f>
        <v>40.061</v>
      </c>
      <c r="D87" s="22">
        <f t="shared" si="8"/>
        <v>25.647000000000002</v>
      </c>
      <c r="E87" s="22">
        <f t="shared" si="8"/>
        <v>5.52</v>
      </c>
      <c r="F87" s="22">
        <f t="shared" si="8"/>
        <v>0</v>
      </c>
      <c r="G87" s="22">
        <f t="shared" si="8"/>
        <v>0</v>
      </c>
      <c r="H87" s="22">
        <f t="shared" si="8"/>
        <v>0</v>
      </c>
      <c r="I87" s="22">
        <f t="shared" si="8"/>
        <v>0</v>
      </c>
      <c r="J87" s="22">
        <f t="shared" si="8"/>
        <v>0</v>
      </c>
      <c r="K87" s="22">
        <f t="shared" si="8"/>
        <v>20.033</v>
      </c>
      <c r="L87" s="22">
        <f t="shared" si="8"/>
        <v>25.039</v>
      </c>
      <c r="M87" s="22">
        <f t="shared" si="8"/>
        <v>30.055</v>
      </c>
      <c r="N87" s="22">
        <f>B87+C87+D87+E87+F87+G87+H87+I87+J87+K87+L87+M87</f>
        <v>200.33100000000002</v>
      </c>
      <c r="O87" s="39"/>
      <c r="P87" s="39"/>
      <c r="Q87" s="39"/>
      <c r="R87" s="39"/>
      <c r="AJ87" s="78"/>
    </row>
    <row r="88" spans="1:36" s="14" customFormat="1" ht="12.75" customHeight="1">
      <c r="A88" s="22" t="s">
        <v>103</v>
      </c>
      <c r="B88" s="22">
        <v>0.076</v>
      </c>
      <c r="C88" s="22">
        <v>0.061</v>
      </c>
      <c r="D88" s="22">
        <v>0.047</v>
      </c>
      <c r="E88" s="22">
        <v>0.02</v>
      </c>
      <c r="F88" s="22"/>
      <c r="G88" s="22"/>
      <c r="H88" s="22"/>
      <c r="I88" s="22"/>
      <c r="J88" s="22"/>
      <c r="K88" s="22">
        <v>0.033</v>
      </c>
      <c r="L88" s="22">
        <v>0.039</v>
      </c>
      <c r="M88" s="22">
        <v>0.055</v>
      </c>
      <c r="N88" s="22">
        <f>B88+C88+D88+E88+F88+G88+H88+I88+J88+K88+L88+M88</f>
        <v>0.33099999999999996</v>
      </c>
      <c r="O88" s="39"/>
      <c r="P88" s="39"/>
      <c r="Q88" s="39"/>
      <c r="R88" s="39"/>
      <c r="AJ88" s="78"/>
    </row>
    <row r="89" spans="1:36" s="14" customFormat="1" ht="12.75" customHeight="1">
      <c r="A89" s="22" t="s">
        <v>126</v>
      </c>
      <c r="B89" s="22">
        <v>53.9</v>
      </c>
      <c r="C89" s="22">
        <v>40</v>
      </c>
      <c r="D89" s="22">
        <v>25.6</v>
      </c>
      <c r="E89" s="22">
        <v>5.5</v>
      </c>
      <c r="F89" s="22"/>
      <c r="G89" s="22"/>
      <c r="H89" s="22">
        <v>0</v>
      </c>
      <c r="I89" s="22">
        <v>0</v>
      </c>
      <c r="J89" s="22"/>
      <c r="K89" s="22">
        <v>20</v>
      </c>
      <c r="L89" s="22">
        <v>25</v>
      </c>
      <c r="M89" s="22">
        <v>30</v>
      </c>
      <c r="N89" s="22">
        <f t="shared" si="6"/>
        <v>200</v>
      </c>
      <c r="O89" s="39"/>
      <c r="P89" s="39"/>
      <c r="Q89" s="39"/>
      <c r="R89" s="39"/>
      <c r="AJ89" s="78"/>
    </row>
    <row r="90" spans="1:36" s="14" customFormat="1" ht="15" customHeight="1">
      <c r="A90" s="22" t="s">
        <v>20</v>
      </c>
      <c r="B90" s="22">
        <v>77.6</v>
      </c>
      <c r="C90" s="22">
        <v>79.2</v>
      </c>
      <c r="D90" s="22">
        <v>40.3</v>
      </c>
      <c r="E90" s="22">
        <v>15</v>
      </c>
      <c r="F90" s="22">
        <v>2.9</v>
      </c>
      <c r="G90" s="22">
        <v>2.3</v>
      </c>
      <c r="H90" s="22">
        <v>1.4</v>
      </c>
      <c r="I90" s="22"/>
      <c r="J90" s="22">
        <v>1.2</v>
      </c>
      <c r="K90" s="22">
        <v>12.9</v>
      </c>
      <c r="L90" s="22">
        <v>26.9</v>
      </c>
      <c r="M90" s="22">
        <v>35.3</v>
      </c>
      <c r="N90" s="22">
        <f t="shared" si="6"/>
        <v>295.00000000000006</v>
      </c>
      <c r="O90" s="39"/>
      <c r="P90" s="39"/>
      <c r="Q90" s="39"/>
      <c r="R90" s="39"/>
      <c r="AJ90" s="78"/>
    </row>
    <row r="91" spans="1:36" s="14" customFormat="1" ht="15" customHeight="1">
      <c r="A91" s="22" t="s">
        <v>21</v>
      </c>
      <c r="B91" s="22">
        <v>66.3</v>
      </c>
      <c r="C91" s="22">
        <v>64.8</v>
      </c>
      <c r="D91" s="22">
        <v>37.4</v>
      </c>
      <c r="E91" s="22">
        <v>19.2</v>
      </c>
      <c r="F91" s="22">
        <v>0.6</v>
      </c>
      <c r="G91" s="22"/>
      <c r="H91" s="22">
        <v>0.3</v>
      </c>
      <c r="I91" s="22"/>
      <c r="J91" s="22">
        <v>1.2</v>
      </c>
      <c r="K91" s="22">
        <v>14.4</v>
      </c>
      <c r="L91" s="22">
        <v>20.4</v>
      </c>
      <c r="M91" s="22">
        <v>25.6</v>
      </c>
      <c r="N91" s="22">
        <f t="shared" si="6"/>
        <v>250.2</v>
      </c>
      <c r="O91" s="39"/>
      <c r="P91" s="39"/>
      <c r="Q91" s="39"/>
      <c r="R91" s="39"/>
      <c r="AJ91" s="78"/>
    </row>
    <row r="92" spans="1:36" s="14" customFormat="1" ht="12.75">
      <c r="A92" s="22" t="s">
        <v>112</v>
      </c>
      <c r="B92" s="22">
        <v>135.6</v>
      </c>
      <c r="C92" s="22">
        <v>118</v>
      </c>
      <c r="D92" s="22">
        <v>103</v>
      </c>
      <c r="E92" s="22">
        <v>40.57</v>
      </c>
      <c r="F92" s="22"/>
      <c r="G92" s="22">
        <v>0</v>
      </c>
      <c r="H92" s="22">
        <v>0</v>
      </c>
      <c r="I92" s="22">
        <v>0</v>
      </c>
      <c r="J92" s="22"/>
      <c r="K92" s="22">
        <v>7.966666666666666</v>
      </c>
      <c r="L92" s="22">
        <v>74.743</v>
      </c>
      <c r="M92" s="22">
        <v>100.12</v>
      </c>
      <c r="N92" s="22">
        <f t="shared" si="6"/>
        <v>579.9996666666666</v>
      </c>
      <c r="O92" s="39"/>
      <c r="P92" s="39"/>
      <c r="Q92" s="39"/>
      <c r="R92" s="39"/>
      <c r="AJ92" s="78"/>
    </row>
    <row r="93" spans="1:36" s="14" customFormat="1" ht="12.75">
      <c r="A93" s="22" t="s">
        <v>127</v>
      </c>
      <c r="B93" s="22">
        <v>0.02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>
        <f t="shared" si="6"/>
        <v>0.02</v>
      </c>
      <c r="O93" s="39"/>
      <c r="P93" s="39"/>
      <c r="Q93" s="39"/>
      <c r="R93" s="39"/>
      <c r="AJ93" s="78"/>
    </row>
    <row r="94" spans="1:36" s="14" customFormat="1" ht="12.75" customHeight="1">
      <c r="A94" s="22" t="s">
        <v>40</v>
      </c>
      <c r="B94" s="22">
        <v>87</v>
      </c>
      <c r="C94" s="22">
        <v>92.244</v>
      </c>
      <c r="D94" s="22">
        <v>91.48633333333333</v>
      </c>
      <c r="E94" s="22">
        <v>25</v>
      </c>
      <c r="F94" s="22"/>
      <c r="G94" s="22">
        <v>0</v>
      </c>
      <c r="H94" s="22">
        <v>0</v>
      </c>
      <c r="I94" s="22">
        <v>0</v>
      </c>
      <c r="J94" s="22">
        <v>0</v>
      </c>
      <c r="K94" s="22">
        <v>16.214666666666666</v>
      </c>
      <c r="L94" s="22">
        <v>60.05466666666666</v>
      </c>
      <c r="M94" s="22">
        <v>98</v>
      </c>
      <c r="N94" s="22">
        <f t="shared" si="6"/>
        <v>469.99966666666666</v>
      </c>
      <c r="O94" s="39"/>
      <c r="P94" s="39"/>
      <c r="Q94" s="39"/>
      <c r="R94" s="39"/>
      <c r="AJ94" s="78"/>
    </row>
    <row r="95" spans="1:36" s="14" customFormat="1" ht="12.75" customHeight="1">
      <c r="A95" s="22" t="s">
        <v>127</v>
      </c>
      <c r="B95" s="22">
        <v>0.236</v>
      </c>
      <c r="C95" s="22">
        <v>0.236</v>
      </c>
      <c r="D95" s="22">
        <v>0.236</v>
      </c>
      <c r="E95" s="22">
        <v>0.236</v>
      </c>
      <c r="F95" s="22"/>
      <c r="G95" s="22"/>
      <c r="H95" s="22"/>
      <c r="I95" s="22"/>
      <c r="J95" s="22"/>
      <c r="K95" s="22">
        <v>0.236</v>
      </c>
      <c r="L95" s="22">
        <v>0.236</v>
      </c>
      <c r="M95" s="22">
        <v>0.236</v>
      </c>
      <c r="N95" s="22">
        <f t="shared" si="6"/>
        <v>1.652</v>
      </c>
      <c r="O95" s="39"/>
      <c r="P95" s="39"/>
      <c r="Q95" s="39"/>
      <c r="R95" s="39"/>
      <c r="AJ95" s="78"/>
    </row>
    <row r="96" spans="1:36" s="14" customFormat="1" ht="24" customHeight="1">
      <c r="A96" s="22" t="s">
        <v>113</v>
      </c>
      <c r="B96" s="22">
        <v>96.65155555555555</v>
      </c>
      <c r="C96" s="22">
        <v>101.9631111111111</v>
      </c>
      <c r="D96" s="22">
        <v>106.223</v>
      </c>
      <c r="E96" s="22">
        <v>44.39033333333333</v>
      </c>
      <c r="F96" s="22">
        <v>1.3444444444444443</v>
      </c>
      <c r="G96" s="22">
        <v>0.35555555555555557</v>
      </c>
      <c r="H96" s="22">
        <v>0</v>
      </c>
      <c r="I96" s="22">
        <v>0</v>
      </c>
      <c r="J96" s="22">
        <v>0</v>
      </c>
      <c r="K96" s="22">
        <v>5.179777777777778</v>
      </c>
      <c r="L96" s="22">
        <v>110.492</v>
      </c>
      <c r="M96" s="22">
        <v>133.4</v>
      </c>
      <c r="N96" s="22">
        <f t="shared" si="6"/>
        <v>599.9997777777778</v>
      </c>
      <c r="O96" s="39"/>
      <c r="P96" s="39"/>
      <c r="Q96" s="39"/>
      <c r="R96" s="39"/>
      <c r="AJ96" s="78"/>
    </row>
    <row r="97" spans="1:36" s="14" customFormat="1" ht="12.75">
      <c r="A97" s="22" t="s">
        <v>30</v>
      </c>
      <c r="B97" s="22">
        <v>66.02033333333333</v>
      </c>
      <c r="C97" s="22">
        <v>45.60033333333333</v>
      </c>
      <c r="D97" s="22">
        <v>35.419999999999995</v>
      </c>
      <c r="E97" s="22"/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24.900333333333336</v>
      </c>
      <c r="L97" s="22">
        <v>45</v>
      </c>
      <c r="M97" s="22">
        <v>53.059</v>
      </c>
      <c r="N97" s="22">
        <f t="shared" si="6"/>
        <v>270</v>
      </c>
      <c r="O97" s="39"/>
      <c r="P97" s="39"/>
      <c r="Q97" s="39"/>
      <c r="R97" s="39"/>
      <c r="AJ97" s="78"/>
    </row>
    <row r="98" spans="1:36" s="14" customFormat="1" ht="12" customHeight="1">
      <c r="A98" s="22" t="s">
        <v>100</v>
      </c>
      <c r="B98" s="22">
        <f>B97*0.858</f>
        <v>56.64544599999999</v>
      </c>
      <c r="C98" s="22">
        <f aca="true" t="shared" si="9" ref="C98:M98">C97*0.858</f>
        <v>39.125085999999996</v>
      </c>
      <c r="D98" s="22">
        <f t="shared" si="9"/>
        <v>30.390359999999994</v>
      </c>
      <c r="E98" s="22">
        <f t="shared" si="9"/>
        <v>0</v>
      </c>
      <c r="F98" s="22">
        <f t="shared" si="9"/>
        <v>0</v>
      </c>
      <c r="G98" s="22">
        <f t="shared" si="9"/>
        <v>0</v>
      </c>
      <c r="H98" s="22">
        <f t="shared" si="9"/>
        <v>0</v>
      </c>
      <c r="I98" s="22">
        <f t="shared" si="9"/>
        <v>0</v>
      </c>
      <c r="J98" s="22">
        <f t="shared" si="9"/>
        <v>0</v>
      </c>
      <c r="K98" s="22">
        <f t="shared" si="9"/>
        <v>21.364486000000003</v>
      </c>
      <c r="L98" s="22">
        <f t="shared" si="9"/>
        <v>38.61</v>
      </c>
      <c r="M98" s="22">
        <f t="shared" si="9"/>
        <v>45.524621999999994</v>
      </c>
      <c r="N98" s="22">
        <f t="shared" si="6"/>
        <v>231.66</v>
      </c>
      <c r="O98" s="39"/>
      <c r="P98" s="39"/>
      <c r="Q98" s="39"/>
      <c r="R98" s="39"/>
      <c r="AJ98" s="78"/>
    </row>
    <row r="99" spans="1:36" s="14" customFormat="1" ht="12.75" customHeight="1" thickBot="1">
      <c r="A99" s="29" t="s">
        <v>99</v>
      </c>
      <c r="B99" s="29">
        <f>B97-B98</f>
        <v>9.374887333333334</v>
      </c>
      <c r="C99" s="29">
        <f aca="true" t="shared" si="10" ref="C99:M99">C97-C98</f>
        <v>6.475247333333336</v>
      </c>
      <c r="D99" s="29">
        <f t="shared" si="10"/>
        <v>5.0296400000000006</v>
      </c>
      <c r="E99" s="29">
        <f t="shared" si="10"/>
        <v>0</v>
      </c>
      <c r="F99" s="29">
        <f t="shared" si="10"/>
        <v>0</v>
      </c>
      <c r="G99" s="29">
        <f t="shared" si="10"/>
        <v>0</v>
      </c>
      <c r="H99" s="29">
        <f t="shared" si="10"/>
        <v>0</v>
      </c>
      <c r="I99" s="29">
        <f t="shared" si="10"/>
        <v>0</v>
      </c>
      <c r="J99" s="29">
        <f t="shared" si="10"/>
        <v>0</v>
      </c>
      <c r="K99" s="29">
        <f t="shared" si="10"/>
        <v>3.535847333333333</v>
      </c>
      <c r="L99" s="29">
        <f t="shared" si="10"/>
        <v>6.390000000000001</v>
      </c>
      <c r="M99" s="29">
        <f t="shared" si="10"/>
        <v>7.534378000000004</v>
      </c>
      <c r="N99" s="29">
        <f t="shared" si="6"/>
        <v>38.34</v>
      </c>
      <c r="O99" s="39"/>
      <c r="P99" s="39"/>
      <c r="Q99" s="39"/>
      <c r="R99" s="39"/>
      <c r="AJ99" s="78"/>
    </row>
    <row r="100" spans="1:36" s="14" customFormat="1" ht="30" customHeight="1" thickBot="1">
      <c r="A100" s="110" t="s">
        <v>147</v>
      </c>
      <c r="B100" s="116">
        <f>B70+B71+B72+B73+B74+B75+B76+B77+B78+B79+B80+B81+B82+B83+B84+B87+B90+B91+B92+B94+B96+B97</f>
        <v>2205.504103061334</v>
      </c>
      <c r="C100" s="116">
        <f aca="true" t="shared" si="11" ref="C100:AI100">C70+C71+C72+C73+C74+C75+C76+C77+C78+C79+C80+C81+C82+C83+C84+C87+C90+C91+C92+C94+C96+C97</f>
        <v>2160.6437978937056</v>
      </c>
      <c r="D100" s="116">
        <f t="shared" si="11"/>
        <v>1732.3749666666668</v>
      </c>
      <c r="E100" s="116">
        <f t="shared" si="11"/>
        <v>681.7664726067703</v>
      </c>
      <c r="F100" s="116">
        <f t="shared" si="11"/>
        <v>10.847111111111111</v>
      </c>
      <c r="G100" s="116">
        <f t="shared" si="11"/>
        <v>5.298555555555555</v>
      </c>
      <c r="H100" s="116">
        <f t="shared" si="11"/>
        <v>5.6273333333333335</v>
      </c>
      <c r="I100" s="116">
        <f t="shared" si="11"/>
        <v>0.37133333333333335</v>
      </c>
      <c r="J100" s="116">
        <f t="shared" si="11"/>
        <v>3.58483</v>
      </c>
      <c r="K100" s="116">
        <f t="shared" si="11"/>
        <v>392.9487911975434</v>
      </c>
      <c r="L100" s="116">
        <f t="shared" si="11"/>
        <v>1328.8166652261268</v>
      </c>
      <c r="M100" s="116">
        <f>M70+M71+M72+M73+M74+M75+M76+M77+M78+M79+M80+M81+M82+M83+M84+M87+M90+M91+M92+M94+M96+M97</f>
        <v>1719.321068084461</v>
      </c>
      <c r="N100" s="117">
        <f>N70+N71+N72+N73+N74+N75+N76+N77+N78+N79+N80+N81+N82+N83+N84+N87+N90+N91+N92+N94+N96+N97</f>
        <v>10247.10502806994</v>
      </c>
      <c r="O100" s="115">
        <f t="shared" si="11"/>
        <v>0</v>
      </c>
      <c r="P100" s="40">
        <f t="shared" si="11"/>
        <v>0</v>
      </c>
      <c r="Q100" s="40">
        <f t="shared" si="11"/>
        <v>0</v>
      </c>
      <c r="R100" s="40">
        <f t="shared" si="11"/>
        <v>0</v>
      </c>
      <c r="S100" s="40">
        <f t="shared" si="11"/>
        <v>0</v>
      </c>
      <c r="T100" s="40">
        <f t="shared" si="11"/>
        <v>0</v>
      </c>
      <c r="U100" s="40">
        <f t="shared" si="11"/>
        <v>0</v>
      </c>
      <c r="V100" s="40">
        <f t="shared" si="11"/>
        <v>0</v>
      </c>
      <c r="W100" s="40">
        <f t="shared" si="11"/>
        <v>0</v>
      </c>
      <c r="X100" s="40">
        <f t="shared" si="11"/>
        <v>0</v>
      </c>
      <c r="Y100" s="40">
        <f t="shared" si="11"/>
        <v>0</v>
      </c>
      <c r="Z100" s="40">
        <f t="shared" si="11"/>
        <v>0</v>
      </c>
      <c r="AA100" s="40">
        <f t="shared" si="11"/>
        <v>0</v>
      </c>
      <c r="AB100" s="40">
        <f t="shared" si="11"/>
        <v>0</v>
      </c>
      <c r="AC100" s="40">
        <f t="shared" si="11"/>
        <v>0</v>
      </c>
      <c r="AD100" s="40">
        <f t="shared" si="11"/>
        <v>0</v>
      </c>
      <c r="AE100" s="40">
        <f t="shared" si="11"/>
        <v>0</v>
      </c>
      <c r="AF100" s="40">
        <f t="shared" si="11"/>
        <v>0</v>
      </c>
      <c r="AG100" s="40">
        <f t="shared" si="11"/>
        <v>0</v>
      </c>
      <c r="AH100" s="40">
        <f t="shared" si="11"/>
        <v>0</v>
      </c>
      <c r="AI100" s="40">
        <f t="shared" si="11"/>
        <v>0</v>
      </c>
      <c r="AJ100" s="78"/>
    </row>
    <row r="101" spans="1:36" s="14" customFormat="1" ht="14.25" customHeight="1" thickBot="1">
      <c r="A101" s="118" t="s">
        <v>132</v>
      </c>
      <c r="B101" s="92">
        <f aca="true" t="shared" si="12" ref="B101:N101">B85+B88</f>
        <v>0.136</v>
      </c>
      <c r="C101" s="92">
        <f t="shared" si="12"/>
        <v>0.08299999999999999</v>
      </c>
      <c r="D101" s="92">
        <f t="shared" si="12"/>
        <v>0.101</v>
      </c>
      <c r="E101" s="92">
        <f t="shared" si="12"/>
        <v>0.028</v>
      </c>
      <c r="F101" s="92">
        <f t="shared" si="12"/>
        <v>0</v>
      </c>
      <c r="G101" s="92">
        <f t="shared" si="12"/>
        <v>0</v>
      </c>
      <c r="H101" s="92">
        <f t="shared" si="12"/>
        <v>0</v>
      </c>
      <c r="I101" s="92">
        <f t="shared" si="12"/>
        <v>0</v>
      </c>
      <c r="J101" s="92">
        <f t="shared" si="12"/>
        <v>0</v>
      </c>
      <c r="K101" s="92">
        <f t="shared" si="12"/>
        <v>0.056</v>
      </c>
      <c r="L101" s="92">
        <f t="shared" si="12"/>
        <v>0.1</v>
      </c>
      <c r="M101" s="92">
        <f t="shared" si="12"/>
        <v>0.10300000000000001</v>
      </c>
      <c r="N101" s="92">
        <f t="shared" si="12"/>
        <v>0.607</v>
      </c>
      <c r="O101" s="39"/>
      <c r="P101" s="39"/>
      <c r="Q101" s="39"/>
      <c r="R101" s="39"/>
      <c r="AJ101" s="78"/>
    </row>
    <row r="102" spans="1:36" s="14" customFormat="1" ht="26.25" customHeight="1" thickBot="1">
      <c r="A102" s="119" t="s">
        <v>111</v>
      </c>
      <c r="B102" s="120">
        <f aca="true" t="shared" si="13" ref="B102:AI102">B100-B101</f>
        <v>2205.368103061334</v>
      </c>
      <c r="C102" s="120">
        <f t="shared" si="13"/>
        <v>2160.5607978937055</v>
      </c>
      <c r="D102" s="120">
        <f t="shared" si="13"/>
        <v>1732.2739666666666</v>
      </c>
      <c r="E102" s="120">
        <f t="shared" si="13"/>
        <v>681.7384726067703</v>
      </c>
      <c r="F102" s="120">
        <f t="shared" si="13"/>
        <v>10.847111111111111</v>
      </c>
      <c r="G102" s="120">
        <f t="shared" si="13"/>
        <v>5.298555555555555</v>
      </c>
      <c r="H102" s="120">
        <f t="shared" si="13"/>
        <v>5.6273333333333335</v>
      </c>
      <c r="I102" s="120">
        <f t="shared" si="13"/>
        <v>0.37133333333333335</v>
      </c>
      <c r="J102" s="120">
        <f t="shared" si="13"/>
        <v>3.58483</v>
      </c>
      <c r="K102" s="120">
        <f t="shared" si="13"/>
        <v>392.89279119754343</v>
      </c>
      <c r="L102" s="120">
        <f t="shared" si="13"/>
        <v>1328.716665226127</v>
      </c>
      <c r="M102" s="120">
        <f t="shared" si="13"/>
        <v>1719.218068084461</v>
      </c>
      <c r="N102" s="121">
        <f t="shared" si="13"/>
        <v>10246.49802806994</v>
      </c>
      <c r="O102" s="42">
        <f t="shared" si="13"/>
        <v>0</v>
      </c>
      <c r="P102" s="11">
        <f t="shared" si="13"/>
        <v>0</v>
      </c>
      <c r="Q102" s="11">
        <f t="shared" si="13"/>
        <v>0</v>
      </c>
      <c r="R102" s="11">
        <f t="shared" si="13"/>
        <v>0</v>
      </c>
      <c r="S102" s="11">
        <f t="shared" si="13"/>
        <v>0</v>
      </c>
      <c r="T102" s="11">
        <f t="shared" si="13"/>
        <v>0</v>
      </c>
      <c r="U102" s="11">
        <f t="shared" si="13"/>
        <v>0</v>
      </c>
      <c r="V102" s="11">
        <f t="shared" si="13"/>
        <v>0</v>
      </c>
      <c r="W102" s="11">
        <f t="shared" si="13"/>
        <v>0</v>
      </c>
      <c r="X102" s="11">
        <f t="shared" si="13"/>
        <v>0</v>
      </c>
      <c r="Y102" s="11">
        <f t="shared" si="13"/>
        <v>0</v>
      </c>
      <c r="Z102" s="11">
        <f t="shared" si="13"/>
        <v>0</v>
      </c>
      <c r="AA102" s="11">
        <f t="shared" si="13"/>
        <v>0</v>
      </c>
      <c r="AB102" s="11">
        <f t="shared" si="13"/>
        <v>0</v>
      </c>
      <c r="AC102" s="11">
        <f t="shared" si="13"/>
        <v>0</v>
      </c>
      <c r="AD102" s="11">
        <f t="shared" si="13"/>
        <v>0</v>
      </c>
      <c r="AE102" s="11">
        <f t="shared" si="13"/>
        <v>0</v>
      </c>
      <c r="AF102" s="11">
        <f t="shared" si="13"/>
        <v>0</v>
      </c>
      <c r="AG102" s="11">
        <f t="shared" si="13"/>
        <v>0</v>
      </c>
      <c r="AH102" s="11">
        <f t="shared" si="13"/>
        <v>0</v>
      </c>
      <c r="AI102" s="11">
        <f t="shared" si="13"/>
        <v>0</v>
      </c>
      <c r="AJ102" s="78"/>
    </row>
    <row r="103" spans="1:36" s="14" customFormat="1" ht="21" customHeight="1">
      <c r="A103" s="11" t="s">
        <v>128</v>
      </c>
      <c r="B103" s="11">
        <f aca="true" t="shared" si="14" ref="B103:N103">B93+B95</f>
        <v>0.256</v>
      </c>
      <c r="C103" s="11">
        <f t="shared" si="14"/>
        <v>0.236</v>
      </c>
      <c r="D103" s="11">
        <f t="shared" si="14"/>
        <v>0.236</v>
      </c>
      <c r="E103" s="11">
        <f t="shared" si="14"/>
        <v>0.236</v>
      </c>
      <c r="F103" s="11">
        <f t="shared" si="14"/>
        <v>0</v>
      </c>
      <c r="G103" s="11">
        <f t="shared" si="14"/>
        <v>0</v>
      </c>
      <c r="H103" s="11">
        <f t="shared" si="14"/>
        <v>0</v>
      </c>
      <c r="I103" s="11">
        <f t="shared" si="14"/>
        <v>0</v>
      </c>
      <c r="J103" s="11">
        <f t="shared" si="14"/>
        <v>0</v>
      </c>
      <c r="K103" s="11">
        <f t="shared" si="14"/>
        <v>0.236</v>
      </c>
      <c r="L103" s="11">
        <f t="shared" si="14"/>
        <v>0.236</v>
      </c>
      <c r="M103" s="11">
        <f t="shared" si="14"/>
        <v>0.236</v>
      </c>
      <c r="N103" s="11">
        <f t="shared" si="14"/>
        <v>1.672</v>
      </c>
      <c r="O103" s="39"/>
      <c r="P103" s="39"/>
      <c r="Q103" s="39"/>
      <c r="R103" s="39"/>
      <c r="AJ103" s="78"/>
    </row>
    <row r="104" spans="1:36" s="14" customFormat="1" ht="21.75" customHeight="1">
      <c r="A104" s="34"/>
      <c r="B104" s="44"/>
      <c r="C104" s="44"/>
      <c r="D104" s="44"/>
      <c r="E104" s="142" t="s">
        <v>106</v>
      </c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AJ104" s="78"/>
    </row>
    <row r="105" spans="1:36" s="14" customFormat="1" ht="17.25">
      <c r="A105" s="143" t="s">
        <v>159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39"/>
      <c r="P105" s="39"/>
      <c r="Q105" s="39"/>
      <c r="R105" s="39"/>
      <c r="AJ105" s="78"/>
    </row>
    <row r="106" spans="1:36" s="14" customFormat="1" ht="18.75" customHeight="1">
      <c r="A106" s="36"/>
      <c r="B106" s="144" t="s">
        <v>151</v>
      </c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39"/>
      <c r="P106" s="39"/>
      <c r="Q106" s="39"/>
      <c r="R106" s="39"/>
      <c r="AJ106" s="78"/>
    </row>
    <row r="107" spans="1:36" s="8" customFormat="1" ht="16.5" customHeight="1">
      <c r="A107" s="11" t="s">
        <v>25</v>
      </c>
      <c r="B107" s="11" t="s">
        <v>0</v>
      </c>
      <c r="C107" s="11" t="s">
        <v>1</v>
      </c>
      <c r="D107" s="11" t="s">
        <v>2</v>
      </c>
      <c r="E107" s="11" t="s">
        <v>3</v>
      </c>
      <c r="F107" s="11" t="s">
        <v>4</v>
      </c>
      <c r="G107" s="11" t="s">
        <v>26</v>
      </c>
      <c r="H107" s="11" t="s">
        <v>5</v>
      </c>
      <c r="I107" s="11" t="s">
        <v>6</v>
      </c>
      <c r="J107" s="11" t="s">
        <v>7</v>
      </c>
      <c r="K107" s="11" t="s">
        <v>8</v>
      </c>
      <c r="L107" s="11" t="s">
        <v>9</v>
      </c>
      <c r="M107" s="11" t="s">
        <v>10</v>
      </c>
      <c r="N107" s="11" t="s">
        <v>24</v>
      </c>
      <c r="O107" s="7"/>
      <c r="P107" s="7"/>
      <c r="Q107" s="7"/>
      <c r="R107" s="7"/>
      <c r="AJ107" s="75"/>
    </row>
    <row r="108" spans="1:36" s="8" customFormat="1" ht="12" customHeight="1">
      <c r="A108" s="22" t="s">
        <v>41</v>
      </c>
      <c r="B108" s="22">
        <v>296.8796666666667</v>
      </c>
      <c r="C108" s="22">
        <v>208.3</v>
      </c>
      <c r="D108" s="22">
        <v>125</v>
      </c>
      <c r="E108" s="22"/>
      <c r="F108" s="22"/>
      <c r="G108" s="22"/>
      <c r="H108" s="22"/>
      <c r="I108" s="22"/>
      <c r="J108" s="22"/>
      <c r="K108" s="22">
        <v>48.82033333333333</v>
      </c>
      <c r="L108" s="22">
        <v>150</v>
      </c>
      <c r="M108" s="22">
        <v>171</v>
      </c>
      <c r="N108" s="45">
        <f>B108+C108+D108+E108+F108+G108+H108+I108+J108+K108+L108+M108</f>
        <v>1000</v>
      </c>
      <c r="O108" s="7"/>
      <c r="P108" s="7"/>
      <c r="Q108" s="7"/>
      <c r="R108" s="7"/>
      <c r="AJ108" s="75"/>
    </row>
    <row r="109" spans="1:36" s="8" customFormat="1" ht="12.75" customHeight="1">
      <c r="A109" s="22" t="s">
        <v>45</v>
      </c>
      <c r="B109" s="22">
        <v>34.47033333333333</v>
      </c>
      <c r="C109" s="22">
        <v>33.939666666666675</v>
      </c>
      <c r="D109" s="22">
        <v>29.680333333333333</v>
      </c>
      <c r="E109" s="22"/>
      <c r="F109" s="22"/>
      <c r="G109" s="22"/>
      <c r="H109" s="22"/>
      <c r="I109" s="22"/>
      <c r="J109" s="22"/>
      <c r="K109" s="22">
        <v>2.75</v>
      </c>
      <c r="L109" s="22">
        <v>24.05</v>
      </c>
      <c r="M109" s="22">
        <v>29.11</v>
      </c>
      <c r="N109" s="45">
        <f aca="true" t="shared" si="15" ref="N109:N129">B109+C109+D109+E109+F109+G109+H109+I109+J109+K109+L109+M109</f>
        <v>154.00033333333334</v>
      </c>
      <c r="O109" s="7"/>
      <c r="P109" s="7"/>
      <c r="Q109" s="7"/>
      <c r="R109" s="7"/>
      <c r="AJ109" s="75"/>
    </row>
    <row r="110" spans="1:36" s="8" customFormat="1" ht="15" customHeight="1">
      <c r="A110" s="22" t="s">
        <v>104</v>
      </c>
      <c r="B110" s="22">
        <v>52.2</v>
      </c>
      <c r="C110" s="22">
        <v>53.45</v>
      </c>
      <c r="D110" s="22">
        <v>20.35</v>
      </c>
      <c r="E110" s="22"/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5</v>
      </c>
      <c r="L110" s="22">
        <v>30</v>
      </c>
      <c r="M110" s="22">
        <v>39</v>
      </c>
      <c r="N110" s="45">
        <f t="shared" si="15"/>
        <v>200</v>
      </c>
      <c r="O110" s="7"/>
      <c r="P110" s="7"/>
      <c r="Q110" s="7"/>
      <c r="R110" s="7"/>
      <c r="AJ110" s="75"/>
    </row>
    <row r="111" spans="1:36" s="8" customFormat="1" ht="12.75" customHeight="1">
      <c r="A111" s="22" t="s">
        <v>105</v>
      </c>
      <c r="B111" s="22">
        <v>166.14</v>
      </c>
      <c r="C111" s="22">
        <v>146.53</v>
      </c>
      <c r="D111" s="22">
        <v>127.92</v>
      </c>
      <c r="E111" s="22">
        <v>15</v>
      </c>
      <c r="F111" s="22"/>
      <c r="G111" s="22"/>
      <c r="H111" s="22"/>
      <c r="I111" s="22"/>
      <c r="J111" s="22"/>
      <c r="K111" s="22">
        <v>26.85</v>
      </c>
      <c r="L111" s="22">
        <v>124</v>
      </c>
      <c r="M111" s="22">
        <v>143.56</v>
      </c>
      <c r="N111" s="45">
        <f t="shared" si="15"/>
        <v>750</v>
      </c>
      <c r="O111" s="7"/>
      <c r="P111" s="7"/>
      <c r="Q111" s="7"/>
      <c r="R111" s="7"/>
      <c r="AJ111" s="75"/>
    </row>
    <row r="112" spans="1:36" s="8" customFormat="1" ht="15" customHeight="1">
      <c r="A112" s="22" t="s">
        <v>16</v>
      </c>
      <c r="B112" s="22">
        <v>125.6</v>
      </c>
      <c r="C112" s="22">
        <v>120.9</v>
      </c>
      <c r="D112" s="22">
        <v>70</v>
      </c>
      <c r="E112" s="22">
        <v>36.6</v>
      </c>
      <c r="F112" s="22">
        <v>4.1</v>
      </c>
      <c r="G112" s="22">
        <v>2</v>
      </c>
      <c r="H112" s="22"/>
      <c r="I112" s="22"/>
      <c r="J112" s="22">
        <v>4.3</v>
      </c>
      <c r="K112" s="22">
        <v>35.6</v>
      </c>
      <c r="L112" s="22">
        <v>78.534</v>
      </c>
      <c r="M112" s="22">
        <v>81.326</v>
      </c>
      <c r="N112" s="45">
        <f t="shared" si="15"/>
        <v>558.96</v>
      </c>
      <c r="O112" s="7"/>
      <c r="P112" s="7"/>
      <c r="Q112" s="7"/>
      <c r="R112" s="7"/>
      <c r="AJ112" s="75"/>
    </row>
    <row r="113" spans="1:36" s="8" customFormat="1" ht="13.5" customHeight="1">
      <c r="A113" s="22" t="s">
        <v>18</v>
      </c>
      <c r="B113" s="22">
        <v>160</v>
      </c>
      <c r="C113" s="22">
        <v>170</v>
      </c>
      <c r="D113" s="22">
        <v>130</v>
      </c>
      <c r="E113" s="22">
        <v>10</v>
      </c>
      <c r="F113" s="22"/>
      <c r="G113" s="22"/>
      <c r="H113" s="22"/>
      <c r="I113" s="22"/>
      <c r="J113" s="22"/>
      <c r="K113" s="22">
        <v>53.9</v>
      </c>
      <c r="L113" s="22">
        <v>120</v>
      </c>
      <c r="M113" s="22">
        <v>136.1</v>
      </c>
      <c r="N113" s="45">
        <f t="shared" si="15"/>
        <v>780</v>
      </c>
      <c r="O113" s="7"/>
      <c r="P113" s="7"/>
      <c r="Q113" s="7"/>
      <c r="R113" s="7"/>
      <c r="AJ113" s="75"/>
    </row>
    <row r="114" spans="1:36" s="8" customFormat="1" ht="12" customHeight="1">
      <c r="A114" s="22" t="s">
        <v>22</v>
      </c>
      <c r="B114" s="22">
        <v>60.8</v>
      </c>
      <c r="C114" s="22">
        <v>59.85999999999999</v>
      </c>
      <c r="D114" s="22">
        <v>30</v>
      </c>
      <c r="E114" s="22">
        <v>10</v>
      </c>
      <c r="F114" s="22"/>
      <c r="G114" s="22"/>
      <c r="H114" s="22">
        <v>0</v>
      </c>
      <c r="I114" s="22"/>
      <c r="J114" s="22"/>
      <c r="K114" s="22">
        <v>6.43</v>
      </c>
      <c r="L114" s="22">
        <v>40.91</v>
      </c>
      <c r="M114" s="22">
        <v>52</v>
      </c>
      <c r="N114" s="45">
        <f t="shared" si="15"/>
        <v>260</v>
      </c>
      <c r="O114" s="7"/>
      <c r="P114" s="7"/>
      <c r="Q114" s="7"/>
      <c r="R114" s="7"/>
      <c r="AJ114" s="75"/>
    </row>
    <row r="115" spans="1:36" s="8" customFormat="1" ht="12.75" customHeight="1">
      <c r="A115" s="45" t="s">
        <v>82</v>
      </c>
      <c r="B115" s="22">
        <v>90.72</v>
      </c>
      <c r="C115" s="22">
        <v>90.7</v>
      </c>
      <c r="D115" s="22">
        <v>63.4</v>
      </c>
      <c r="E115" s="22">
        <v>27.38</v>
      </c>
      <c r="F115" s="22"/>
      <c r="G115" s="22"/>
      <c r="H115" s="22"/>
      <c r="I115" s="22"/>
      <c r="J115" s="22"/>
      <c r="K115" s="22">
        <v>25.64</v>
      </c>
      <c r="L115" s="22">
        <v>70.16</v>
      </c>
      <c r="M115" s="22">
        <v>72</v>
      </c>
      <c r="N115" s="45">
        <f t="shared" si="15"/>
        <v>440</v>
      </c>
      <c r="O115" s="7"/>
      <c r="P115" s="7"/>
      <c r="Q115" s="7"/>
      <c r="R115" s="7"/>
      <c r="AJ115" s="75"/>
    </row>
    <row r="116" spans="1:36" s="8" customFormat="1" ht="10.5" customHeight="1">
      <c r="A116" s="22" t="s">
        <v>100</v>
      </c>
      <c r="B116" s="46">
        <f>B115*0.81</f>
        <v>73.48320000000001</v>
      </c>
      <c r="C116" s="46">
        <f aca="true" t="shared" si="16" ref="C116:M116">C115*0.81</f>
        <v>73.46700000000001</v>
      </c>
      <c r="D116" s="46">
        <f t="shared" si="16"/>
        <v>51.354</v>
      </c>
      <c r="E116" s="46">
        <f t="shared" si="16"/>
        <v>22.1778</v>
      </c>
      <c r="F116" s="46">
        <f t="shared" si="16"/>
        <v>0</v>
      </c>
      <c r="G116" s="46">
        <f t="shared" si="16"/>
        <v>0</v>
      </c>
      <c r="H116" s="46">
        <f t="shared" si="16"/>
        <v>0</v>
      </c>
      <c r="I116" s="46">
        <f t="shared" si="16"/>
        <v>0</v>
      </c>
      <c r="J116" s="46">
        <f t="shared" si="16"/>
        <v>0</v>
      </c>
      <c r="K116" s="46">
        <f t="shared" si="16"/>
        <v>20.768400000000003</v>
      </c>
      <c r="L116" s="46">
        <f t="shared" si="16"/>
        <v>56.8296</v>
      </c>
      <c r="M116" s="46">
        <f t="shared" si="16"/>
        <v>58.32000000000001</v>
      </c>
      <c r="N116" s="46">
        <f>B116+C116+D116+E116+F116+G116+H116+I116+J116+K116+L116+M116</f>
        <v>356.40000000000003</v>
      </c>
      <c r="O116" s="7"/>
      <c r="P116" s="7"/>
      <c r="Q116" s="7"/>
      <c r="R116" s="7"/>
      <c r="AJ116" s="75"/>
    </row>
    <row r="117" spans="1:36" s="8" customFormat="1" ht="12" customHeight="1">
      <c r="A117" s="22" t="s">
        <v>99</v>
      </c>
      <c r="B117" s="46">
        <f>B115-B116</f>
        <v>17.236799999999988</v>
      </c>
      <c r="C117" s="46">
        <f aca="true" t="shared" si="17" ref="C117:M117">C115-C116</f>
        <v>17.23299999999999</v>
      </c>
      <c r="D117" s="46">
        <f t="shared" si="17"/>
        <v>12.046</v>
      </c>
      <c r="E117" s="46">
        <f t="shared" si="17"/>
        <v>5.202199999999998</v>
      </c>
      <c r="F117" s="46">
        <f t="shared" si="17"/>
        <v>0</v>
      </c>
      <c r="G117" s="46">
        <f t="shared" si="17"/>
        <v>0</v>
      </c>
      <c r="H117" s="46">
        <f t="shared" si="17"/>
        <v>0</v>
      </c>
      <c r="I117" s="46">
        <f t="shared" si="17"/>
        <v>0</v>
      </c>
      <c r="J117" s="46">
        <f t="shared" si="17"/>
        <v>0</v>
      </c>
      <c r="K117" s="46">
        <f t="shared" si="17"/>
        <v>4.871599999999997</v>
      </c>
      <c r="L117" s="46">
        <f t="shared" si="17"/>
        <v>13.330399999999997</v>
      </c>
      <c r="M117" s="46">
        <f t="shared" si="17"/>
        <v>13.679999999999993</v>
      </c>
      <c r="N117" s="45">
        <f t="shared" si="15"/>
        <v>83.59999999999997</v>
      </c>
      <c r="O117" s="7"/>
      <c r="P117" s="7"/>
      <c r="Q117" s="7"/>
      <c r="R117" s="7"/>
      <c r="AJ117" s="75"/>
    </row>
    <row r="118" spans="1:36" s="8" customFormat="1" ht="12" customHeight="1">
      <c r="A118" s="101" t="s">
        <v>127</v>
      </c>
      <c r="B118" s="46">
        <v>0.544</v>
      </c>
      <c r="C118" s="46">
        <v>0.544</v>
      </c>
      <c r="D118" s="46">
        <v>0.544</v>
      </c>
      <c r="E118" s="46">
        <v>0.544</v>
      </c>
      <c r="F118" s="46"/>
      <c r="G118" s="46"/>
      <c r="H118" s="46"/>
      <c r="I118" s="46"/>
      <c r="J118" s="46"/>
      <c r="K118" s="46">
        <v>0.544</v>
      </c>
      <c r="L118" s="46">
        <v>0.544</v>
      </c>
      <c r="M118" s="46">
        <v>0.544</v>
      </c>
      <c r="N118" s="45">
        <f t="shared" si="15"/>
        <v>3.8080000000000003</v>
      </c>
      <c r="O118" s="7"/>
      <c r="P118" s="7"/>
      <c r="Q118" s="7"/>
      <c r="R118" s="7"/>
      <c r="AJ118" s="75"/>
    </row>
    <row r="119" spans="1:36" s="8" customFormat="1" ht="12" customHeight="1">
      <c r="A119" s="22" t="s">
        <v>114</v>
      </c>
      <c r="B119" s="46">
        <v>69.83</v>
      </c>
      <c r="C119" s="46">
        <v>63.08</v>
      </c>
      <c r="D119" s="46">
        <v>50</v>
      </c>
      <c r="E119" s="46">
        <v>10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12.09</v>
      </c>
      <c r="L119" s="46">
        <v>35</v>
      </c>
      <c r="M119" s="46">
        <v>40</v>
      </c>
      <c r="N119" s="45">
        <f t="shared" si="15"/>
        <v>280</v>
      </c>
      <c r="O119" s="46" t="e">
        <f>O117-#REF!</f>
        <v>#REF!</v>
      </c>
      <c r="P119" s="46" t="e">
        <f>P117-#REF!</f>
        <v>#REF!</v>
      </c>
      <c r="Q119" s="46" t="e">
        <f>Q117-#REF!</f>
        <v>#REF!</v>
      </c>
      <c r="R119" s="46" t="e">
        <f>R117-#REF!</f>
        <v>#REF!</v>
      </c>
      <c r="S119" s="46" t="e">
        <f>S117-#REF!</f>
        <v>#REF!</v>
      </c>
      <c r="T119" s="46" t="e">
        <f>T117-#REF!</f>
        <v>#REF!</v>
      </c>
      <c r="U119" s="46" t="e">
        <f>U117-#REF!</f>
        <v>#REF!</v>
      </c>
      <c r="V119" s="46" t="e">
        <f>V117-#REF!</f>
        <v>#REF!</v>
      </c>
      <c r="W119" s="46" t="e">
        <f>W117-#REF!</f>
        <v>#REF!</v>
      </c>
      <c r="X119" s="46" t="e">
        <f>X117-#REF!</f>
        <v>#REF!</v>
      </c>
      <c r="Y119" s="46" t="e">
        <f>Y117-#REF!</f>
        <v>#REF!</v>
      </c>
      <c r="Z119" s="46" t="e">
        <f>Z117-#REF!</f>
        <v>#REF!</v>
      </c>
      <c r="AA119" s="46" t="e">
        <f>AA117-#REF!</f>
        <v>#REF!</v>
      </c>
      <c r="AB119" s="46" t="e">
        <f>AB117-#REF!</f>
        <v>#REF!</v>
      </c>
      <c r="AC119" s="46" t="e">
        <f>AC117-#REF!</f>
        <v>#REF!</v>
      </c>
      <c r="AD119" s="46" t="e">
        <f>AD117-#REF!</f>
        <v>#REF!</v>
      </c>
      <c r="AE119" s="46" t="e">
        <f>AE117-#REF!</f>
        <v>#REF!</v>
      </c>
      <c r="AF119" s="46" t="e">
        <f>AF117-#REF!</f>
        <v>#REF!</v>
      </c>
      <c r="AG119" s="46" t="e">
        <f>AG117-#REF!</f>
        <v>#REF!</v>
      </c>
      <c r="AH119" s="46" t="e">
        <f>AH117-#REF!</f>
        <v>#REF!</v>
      </c>
      <c r="AI119" s="46" t="e">
        <f>AI117-#REF!</f>
        <v>#REF!</v>
      </c>
      <c r="AJ119" s="75"/>
    </row>
    <row r="120" spans="1:36" s="8" customFormat="1" ht="12" customHeight="1">
      <c r="A120" s="22" t="s">
        <v>100</v>
      </c>
      <c r="B120" s="46">
        <f>B119*0.33</f>
        <v>23.0439</v>
      </c>
      <c r="C120" s="46">
        <f aca="true" t="shared" si="18" ref="C120:M120">C119*0.33</f>
        <v>20.8164</v>
      </c>
      <c r="D120" s="46">
        <f t="shared" si="18"/>
        <v>16.5</v>
      </c>
      <c r="E120" s="46">
        <f t="shared" si="18"/>
        <v>3.3000000000000003</v>
      </c>
      <c r="F120" s="46">
        <f t="shared" si="18"/>
        <v>0</v>
      </c>
      <c r="G120" s="46">
        <f t="shared" si="18"/>
        <v>0</v>
      </c>
      <c r="H120" s="46">
        <f t="shared" si="18"/>
        <v>0</v>
      </c>
      <c r="I120" s="46">
        <f t="shared" si="18"/>
        <v>0</v>
      </c>
      <c r="J120" s="46">
        <f t="shared" si="18"/>
        <v>0</v>
      </c>
      <c r="K120" s="46">
        <f t="shared" si="18"/>
        <v>3.9897</v>
      </c>
      <c r="L120" s="46">
        <f t="shared" si="18"/>
        <v>11.55</v>
      </c>
      <c r="M120" s="46">
        <f t="shared" si="18"/>
        <v>13.200000000000001</v>
      </c>
      <c r="N120" s="45">
        <f t="shared" si="15"/>
        <v>92.4</v>
      </c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75"/>
    </row>
    <row r="121" spans="1:36" s="8" customFormat="1" ht="10.5" customHeight="1">
      <c r="A121" s="22" t="s">
        <v>99</v>
      </c>
      <c r="B121" s="46">
        <f>B119-B120</f>
        <v>46.7861</v>
      </c>
      <c r="C121" s="46">
        <f aca="true" t="shared" si="19" ref="C121:M121">C119-C120</f>
        <v>42.2636</v>
      </c>
      <c r="D121" s="46">
        <f t="shared" si="19"/>
        <v>33.5</v>
      </c>
      <c r="E121" s="46">
        <f t="shared" si="19"/>
        <v>6.699999999999999</v>
      </c>
      <c r="F121" s="46">
        <f t="shared" si="19"/>
        <v>0</v>
      </c>
      <c r="G121" s="46">
        <f t="shared" si="19"/>
        <v>0</v>
      </c>
      <c r="H121" s="46">
        <f t="shared" si="19"/>
        <v>0</v>
      </c>
      <c r="I121" s="46">
        <f t="shared" si="19"/>
        <v>0</v>
      </c>
      <c r="J121" s="46">
        <f t="shared" si="19"/>
        <v>0</v>
      </c>
      <c r="K121" s="46">
        <f t="shared" si="19"/>
        <v>8.1003</v>
      </c>
      <c r="L121" s="46">
        <f t="shared" si="19"/>
        <v>23.45</v>
      </c>
      <c r="M121" s="46">
        <f t="shared" si="19"/>
        <v>26.799999999999997</v>
      </c>
      <c r="N121" s="45">
        <f t="shared" si="15"/>
        <v>187.59999999999997</v>
      </c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75"/>
    </row>
    <row r="122" spans="1:36" s="8" customFormat="1" ht="12.75" customHeight="1">
      <c r="A122" s="22" t="s">
        <v>31</v>
      </c>
      <c r="B122" s="22">
        <v>87.39</v>
      </c>
      <c r="C122" s="22">
        <v>109.65</v>
      </c>
      <c r="D122" s="22">
        <v>102.68</v>
      </c>
      <c r="E122" s="22">
        <v>16.88</v>
      </c>
      <c r="F122" s="22"/>
      <c r="G122" s="22"/>
      <c r="H122" s="22"/>
      <c r="I122" s="22"/>
      <c r="J122" s="22"/>
      <c r="K122" s="22">
        <v>42.5</v>
      </c>
      <c r="L122" s="22">
        <v>82.9</v>
      </c>
      <c r="M122" s="22">
        <v>128</v>
      </c>
      <c r="N122" s="45">
        <f t="shared" si="15"/>
        <v>570</v>
      </c>
      <c r="O122" s="7"/>
      <c r="P122" s="7"/>
      <c r="Q122" s="7"/>
      <c r="R122" s="7"/>
      <c r="AJ122" s="75"/>
    </row>
    <row r="123" spans="1:36" s="8" customFormat="1" ht="11.25" customHeight="1">
      <c r="A123" s="22" t="s">
        <v>100</v>
      </c>
      <c r="B123" s="22">
        <f>B122*0.625</f>
        <v>54.61875</v>
      </c>
      <c r="C123" s="22">
        <f aca="true" t="shared" si="20" ref="C123:M123">C122*0.625</f>
        <v>68.53125</v>
      </c>
      <c r="D123" s="22">
        <f t="shared" si="20"/>
        <v>64.17500000000001</v>
      </c>
      <c r="E123" s="22">
        <f t="shared" si="20"/>
        <v>10.549999999999999</v>
      </c>
      <c r="F123" s="22">
        <f t="shared" si="20"/>
        <v>0</v>
      </c>
      <c r="G123" s="22">
        <f t="shared" si="20"/>
        <v>0</v>
      </c>
      <c r="H123" s="22">
        <f t="shared" si="20"/>
        <v>0</v>
      </c>
      <c r="I123" s="22">
        <f t="shared" si="20"/>
        <v>0</v>
      </c>
      <c r="J123" s="22">
        <f t="shared" si="20"/>
        <v>0</v>
      </c>
      <c r="K123" s="22">
        <f t="shared" si="20"/>
        <v>26.5625</v>
      </c>
      <c r="L123" s="22">
        <f t="shared" si="20"/>
        <v>51.8125</v>
      </c>
      <c r="M123" s="22">
        <f t="shared" si="20"/>
        <v>80</v>
      </c>
      <c r="N123" s="45">
        <f t="shared" si="15"/>
        <v>356.25</v>
      </c>
      <c r="O123" s="7"/>
      <c r="P123" s="7"/>
      <c r="Q123" s="7"/>
      <c r="R123" s="7"/>
      <c r="AJ123" s="75"/>
    </row>
    <row r="124" spans="1:36" s="8" customFormat="1" ht="12.75" customHeight="1">
      <c r="A124" s="22" t="s">
        <v>99</v>
      </c>
      <c r="B124" s="22">
        <f>B122-B123</f>
        <v>32.77125</v>
      </c>
      <c r="C124" s="22">
        <f aca="true" t="shared" si="21" ref="C124:M124">C122-C123</f>
        <v>41.118750000000006</v>
      </c>
      <c r="D124" s="22">
        <f t="shared" si="21"/>
        <v>38.504999999999995</v>
      </c>
      <c r="E124" s="22">
        <f t="shared" si="21"/>
        <v>6.33</v>
      </c>
      <c r="F124" s="22">
        <f t="shared" si="21"/>
        <v>0</v>
      </c>
      <c r="G124" s="22">
        <f t="shared" si="21"/>
        <v>0</v>
      </c>
      <c r="H124" s="22">
        <f t="shared" si="21"/>
        <v>0</v>
      </c>
      <c r="I124" s="22">
        <f t="shared" si="21"/>
        <v>0</v>
      </c>
      <c r="J124" s="22">
        <f t="shared" si="21"/>
        <v>0</v>
      </c>
      <c r="K124" s="22">
        <f t="shared" si="21"/>
        <v>15.9375</v>
      </c>
      <c r="L124" s="22">
        <f t="shared" si="21"/>
        <v>31.087500000000006</v>
      </c>
      <c r="M124" s="22">
        <f t="shared" si="21"/>
        <v>48</v>
      </c>
      <c r="N124" s="45">
        <f t="shared" si="15"/>
        <v>213.75000000000003</v>
      </c>
      <c r="O124" s="7"/>
      <c r="P124" s="7"/>
      <c r="Q124" s="7"/>
      <c r="R124" s="7"/>
      <c r="AJ124" s="75"/>
    </row>
    <row r="125" spans="1:36" s="8" customFormat="1" ht="12.75" customHeight="1">
      <c r="A125" s="22" t="s">
        <v>127</v>
      </c>
      <c r="B125" s="22">
        <v>1.858</v>
      </c>
      <c r="C125" s="22">
        <v>1.857</v>
      </c>
      <c r="D125" s="22">
        <v>1.857</v>
      </c>
      <c r="E125" s="22">
        <v>1.857</v>
      </c>
      <c r="F125" s="22"/>
      <c r="G125" s="22"/>
      <c r="H125" s="22"/>
      <c r="I125" s="22"/>
      <c r="J125" s="22"/>
      <c r="K125" s="22">
        <v>1.857</v>
      </c>
      <c r="L125" s="22">
        <v>1.857</v>
      </c>
      <c r="M125" s="22">
        <v>1.857</v>
      </c>
      <c r="N125" s="45">
        <f t="shared" si="15"/>
        <v>12.999999999999998</v>
      </c>
      <c r="O125" s="7"/>
      <c r="P125" s="7"/>
      <c r="Q125" s="7"/>
      <c r="R125" s="7"/>
      <c r="AJ125" s="75"/>
    </row>
    <row r="126" spans="1:36" s="8" customFormat="1" ht="29.25" customHeight="1">
      <c r="A126" s="45" t="s">
        <v>83</v>
      </c>
      <c r="B126" s="22">
        <v>37.71</v>
      </c>
      <c r="C126" s="22">
        <v>30.22</v>
      </c>
      <c r="D126" s="22">
        <v>15</v>
      </c>
      <c r="E126" s="22">
        <v>5</v>
      </c>
      <c r="F126" s="22"/>
      <c r="G126" s="22"/>
      <c r="H126" s="22"/>
      <c r="I126" s="22"/>
      <c r="J126" s="22"/>
      <c r="K126" s="22">
        <v>6.56</v>
      </c>
      <c r="L126" s="22">
        <v>29.12</v>
      </c>
      <c r="M126" s="22">
        <v>36.39</v>
      </c>
      <c r="N126" s="45">
        <f>B126+C126+D126+E126+F126+G126+H126+I126+J126+K126+L126+M126</f>
        <v>160</v>
      </c>
      <c r="O126" s="7"/>
      <c r="P126" s="7"/>
      <c r="Q126" s="7"/>
      <c r="R126" s="7"/>
      <c r="AJ126" s="75"/>
    </row>
    <row r="127" spans="1:36" s="8" customFormat="1" ht="12.75" customHeight="1">
      <c r="A127" s="22" t="s">
        <v>100</v>
      </c>
      <c r="B127" s="22">
        <f>B126*0.501</f>
        <v>18.89271</v>
      </c>
      <c r="C127" s="22">
        <f aca="true" t="shared" si="22" ref="C127:L127">C126*0.501</f>
        <v>15.14022</v>
      </c>
      <c r="D127" s="22">
        <f t="shared" si="22"/>
        <v>7.515</v>
      </c>
      <c r="E127" s="22">
        <f t="shared" si="22"/>
        <v>2.505</v>
      </c>
      <c r="F127" s="22">
        <f t="shared" si="22"/>
        <v>0</v>
      </c>
      <c r="G127" s="22">
        <f t="shared" si="22"/>
        <v>0</v>
      </c>
      <c r="H127" s="22">
        <f t="shared" si="22"/>
        <v>0</v>
      </c>
      <c r="I127" s="22">
        <f t="shared" si="22"/>
        <v>0</v>
      </c>
      <c r="J127" s="22">
        <f t="shared" si="22"/>
        <v>0</v>
      </c>
      <c r="K127" s="22">
        <f t="shared" si="22"/>
        <v>3.2865599999999997</v>
      </c>
      <c r="L127" s="22">
        <f t="shared" si="22"/>
        <v>14.589120000000001</v>
      </c>
      <c r="M127" s="22">
        <f>M126*0.501</f>
        <v>18.23139</v>
      </c>
      <c r="N127" s="45">
        <f t="shared" si="15"/>
        <v>80.16000000000001</v>
      </c>
      <c r="O127" s="7"/>
      <c r="P127" s="7"/>
      <c r="Q127" s="7"/>
      <c r="R127" s="7"/>
      <c r="AJ127" s="75"/>
    </row>
    <row r="128" spans="1:36" s="8" customFormat="1" ht="12.75" customHeight="1">
      <c r="A128" s="22" t="s">
        <v>99</v>
      </c>
      <c r="B128" s="22">
        <f>B126-B127</f>
        <v>18.81729</v>
      </c>
      <c r="C128" s="22">
        <f aca="true" t="shared" si="23" ref="C128:M128">C126-C127</f>
        <v>15.07978</v>
      </c>
      <c r="D128" s="22">
        <f t="shared" si="23"/>
        <v>7.485</v>
      </c>
      <c r="E128" s="22">
        <f t="shared" si="23"/>
        <v>2.495</v>
      </c>
      <c r="F128" s="22">
        <f t="shared" si="23"/>
        <v>0</v>
      </c>
      <c r="G128" s="22">
        <f t="shared" si="23"/>
        <v>0</v>
      </c>
      <c r="H128" s="22">
        <f t="shared" si="23"/>
        <v>0</v>
      </c>
      <c r="I128" s="22">
        <f t="shared" si="23"/>
        <v>0</v>
      </c>
      <c r="J128" s="22">
        <f t="shared" si="23"/>
        <v>0</v>
      </c>
      <c r="K128" s="22">
        <f t="shared" si="23"/>
        <v>3.27344</v>
      </c>
      <c r="L128" s="22">
        <f t="shared" si="23"/>
        <v>14.53088</v>
      </c>
      <c r="M128" s="22">
        <f t="shared" si="23"/>
        <v>18.15861</v>
      </c>
      <c r="N128" s="45">
        <f t="shared" si="15"/>
        <v>79.83999999999999</v>
      </c>
      <c r="O128" s="7"/>
      <c r="P128" s="7"/>
      <c r="Q128" s="7"/>
      <c r="R128" s="7"/>
      <c r="AJ128" s="75"/>
    </row>
    <row r="129" spans="1:36" s="8" customFormat="1" ht="16.5" customHeight="1" thickBot="1">
      <c r="A129" s="101" t="s">
        <v>127</v>
      </c>
      <c r="B129" s="29">
        <v>1.9</v>
      </c>
      <c r="C129" s="29">
        <v>1.9</v>
      </c>
      <c r="D129" s="29">
        <v>0.8</v>
      </c>
      <c r="E129" s="29">
        <v>0.241</v>
      </c>
      <c r="F129" s="29"/>
      <c r="G129" s="29"/>
      <c r="H129" s="29"/>
      <c r="I129" s="29"/>
      <c r="J129" s="29"/>
      <c r="K129" s="29">
        <v>0.7</v>
      </c>
      <c r="L129" s="29">
        <v>1.2</v>
      </c>
      <c r="M129" s="29">
        <v>2.8</v>
      </c>
      <c r="N129" s="101">
        <f t="shared" si="15"/>
        <v>9.541</v>
      </c>
      <c r="O129" s="7"/>
      <c r="P129" s="7"/>
      <c r="Q129" s="7"/>
      <c r="R129" s="7"/>
      <c r="AJ129" s="75"/>
    </row>
    <row r="130" spans="1:36" s="8" customFormat="1" ht="32.25" customHeight="1" thickBot="1">
      <c r="A130" s="122" t="s">
        <v>148</v>
      </c>
      <c r="B130" s="113">
        <f>B108+B109+B110+B111+B112+B113+B114+B115+B119+B122+B126</f>
        <v>1181.7400000000002</v>
      </c>
      <c r="C130" s="113">
        <f aca="true" t="shared" si="24" ref="C130:M130">C108+C109+C110+C111+C112+C113+C114+C115+C119+C122+C126</f>
        <v>1086.629666666667</v>
      </c>
      <c r="D130" s="113">
        <f t="shared" si="24"/>
        <v>764.0303333333334</v>
      </c>
      <c r="E130" s="113">
        <f t="shared" si="24"/>
        <v>130.85999999999999</v>
      </c>
      <c r="F130" s="113">
        <f t="shared" si="24"/>
        <v>4.1</v>
      </c>
      <c r="G130" s="113">
        <f t="shared" si="24"/>
        <v>2</v>
      </c>
      <c r="H130" s="113">
        <f t="shared" si="24"/>
        <v>0</v>
      </c>
      <c r="I130" s="113">
        <f t="shared" si="24"/>
        <v>0</v>
      </c>
      <c r="J130" s="113">
        <f t="shared" si="24"/>
        <v>4.3</v>
      </c>
      <c r="K130" s="113">
        <f t="shared" si="24"/>
        <v>266.14033333333333</v>
      </c>
      <c r="L130" s="113">
        <f t="shared" si="24"/>
        <v>784.674</v>
      </c>
      <c r="M130" s="113">
        <f t="shared" si="24"/>
        <v>928.486</v>
      </c>
      <c r="N130" s="114">
        <f>N108+N109+N110+N111+N112+N113+N114+N115+N119+N122+N126</f>
        <v>5152.960333333333</v>
      </c>
      <c r="O130" s="7"/>
      <c r="P130" s="7"/>
      <c r="Q130" s="7"/>
      <c r="R130" s="7"/>
      <c r="AJ130" s="75"/>
    </row>
    <row r="131" spans="1:36" s="8" customFormat="1" ht="27" customHeight="1" thickBot="1">
      <c r="A131" s="96" t="s">
        <v>158</v>
      </c>
      <c r="B131" s="103">
        <f>B118+B125+B129</f>
        <v>4.302</v>
      </c>
      <c r="C131" s="103">
        <f aca="true" t="shared" si="25" ref="C131:N131">C118+C125+C129</f>
        <v>4.301</v>
      </c>
      <c r="D131" s="103">
        <f t="shared" si="25"/>
        <v>3.2009999999999996</v>
      </c>
      <c r="E131" s="103">
        <f t="shared" si="25"/>
        <v>2.642</v>
      </c>
      <c r="F131" s="103">
        <f t="shared" si="25"/>
        <v>0</v>
      </c>
      <c r="G131" s="103">
        <f t="shared" si="25"/>
        <v>0</v>
      </c>
      <c r="H131" s="103">
        <f t="shared" si="25"/>
        <v>0</v>
      </c>
      <c r="I131" s="103">
        <f t="shared" si="25"/>
        <v>0</v>
      </c>
      <c r="J131" s="103">
        <f t="shared" si="25"/>
        <v>0</v>
      </c>
      <c r="K131" s="103">
        <f t="shared" si="25"/>
        <v>3.101</v>
      </c>
      <c r="L131" s="103">
        <f t="shared" si="25"/>
        <v>3.601</v>
      </c>
      <c r="M131" s="103">
        <f t="shared" si="25"/>
        <v>5.201</v>
      </c>
      <c r="N131" s="103">
        <f t="shared" si="25"/>
        <v>26.349</v>
      </c>
      <c r="O131" s="7"/>
      <c r="P131" s="7"/>
      <c r="Q131" s="7"/>
      <c r="R131" s="7"/>
      <c r="AJ131" s="75"/>
    </row>
    <row r="132" spans="1:36" s="8" customFormat="1" ht="30" customHeight="1" thickBot="1">
      <c r="A132" s="122" t="s">
        <v>153</v>
      </c>
      <c r="B132" s="113">
        <f aca="true" t="shared" si="26" ref="B132:AI132">B100+B130</f>
        <v>3387.244103061334</v>
      </c>
      <c r="C132" s="113">
        <f t="shared" si="26"/>
        <v>3247.2734645603723</v>
      </c>
      <c r="D132" s="113">
        <f t="shared" si="26"/>
        <v>2496.4053000000004</v>
      </c>
      <c r="E132" s="113">
        <f t="shared" si="26"/>
        <v>812.6264726067703</v>
      </c>
      <c r="F132" s="113">
        <f t="shared" si="26"/>
        <v>14.947111111111111</v>
      </c>
      <c r="G132" s="113">
        <f t="shared" si="26"/>
        <v>7.298555555555555</v>
      </c>
      <c r="H132" s="113">
        <f t="shared" si="26"/>
        <v>5.6273333333333335</v>
      </c>
      <c r="I132" s="113">
        <f t="shared" si="26"/>
        <v>0.37133333333333335</v>
      </c>
      <c r="J132" s="113">
        <f t="shared" si="26"/>
        <v>7.88483</v>
      </c>
      <c r="K132" s="113">
        <f t="shared" si="26"/>
        <v>659.0891245308767</v>
      </c>
      <c r="L132" s="113">
        <f t="shared" si="26"/>
        <v>2113.490665226127</v>
      </c>
      <c r="M132" s="113">
        <f t="shared" si="26"/>
        <v>2647.807068084461</v>
      </c>
      <c r="N132" s="114">
        <f t="shared" si="26"/>
        <v>15400.065361403274</v>
      </c>
      <c r="O132" s="42">
        <f t="shared" si="26"/>
        <v>0</v>
      </c>
      <c r="P132" s="11">
        <f t="shared" si="26"/>
        <v>0</v>
      </c>
      <c r="Q132" s="11">
        <f t="shared" si="26"/>
        <v>0</v>
      </c>
      <c r="R132" s="11">
        <f t="shared" si="26"/>
        <v>0</v>
      </c>
      <c r="S132" s="11">
        <f t="shared" si="26"/>
        <v>0</v>
      </c>
      <c r="T132" s="11">
        <f t="shared" si="26"/>
        <v>0</v>
      </c>
      <c r="U132" s="11">
        <f t="shared" si="26"/>
        <v>0</v>
      </c>
      <c r="V132" s="11">
        <f t="shared" si="26"/>
        <v>0</v>
      </c>
      <c r="W132" s="11">
        <f t="shared" si="26"/>
        <v>0</v>
      </c>
      <c r="X132" s="11">
        <f t="shared" si="26"/>
        <v>0</v>
      </c>
      <c r="Y132" s="11">
        <f t="shared" si="26"/>
        <v>0</v>
      </c>
      <c r="Z132" s="11">
        <f t="shared" si="26"/>
        <v>0</v>
      </c>
      <c r="AA132" s="11">
        <f t="shared" si="26"/>
        <v>0</v>
      </c>
      <c r="AB132" s="11">
        <f t="shared" si="26"/>
        <v>0</v>
      </c>
      <c r="AC132" s="11">
        <f t="shared" si="26"/>
        <v>0</v>
      </c>
      <c r="AD132" s="11">
        <f t="shared" si="26"/>
        <v>0</v>
      </c>
      <c r="AE132" s="11">
        <f t="shared" si="26"/>
        <v>0</v>
      </c>
      <c r="AF132" s="11">
        <f t="shared" si="26"/>
        <v>0</v>
      </c>
      <c r="AG132" s="11">
        <f t="shared" si="26"/>
        <v>0</v>
      </c>
      <c r="AH132" s="11">
        <f t="shared" si="26"/>
        <v>0</v>
      </c>
      <c r="AI132" s="11">
        <f t="shared" si="26"/>
        <v>0</v>
      </c>
      <c r="AJ132" s="75"/>
    </row>
    <row r="133" spans="1:36" s="8" customFormat="1" ht="15.75" customHeight="1" thickBot="1">
      <c r="A133" s="104" t="s">
        <v>129</v>
      </c>
      <c r="B133" s="105">
        <f aca="true" t="shared" si="27" ref="B133:N133">B101</f>
        <v>0.136</v>
      </c>
      <c r="C133" s="105">
        <f t="shared" si="27"/>
        <v>0.08299999999999999</v>
      </c>
      <c r="D133" s="105">
        <f t="shared" si="27"/>
        <v>0.101</v>
      </c>
      <c r="E133" s="105">
        <f t="shared" si="27"/>
        <v>0.028</v>
      </c>
      <c r="F133" s="105">
        <f t="shared" si="27"/>
        <v>0</v>
      </c>
      <c r="G133" s="105">
        <f t="shared" si="27"/>
        <v>0</v>
      </c>
      <c r="H133" s="105">
        <f t="shared" si="27"/>
        <v>0</v>
      </c>
      <c r="I133" s="105">
        <f t="shared" si="27"/>
        <v>0</v>
      </c>
      <c r="J133" s="105">
        <f t="shared" si="27"/>
        <v>0</v>
      </c>
      <c r="K133" s="105">
        <f t="shared" si="27"/>
        <v>0.056</v>
      </c>
      <c r="L133" s="105">
        <f t="shared" si="27"/>
        <v>0.1</v>
      </c>
      <c r="M133" s="105">
        <f t="shared" si="27"/>
        <v>0.10300000000000001</v>
      </c>
      <c r="N133" s="105">
        <f t="shared" si="27"/>
        <v>0.607</v>
      </c>
      <c r="O133" s="11"/>
      <c r="P133" s="11"/>
      <c r="Q133" s="11"/>
      <c r="R133" s="11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75"/>
    </row>
    <row r="134" spans="1:36" s="8" customFormat="1" ht="30" customHeight="1" thickBot="1">
      <c r="A134" s="123" t="s">
        <v>130</v>
      </c>
      <c r="B134" s="120">
        <f>B132-B133</f>
        <v>3387.108103061334</v>
      </c>
      <c r="C134" s="120">
        <f aca="true" t="shared" si="28" ref="C134:M134">C132-C133</f>
        <v>3247.190464560372</v>
      </c>
      <c r="D134" s="120">
        <f t="shared" si="28"/>
        <v>2496.3043000000002</v>
      </c>
      <c r="E134" s="120">
        <f t="shared" si="28"/>
        <v>812.5984726067703</v>
      </c>
      <c r="F134" s="120">
        <f t="shared" si="28"/>
        <v>14.947111111111111</v>
      </c>
      <c r="G134" s="120">
        <f t="shared" si="28"/>
        <v>7.298555555555555</v>
      </c>
      <c r="H134" s="120">
        <f t="shared" si="28"/>
        <v>5.6273333333333335</v>
      </c>
      <c r="I134" s="120">
        <f t="shared" si="28"/>
        <v>0.37133333333333335</v>
      </c>
      <c r="J134" s="120">
        <f t="shared" si="28"/>
        <v>7.88483</v>
      </c>
      <c r="K134" s="120">
        <f t="shared" si="28"/>
        <v>659.0331245308766</v>
      </c>
      <c r="L134" s="120">
        <f t="shared" si="28"/>
        <v>2113.390665226127</v>
      </c>
      <c r="M134" s="120">
        <f t="shared" si="28"/>
        <v>2647.704068084461</v>
      </c>
      <c r="N134" s="121">
        <f>N132-N133</f>
        <v>15399.458361403274</v>
      </c>
      <c r="O134" s="42" t="e">
        <f>O102+#REF!</f>
        <v>#REF!</v>
      </c>
      <c r="P134" s="11" t="e">
        <f>P102+#REF!</f>
        <v>#REF!</v>
      </c>
      <c r="Q134" s="11" t="e">
        <f>Q102+#REF!</f>
        <v>#REF!</v>
      </c>
      <c r="R134" s="11" t="e">
        <f>R102+#REF!</f>
        <v>#REF!</v>
      </c>
      <c r="S134" s="11" t="e">
        <f>S102+#REF!</f>
        <v>#REF!</v>
      </c>
      <c r="T134" s="11" t="e">
        <f>T102+#REF!</f>
        <v>#REF!</v>
      </c>
      <c r="U134" s="11" t="e">
        <f>U102+#REF!</f>
        <v>#REF!</v>
      </c>
      <c r="V134" s="11" t="e">
        <f>V102+#REF!</f>
        <v>#REF!</v>
      </c>
      <c r="W134" s="11" t="e">
        <f>W102+#REF!</f>
        <v>#REF!</v>
      </c>
      <c r="X134" s="11" t="e">
        <f>X102+#REF!</f>
        <v>#REF!</v>
      </c>
      <c r="Y134" s="11" t="e">
        <f>Y102+#REF!</f>
        <v>#REF!</v>
      </c>
      <c r="Z134" s="11" t="e">
        <f>Z102+#REF!</f>
        <v>#REF!</v>
      </c>
      <c r="AA134" s="11" t="e">
        <f>AA102+#REF!</f>
        <v>#REF!</v>
      </c>
      <c r="AB134" s="11" t="e">
        <f>AB102+#REF!</f>
        <v>#REF!</v>
      </c>
      <c r="AC134" s="11" t="e">
        <f>AC102+#REF!</f>
        <v>#REF!</v>
      </c>
      <c r="AD134" s="11" t="e">
        <f>AD102+#REF!</f>
        <v>#REF!</v>
      </c>
      <c r="AE134" s="11" t="e">
        <f>AE102+#REF!</f>
        <v>#REF!</v>
      </c>
      <c r="AF134" s="11" t="e">
        <f>AF102+#REF!</f>
        <v>#REF!</v>
      </c>
      <c r="AG134" s="11" t="e">
        <f>AG102+#REF!</f>
        <v>#REF!</v>
      </c>
      <c r="AH134" s="11" t="e">
        <f>AH102+#REF!</f>
        <v>#REF!</v>
      </c>
      <c r="AI134" s="11" t="e">
        <f>AI102+#REF!</f>
        <v>#REF!</v>
      </c>
      <c r="AJ134" s="75"/>
    </row>
    <row r="135" spans="1:36" s="15" customFormat="1" ht="15" customHeight="1">
      <c r="A135" s="103" t="s">
        <v>128</v>
      </c>
      <c r="B135" s="103">
        <f aca="true" t="shared" si="29" ref="B135:AI135">B103+B131</f>
        <v>4.558</v>
      </c>
      <c r="C135" s="103">
        <f t="shared" si="29"/>
        <v>4.537</v>
      </c>
      <c r="D135" s="103">
        <f t="shared" si="29"/>
        <v>3.4369999999999994</v>
      </c>
      <c r="E135" s="103">
        <f t="shared" si="29"/>
        <v>2.878</v>
      </c>
      <c r="F135" s="103">
        <f t="shared" si="29"/>
        <v>0</v>
      </c>
      <c r="G135" s="103">
        <f t="shared" si="29"/>
        <v>0</v>
      </c>
      <c r="H135" s="103">
        <f t="shared" si="29"/>
        <v>0</v>
      </c>
      <c r="I135" s="103">
        <f t="shared" si="29"/>
        <v>0</v>
      </c>
      <c r="J135" s="103">
        <f t="shared" si="29"/>
        <v>0</v>
      </c>
      <c r="K135" s="103">
        <f t="shared" si="29"/>
        <v>3.3369999999999997</v>
      </c>
      <c r="L135" s="103">
        <f t="shared" si="29"/>
        <v>3.8369999999999997</v>
      </c>
      <c r="M135" s="103">
        <f t="shared" si="29"/>
        <v>5.436999999999999</v>
      </c>
      <c r="N135" s="103">
        <f t="shared" si="29"/>
        <v>28.021</v>
      </c>
      <c r="O135" s="103">
        <f t="shared" si="29"/>
        <v>0</v>
      </c>
      <c r="P135" s="103">
        <f t="shared" si="29"/>
        <v>0</v>
      </c>
      <c r="Q135" s="103">
        <f t="shared" si="29"/>
        <v>0</v>
      </c>
      <c r="R135" s="103">
        <f t="shared" si="29"/>
        <v>0</v>
      </c>
      <c r="S135" s="103">
        <f t="shared" si="29"/>
        <v>0</v>
      </c>
      <c r="T135" s="103">
        <f t="shared" si="29"/>
        <v>0</v>
      </c>
      <c r="U135" s="103">
        <f t="shared" si="29"/>
        <v>0</v>
      </c>
      <c r="V135" s="103">
        <f t="shared" si="29"/>
        <v>0</v>
      </c>
      <c r="W135" s="103">
        <f t="shared" si="29"/>
        <v>0</v>
      </c>
      <c r="X135" s="103">
        <f t="shared" si="29"/>
        <v>0</v>
      </c>
      <c r="Y135" s="103">
        <f t="shared" si="29"/>
        <v>0</v>
      </c>
      <c r="Z135" s="103">
        <f t="shared" si="29"/>
        <v>0</v>
      </c>
      <c r="AA135" s="103">
        <f t="shared" si="29"/>
        <v>0</v>
      </c>
      <c r="AB135" s="103">
        <f t="shared" si="29"/>
        <v>0</v>
      </c>
      <c r="AC135" s="103">
        <f t="shared" si="29"/>
        <v>0</v>
      </c>
      <c r="AD135" s="103">
        <f t="shared" si="29"/>
        <v>0</v>
      </c>
      <c r="AE135" s="103">
        <f t="shared" si="29"/>
        <v>0</v>
      </c>
      <c r="AF135" s="103">
        <f t="shared" si="29"/>
        <v>0</v>
      </c>
      <c r="AG135" s="103">
        <f t="shared" si="29"/>
        <v>0</v>
      </c>
      <c r="AH135" s="103">
        <f t="shared" si="29"/>
        <v>0</v>
      </c>
      <c r="AI135" s="103">
        <f t="shared" si="29"/>
        <v>0</v>
      </c>
      <c r="AJ135" s="79"/>
    </row>
    <row r="136" spans="1:36" s="15" customFormat="1" ht="12.75" customHeight="1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47"/>
      <c r="P136" s="47"/>
      <c r="Q136" s="47"/>
      <c r="R136" s="47"/>
      <c r="AJ136" s="79"/>
    </row>
    <row r="137" spans="1:36" s="14" customFormat="1" ht="12.75" customHeight="1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9"/>
      <c r="P137" s="39"/>
      <c r="Q137" s="39"/>
      <c r="R137" s="39"/>
      <c r="AJ137" s="78"/>
    </row>
    <row r="138" spans="1:36" s="14" customFormat="1" ht="12.75" customHeight="1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9"/>
      <c r="P138" s="39"/>
      <c r="Q138" s="39"/>
      <c r="R138" s="39"/>
      <c r="AJ138" s="78"/>
    </row>
    <row r="139" spans="1:36" s="14" customFormat="1" ht="12.75" customHeight="1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9"/>
      <c r="P139" s="39"/>
      <c r="Q139" s="39"/>
      <c r="R139" s="39"/>
      <c r="AJ139" s="78"/>
    </row>
    <row r="140" spans="1:36" s="14" customFormat="1" ht="12.75" customHeight="1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9"/>
      <c r="P140" s="39"/>
      <c r="Q140" s="39"/>
      <c r="R140" s="39"/>
      <c r="AJ140" s="78"/>
    </row>
    <row r="141" spans="1:36" s="14" customFormat="1" ht="12.75" customHeight="1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9"/>
      <c r="P141" s="39"/>
      <c r="Q141" s="39"/>
      <c r="R141" s="39"/>
      <c r="AJ141" s="78"/>
    </row>
    <row r="142" spans="1:36" s="8" customFormat="1" ht="17.25" customHeight="1">
      <c r="A142" s="143" t="s">
        <v>27</v>
      </c>
      <c r="B142" s="143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7"/>
      <c r="P142" s="7"/>
      <c r="Q142" s="7"/>
      <c r="R142" s="7"/>
      <c r="AJ142" s="75"/>
    </row>
    <row r="143" spans="1:36" s="8" customFormat="1" ht="16.5" customHeight="1">
      <c r="A143" s="143" t="s">
        <v>137</v>
      </c>
      <c r="B143" s="143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7"/>
      <c r="P143" s="7"/>
      <c r="Q143" s="7"/>
      <c r="R143" s="7"/>
      <c r="AJ143" s="75"/>
    </row>
    <row r="144" spans="1:36" s="8" customFormat="1" ht="16.5" customHeight="1">
      <c r="A144" s="36"/>
      <c r="B144" s="144" t="s">
        <v>36</v>
      </c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36"/>
      <c r="N144" s="65"/>
      <c r="O144" s="7"/>
      <c r="P144" s="7"/>
      <c r="Q144" s="7"/>
      <c r="R144" s="7"/>
      <c r="AJ144" s="75"/>
    </row>
    <row r="145" spans="1:36" s="8" customFormat="1" ht="14.25" customHeight="1">
      <c r="A145" s="11" t="s">
        <v>25</v>
      </c>
      <c r="B145" s="11" t="s">
        <v>0</v>
      </c>
      <c r="C145" s="11" t="s">
        <v>1</v>
      </c>
      <c r="D145" s="11" t="s">
        <v>2</v>
      </c>
      <c r="E145" s="11" t="s">
        <v>3</v>
      </c>
      <c r="F145" s="11" t="s">
        <v>4</v>
      </c>
      <c r="G145" s="11" t="s">
        <v>26</v>
      </c>
      <c r="H145" s="11" t="s">
        <v>5</v>
      </c>
      <c r="I145" s="11" t="s">
        <v>6</v>
      </c>
      <c r="J145" s="11" t="s">
        <v>7</v>
      </c>
      <c r="K145" s="11" t="s">
        <v>8</v>
      </c>
      <c r="L145" s="11" t="s">
        <v>9</v>
      </c>
      <c r="M145" s="11" t="s">
        <v>10</v>
      </c>
      <c r="N145" s="11" t="s">
        <v>24</v>
      </c>
      <c r="O145" s="7"/>
      <c r="P145" s="7"/>
      <c r="Q145" s="7"/>
      <c r="R145" s="7"/>
      <c r="AJ145" s="75"/>
    </row>
    <row r="146" spans="1:36" s="9" customFormat="1" ht="24" customHeight="1">
      <c r="A146" s="22" t="s">
        <v>34</v>
      </c>
      <c r="B146" s="20">
        <v>119.72466666666666</v>
      </c>
      <c r="C146" s="20">
        <v>116.45466666666665</v>
      </c>
      <c r="D146" s="20">
        <v>97.06533333333333</v>
      </c>
      <c r="E146" s="20">
        <v>56.31021666666667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19.445</v>
      </c>
      <c r="L146" s="20">
        <v>75</v>
      </c>
      <c r="M146" s="20">
        <v>116</v>
      </c>
      <c r="N146" s="20">
        <f>B146+C146+D146+E146+F146+G146+H146+I146+J146+K146+L146+M146</f>
        <v>599.9998833333334</v>
      </c>
      <c r="O146" s="48"/>
      <c r="P146" s="48"/>
      <c r="Q146" s="48"/>
      <c r="R146" s="48"/>
      <c r="AJ146" s="80"/>
    </row>
    <row r="147" spans="1:36" s="9" customFormat="1" ht="35.25" customHeight="1">
      <c r="A147" s="22" t="s">
        <v>35</v>
      </c>
      <c r="B147" s="22">
        <v>48.772333333333336</v>
      </c>
      <c r="C147" s="22">
        <v>48.049</v>
      </c>
      <c r="D147" s="22">
        <v>33.323</v>
      </c>
      <c r="E147" s="22">
        <v>10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5.855666666666667</v>
      </c>
      <c r="L147" s="22">
        <v>20</v>
      </c>
      <c r="M147" s="22">
        <v>39</v>
      </c>
      <c r="N147" s="20">
        <f>B147+C147+D147+E147+F147+G147+H147+I147+J147+K147+L147+M147</f>
        <v>205.00000000000003</v>
      </c>
      <c r="O147" s="48"/>
      <c r="P147" s="48"/>
      <c r="Q147" s="48"/>
      <c r="R147" s="48"/>
      <c r="AJ147" s="80"/>
    </row>
    <row r="148" spans="1:36" s="9" customFormat="1" ht="20.25" customHeight="1">
      <c r="A148" s="22" t="s">
        <v>87</v>
      </c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48"/>
      <c r="P148" s="48"/>
      <c r="Q148" s="48"/>
      <c r="R148" s="48"/>
      <c r="AJ148" s="80"/>
    </row>
    <row r="149" spans="1:36" s="9" customFormat="1" ht="14.25" customHeight="1">
      <c r="A149" s="22" t="s">
        <v>89</v>
      </c>
      <c r="B149" s="22">
        <v>0.5013333333333333</v>
      </c>
      <c r="C149" s="22">
        <v>0.554</v>
      </c>
      <c r="D149" s="22">
        <v>0.504</v>
      </c>
      <c r="E149" s="22">
        <v>0.1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0.14033333333333334</v>
      </c>
      <c r="L149" s="22">
        <v>0.3</v>
      </c>
      <c r="M149" s="22">
        <v>0.3</v>
      </c>
      <c r="N149" s="20">
        <f>B149+C149+D149+E149+K149+L149+M149</f>
        <v>2.3996666666666666</v>
      </c>
      <c r="O149" s="48"/>
      <c r="P149" s="48"/>
      <c r="Q149" s="48"/>
      <c r="R149" s="48"/>
      <c r="AJ149" s="80"/>
    </row>
    <row r="150" spans="1:36" s="9" customFormat="1" ht="14.25" customHeight="1">
      <c r="A150" s="22" t="s">
        <v>90</v>
      </c>
      <c r="B150" s="22">
        <v>12.191666666666668</v>
      </c>
      <c r="C150" s="22">
        <v>8.006</v>
      </c>
      <c r="D150" s="22">
        <v>7.414000000000001</v>
      </c>
      <c r="E150" s="22">
        <v>1.593333333333333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1.1136666666666668</v>
      </c>
      <c r="L150" s="22">
        <v>5.133333333333334</v>
      </c>
      <c r="M150" s="22">
        <v>3.548</v>
      </c>
      <c r="N150" s="20">
        <f aca="true" t="shared" si="30" ref="N150:N156">B150+C150+D150+E150+F150+G150+H150+I150+J150+K150+L150+M150</f>
        <v>39.00000000000001</v>
      </c>
      <c r="O150" s="48"/>
      <c r="P150" s="48"/>
      <c r="Q150" s="48"/>
      <c r="R150" s="48"/>
      <c r="AJ150" s="80"/>
    </row>
    <row r="151" spans="1:36" s="9" customFormat="1" ht="14.25" customHeight="1">
      <c r="A151" s="22" t="s">
        <v>91</v>
      </c>
      <c r="B151" s="22">
        <v>1.4426666666666668</v>
      </c>
      <c r="C151" s="22">
        <v>1.452</v>
      </c>
      <c r="D151" s="22">
        <v>1.2083333333333333</v>
      </c>
      <c r="E151" s="22">
        <v>0.35766666666666663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0.3193333333333333</v>
      </c>
      <c r="L151" s="22">
        <v>1.2</v>
      </c>
      <c r="M151" s="22">
        <v>1.02</v>
      </c>
      <c r="N151" s="20">
        <f t="shared" si="30"/>
        <v>7</v>
      </c>
      <c r="O151" s="48"/>
      <c r="P151" s="48"/>
      <c r="Q151" s="48"/>
      <c r="R151" s="48"/>
      <c r="AJ151" s="80"/>
    </row>
    <row r="152" spans="1:36" s="9" customFormat="1" ht="12.75" customHeight="1">
      <c r="A152" s="22" t="s">
        <v>92</v>
      </c>
      <c r="B152" s="22">
        <v>2.4936666666666665</v>
      </c>
      <c r="C152" s="22">
        <v>2.139</v>
      </c>
      <c r="D152" s="22">
        <v>1.8953333333333333</v>
      </c>
      <c r="E152" s="22">
        <v>0.48833333333333334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0.6236666666666667</v>
      </c>
      <c r="L152" s="22">
        <v>1.2</v>
      </c>
      <c r="M152" s="22">
        <v>1.16</v>
      </c>
      <c r="N152" s="20">
        <f t="shared" si="30"/>
        <v>10</v>
      </c>
      <c r="O152" s="48"/>
      <c r="P152" s="48"/>
      <c r="Q152" s="48"/>
      <c r="R152" s="48"/>
      <c r="AJ152" s="80"/>
    </row>
    <row r="153" spans="1:36" s="9" customFormat="1" ht="13.5" customHeight="1">
      <c r="A153" s="22" t="s">
        <v>93</v>
      </c>
      <c r="B153" s="22">
        <v>2.655</v>
      </c>
      <c r="C153" s="22">
        <v>2.2503333333333333</v>
      </c>
      <c r="D153" s="22">
        <v>1.6756666666666666</v>
      </c>
      <c r="E153" s="22">
        <v>0.052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0.167</v>
      </c>
      <c r="L153" s="22">
        <v>1.1</v>
      </c>
      <c r="M153" s="22">
        <v>1.1</v>
      </c>
      <c r="N153" s="20">
        <f t="shared" si="30"/>
        <v>8.999999999999998</v>
      </c>
      <c r="O153" s="48"/>
      <c r="P153" s="48"/>
      <c r="Q153" s="48"/>
      <c r="R153" s="48"/>
      <c r="AJ153" s="80"/>
    </row>
    <row r="154" spans="1:36" s="9" customFormat="1" ht="13.5" customHeight="1">
      <c r="A154" s="22" t="s">
        <v>94</v>
      </c>
      <c r="B154" s="22">
        <v>5.777666666666666</v>
      </c>
      <c r="C154" s="22">
        <v>4.205</v>
      </c>
      <c r="D154" s="22">
        <v>3.579333333333333</v>
      </c>
      <c r="E154" s="22">
        <v>0.7373333333333333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0.5143333333333334</v>
      </c>
      <c r="L154" s="22">
        <v>3.266666666666667</v>
      </c>
      <c r="M154" s="22">
        <v>2.92</v>
      </c>
      <c r="N154" s="20">
        <f t="shared" si="30"/>
        <v>21.00033333333333</v>
      </c>
      <c r="O154" s="48"/>
      <c r="P154" s="48"/>
      <c r="Q154" s="48"/>
      <c r="R154" s="48"/>
      <c r="AJ154" s="80"/>
    </row>
    <row r="155" spans="1:36" s="9" customFormat="1" ht="45" customHeight="1">
      <c r="A155" s="22" t="s">
        <v>102</v>
      </c>
      <c r="B155" s="22">
        <v>3.746166666666667</v>
      </c>
      <c r="C155" s="22">
        <v>4.0575</v>
      </c>
      <c r="D155" s="22">
        <v>3.4843333333333333</v>
      </c>
      <c r="E155" s="22">
        <v>0.8281666666666667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0.4805</v>
      </c>
      <c r="L155" s="22">
        <v>1.8666666666666665</v>
      </c>
      <c r="M155" s="22">
        <v>2.537</v>
      </c>
      <c r="N155" s="20">
        <f t="shared" si="30"/>
        <v>17.000333333333334</v>
      </c>
      <c r="O155" s="48"/>
      <c r="P155" s="48"/>
      <c r="Q155" s="48"/>
      <c r="R155" s="48"/>
      <c r="AJ155" s="80"/>
    </row>
    <row r="156" spans="1:36" s="9" customFormat="1" ht="51.75" customHeight="1" thickBot="1">
      <c r="A156" s="29" t="s">
        <v>43</v>
      </c>
      <c r="B156" s="29">
        <v>28</v>
      </c>
      <c r="C156" s="29">
        <v>22.3</v>
      </c>
      <c r="D156" s="29">
        <v>17.7</v>
      </c>
      <c r="E156" s="29">
        <v>15</v>
      </c>
      <c r="F156" s="29"/>
      <c r="G156" s="29"/>
      <c r="H156" s="29"/>
      <c r="I156" s="29"/>
      <c r="J156" s="29"/>
      <c r="K156" s="29">
        <v>15</v>
      </c>
      <c r="L156" s="29">
        <v>16.5</v>
      </c>
      <c r="M156" s="29">
        <v>26.845</v>
      </c>
      <c r="N156" s="30">
        <f t="shared" si="30"/>
        <v>141.345</v>
      </c>
      <c r="O156" s="48"/>
      <c r="P156" s="48"/>
      <c r="Q156" s="48"/>
      <c r="R156" s="48"/>
      <c r="AJ156" s="80"/>
    </row>
    <row r="157" spans="1:36" s="16" customFormat="1" ht="53.25" customHeight="1" thickBot="1">
      <c r="A157" s="110" t="s">
        <v>150</v>
      </c>
      <c r="B157" s="113">
        <f>B146+B147+B149+B150+B151+B152+B153+B154+B155+B156</f>
        <v>225.30516666666665</v>
      </c>
      <c r="C157" s="113">
        <f aca="true" t="shared" si="31" ref="C157:M157">C146+C147+C149+C150+C151+C152+C153+C154+C155+C156</f>
        <v>209.46750000000003</v>
      </c>
      <c r="D157" s="113">
        <f t="shared" si="31"/>
        <v>167.84933333333328</v>
      </c>
      <c r="E157" s="113">
        <f t="shared" si="31"/>
        <v>85.46704999999999</v>
      </c>
      <c r="F157" s="113">
        <f t="shared" si="31"/>
        <v>0</v>
      </c>
      <c r="G157" s="113">
        <f t="shared" si="31"/>
        <v>0</v>
      </c>
      <c r="H157" s="113">
        <f t="shared" si="31"/>
        <v>0</v>
      </c>
      <c r="I157" s="113">
        <f t="shared" si="31"/>
        <v>0</v>
      </c>
      <c r="J157" s="113">
        <f t="shared" si="31"/>
        <v>0</v>
      </c>
      <c r="K157" s="113">
        <f t="shared" si="31"/>
        <v>43.6595</v>
      </c>
      <c r="L157" s="113">
        <f t="shared" si="31"/>
        <v>125.56666666666666</v>
      </c>
      <c r="M157" s="113">
        <f t="shared" si="31"/>
        <v>194.43</v>
      </c>
      <c r="N157" s="114">
        <f>N146+N147+N149+N150+N151+N152+N153+N154+N155+N156</f>
        <v>1051.7452166666667</v>
      </c>
      <c r="O157" s="102">
        <f aca="true" t="shared" si="32" ref="O157:AI157">O146+O147+O149+O150+O151+O152+O153+O154+O155+O156</f>
        <v>0</v>
      </c>
      <c r="P157" s="10">
        <f t="shared" si="32"/>
        <v>0</v>
      </c>
      <c r="Q157" s="10">
        <f t="shared" si="32"/>
        <v>0</v>
      </c>
      <c r="R157" s="10">
        <f t="shared" si="32"/>
        <v>0</v>
      </c>
      <c r="S157" s="63">
        <f t="shared" si="32"/>
        <v>0</v>
      </c>
      <c r="T157" s="63">
        <f t="shared" si="32"/>
        <v>0</v>
      </c>
      <c r="U157" s="63">
        <f t="shared" si="32"/>
        <v>0</v>
      </c>
      <c r="V157" s="63">
        <f t="shared" si="32"/>
        <v>0</v>
      </c>
      <c r="W157" s="63">
        <f t="shared" si="32"/>
        <v>0</v>
      </c>
      <c r="X157" s="63">
        <f t="shared" si="32"/>
        <v>0</v>
      </c>
      <c r="Y157" s="63">
        <f t="shared" si="32"/>
        <v>0</v>
      </c>
      <c r="Z157" s="63">
        <f t="shared" si="32"/>
        <v>0</v>
      </c>
      <c r="AA157" s="63">
        <f t="shared" si="32"/>
        <v>0</v>
      </c>
      <c r="AB157" s="63">
        <f t="shared" si="32"/>
        <v>0</v>
      </c>
      <c r="AC157" s="63">
        <f t="shared" si="32"/>
        <v>0</v>
      </c>
      <c r="AD157" s="63">
        <f t="shared" si="32"/>
        <v>0</v>
      </c>
      <c r="AE157" s="63">
        <f t="shared" si="32"/>
        <v>0</v>
      </c>
      <c r="AF157" s="63">
        <f t="shared" si="32"/>
        <v>0</v>
      </c>
      <c r="AG157" s="63">
        <f t="shared" si="32"/>
        <v>0</v>
      </c>
      <c r="AH157" s="63">
        <f t="shared" si="32"/>
        <v>0</v>
      </c>
      <c r="AI157" s="63">
        <f t="shared" si="32"/>
        <v>0</v>
      </c>
      <c r="AJ157" s="81"/>
    </row>
    <row r="158" spans="1:36" s="64" customFormat="1" ht="45" customHeight="1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82"/>
    </row>
    <row r="159" spans="1:36" s="64" customFormat="1" ht="45" customHeight="1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82"/>
    </row>
    <row r="160" spans="1:36" s="16" customFormat="1" ht="45" customHeight="1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81"/>
    </row>
    <row r="161" spans="1:36" s="16" customFormat="1" ht="45" customHeight="1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81"/>
    </row>
    <row r="162" spans="1:36" s="16" customFormat="1" ht="30.75" customHeight="1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81"/>
    </row>
    <row r="163" spans="1:36" s="16" customFormat="1" ht="45" customHeight="1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81"/>
    </row>
    <row r="164" spans="1:36" s="9" customFormat="1" ht="25.5" customHeight="1">
      <c r="A164" s="149" t="s">
        <v>151</v>
      </c>
      <c r="B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48"/>
      <c r="P164" s="48"/>
      <c r="Q164" s="48"/>
      <c r="R164" s="48"/>
      <c r="AJ164" s="80"/>
    </row>
    <row r="165" spans="1:36" s="9" customFormat="1" ht="50.25" customHeight="1">
      <c r="A165" s="22" t="s">
        <v>102</v>
      </c>
      <c r="B165" s="21">
        <v>4.6113333333333335</v>
      </c>
      <c r="C165" s="21">
        <v>4.901</v>
      </c>
      <c r="D165" s="21">
        <v>3.5760000000000005</v>
      </c>
      <c r="E165" s="21"/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0.827</v>
      </c>
      <c r="L165" s="21">
        <v>3.385</v>
      </c>
      <c r="M165" s="21">
        <v>4.7</v>
      </c>
      <c r="N165" s="21">
        <f>B165+C165+D165+E165+F165+G165+H165+I165+J165+K165+L165+M165</f>
        <v>22.000333333333334</v>
      </c>
      <c r="O165" s="48"/>
      <c r="P165" s="48"/>
      <c r="Q165" s="48"/>
      <c r="R165" s="48"/>
      <c r="AJ165" s="80"/>
    </row>
    <row r="166" spans="1:36" s="9" customFormat="1" ht="17.25" customHeight="1">
      <c r="A166" s="22" t="s">
        <v>47</v>
      </c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1"/>
      <c r="O166" s="48"/>
      <c r="P166" s="48"/>
      <c r="Q166" s="48"/>
      <c r="R166" s="48"/>
      <c r="AJ166" s="80"/>
    </row>
    <row r="167" spans="1:36" s="9" customFormat="1" ht="12.75" customHeight="1">
      <c r="A167" s="22" t="s">
        <v>95</v>
      </c>
      <c r="B167" s="22">
        <v>1.6456666666666668</v>
      </c>
      <c r="C167" s="22">
        <v>5.3373333333333335</v>
      </c>
      <c r="D167" s="22">
        <v>3.852</v>
      </c>
      <c r="E167" s="22">
        <v>2.032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0.13333333333333333</v>
      </c>
      <c r="L167" s="22">
        <v>2</v>
      </c>
      <c r="M167" s="22">
        <v>2</v>
      </c>
      <c r="N167" s="21">
        <f aca="true" t="shared" si="33" ref="N167:N173">B167+C167+D167+E167+F167+G167+H167+I167+J167+K167+L167+M167</f>
        <v>17.000333333333334</v>
      </c>
      <c r="O167" s="48"/>
      <c r="P167" s="48"/>
      <c r="Q167" s="48"/>
      <c r="R167" s="48"/>
      <c r="AJ167" s="80"/>
    </row>
    <row r="168" spans="1:36" s="9" customFormat="1" ht="18" customHeight="1">
      <c r="A168" s="22" t="s">
        <v>96</v>
      </c>
      <c r="B168" s="22">
        <v>1.11</v>
      </c>
      <c r="C168" s="22">
        <v>1.039</v>
      </c>
      <c r="D168" s="22">
        <v>0.8566666666666668</v>
      </c>
      <c r="E168" s="22">
        <v>0.14133333333333334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0.20733333333333334</v>
      </c>
      <c r="L168" s="22">
        <v>0.646</v>
      </c>
      <c r="M168" s="22">
        <v>1</v>
      </c>
      <c r="N168" s="21">
        <f t="shared" si="33"/>
        <v>5.000333333333334</v>
      </c>
      <c r="O168" s="48"/>
      <c r="P168" s="48"/>
      <c r="Q168" s="48"/>
      <c r="R168" s="48"/>
      <c r="AJ168" s="80"/>
    </row>
    <row r="169" spans="1:36" s="9" customFormat="1" ht="15.75" customHeight="1">
      <c r="A169" s="22" t="s">
        <v>97</v>
      </c>
      <c r="B169" s="22">
        <v>3.6679999999999997</v>
      </c>
      <c r="C169" s="22">
        <v>3.239333333333333</v>
      </c>
      <c r="D169" s="22">
        <v>2.7563333333333335</v>
      </c>
      <c r="E169" s="22">
        <v>0.5753333333333334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0.7000000000000001</v>
      </c>
      <c r="L169" s="22">
        <v>5.2</v>
      </c>
      <c r="M169" s="22">
        <v>5.861</v>
      </c>
      <c r="N169" s="21">
        <f t="shared" si="33"/>
        <v>22</v>
      </c>
      <c r="O169" s="48"/>
      <c r="P169" s="48"/>
      <c r="Q169" s="48"/>
      <c r="R169" s="48"/>
      <c r="AJ169" s="80"/>
    </row>
    <row r="170" spans="1:36" s="9" customFormat="1" ht="18.75" customHeight="1">
      <c r="A170" s="22" t="s">
        <v>98</v>
      </c>
      <c r="B170" s="22">
        <v>1.7701666666666664</v>
      </c>
      <c r="C170" s="22">
        <v>2.081</v>
      </c>
      <c r="D170" s="22">
        <v>1.907333333333333</v>
      </c>
      <c r="E170" s="22">
        <v>0.44449999999999995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0.216</v>
      </c>
      <c r="L170" s="22">
        <v>1.381</v>
      </c>
      <c r="M170" s="22">
        <v>1.2</v>
      </c>
      <c r="N170" s="21">
        <f t="shared" si="33"/>
        <v>9</v>
      </c>
      <c r="O170" s="48"/>
      <c r="P170" s="48"/>
      <c r="Q170" s="48"/>
      <c r="R170" s="48"/>
      <c r="AJ170" s="80"/>
    </row>
    <row r="171" spans="1:36" s="9" customFormat="1" ht="36.75" customHeight="1">
      <c r="A171" s="22" t="s">
        <v>123</v>
      </c>
      <c r="B171" s="20">
        <f>B172+B173</f>
        <v>83.88</v>
      </c>
      <c r="C171" s="20">
        <f>C172+C173</f>
        <v>70.1135</v>
      </c>
      <c r="D171" s="20">
        <f>D172+D173</f>
        <v>20</v>
      </c>
      <c r="E171" s="20">
        <f aca="true" t="shared" si="34" ref="E171:K171">E172+E173</f>
        <v>10</v>
      </c>
      <c r="F171" s="20">
        <f t="shared" si="34"/>
        <v>0</v>
      </c>
      <c r="G171" s="20">
        <f t="shared" si="34"/>
        <v>0</v>
      </c>
      <c r="H171" s="20">
        <f t="shared" si="34"/>
        <v>0</v>
      </c>
      <c r="I171" s="20">
        <f t="shared" si="34"/>
        <v>0</v>
      </c>
      <c r="J171" s="20">
        <f t="shared" si="34"/>
        <v>0</v>
      </c>
      <c r="K171" s="20">
        <f t="shared" si="34"/>
        <v>10</v>
      </c>
      <c r="L171" s="20">
        <f>L172+L173</f>
        <v>26.006</v>
      </c>
      <c r="M171" s="20">
        <f>M172+M173</f>
        <v>40</v>
      </c>
      <c r="N171" s="21">
        <f>B171+C171+D171+E171+F171+G171+H171+I171+J171+K171+L171+M171</f>
        <v>259.9995</v>
      </c>
      <c r="O171" s="48"/>
      <c r="P171" s="48"/>
      <c r="Q171" s="48"/>
      <c r="R171" s="48"/>
      <c r="AJ171" s="80"/>
    </row>
    <row r="172" spans="1:36" s="9" customFormat="1" ht="15" customHeight="1">
      <c r="A172" s="22" t="s">
        <v>103</v>
      </c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1">
        <f t="shared" si="33"/>
        <v>0</v>
      </c>
      <c r="O172" s="48"/>
      <c r="P172" s="48"/>
      <c r="Q172" s="48"/>
      <c r="R172" s="48"/>
      <c r="AJ172" s="80"/>
    </row>
    <row r="173" spans="1:36" s="9" customFormat="1" ht="24" customHeight="1" thickBot="1">
      <c r="A173" s="29" t="s">
        <v>124</v>
      </c>
      <c r="B173" s="30">
        <v>83.88</v>
      </c>
      <c r="C173" s="30">
        <v>70.1135</v>
      </c>
      <c r="D173" s="30">
        <v>20</v>
      </c>
      <c r="E173" s="30">
        <v>10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10</v>
      </c>
      <c r="L173" s="30">
        <v>26.006</v>
      </c>
      <c r="M173" s="30">
        <v>40</v>
      </c>
      <c r="N173" s="107">
        <f t="shared" si="33"/>
        <v>259.9995</v>
      </c>
      <c r="O173" s="48"/>
      <c r="P173" s="48"/>
      <c r="Q173" s="48"/>
      <c r="R173" s="48"/>
      <c r="AJ173" s="80"/>
    </row>
    <row r="174" spans="1:36" s="16" customFormat="1" ht="49.5" customHeight="1" thickBot="1">
      <c r="A174" s="124" t="s">
        <v>154</v>
      </c>
      <c r="B174" s="125">
        <f>B165+B167+B168+B169+B170+B171</f>
        <v>96.68516666666666</v>
      </c>
      <c r="C174" s="125">
        <f aca="true" t="shared" si="35" ref="C174:L174">C165+C167+C168+C169+C170+C171</f>
        <v>86.71116666666667</v>
      </c>
      <c r="D174" s="125">
        <f t="shared" si="35"/>
        <v>32.94833333333334</v>
      </c>
      <c r="E174" s="125">
        <f t="shared" si="35"/>
        <v>13.193166666666666</v>
      </c>
      <c r="F174" s="125">
        <f t="shared" si="35"/>
        <v>0</v>
      </c>
      <c r="G174" s="125">
        <f t="shared" si="35"/>
        <v>0</v>
      </c>
      <c r="H174" s="125">
        <f t="shared" si="35"/>
        <v>0</v>
      </c>
      <c r="I174" s="125">
        <f t="shared" si="35"/>
        <v>0</v>
      </c>
      <c r="J174" s="125">
        <f t="shared" si="35"/>
        <v>0</v>
      </c>
      <c r="K174" s="125">
        <f t="shared" si="35"/>
        <v>12.083666666666666</v>
      </c>
      <c r="L174" s="125">
        <f t="shared" si="35"/>
        <v>38.618</v>
      </c>
      <c r="M174" s="125">
        <f>M165+M167+M168+M169+M170+M171</f>
        <v>54.760999999999996</v>
      </c>
      <c r="N174" s="112">
        <f>N165+N167+N168+N169+N170+N171</f>
        <v>335.0005</v>
      </c>
      <c r="O174" s="49" t="e">
        <f>O166+#REF!</f>
        <v>#REF!</v>
      </c>
      <c r="P174" s="49" t="e">
        <f>P166+#REF!</f>
        <v>#REF!</v>
      </c>
      <c r="Q174" s="49" t="e">
        <f>Q166+#REF!</f>
        <v>#REF!</v>
      </c>
      <c r="R174" s="49" t="e">
        <f>R166+#REF!</f>
        <v>#REF!</v>
      </c>
      <c r="S174" s="50" t="e">
        <f>S166+#REF!</f>
        <v>#REF!</v>
      </c>
      <c r="T174" s="50" t="e">
        <f>T166+#REF!</f>
        <v>#REF!</v>
      </c>
      <c r="U174" s="50" t="e">
        <f>U166+#REF!</f>
        <v>#REF!</v>
      </c>
      <c r="V174" s="50" t="e">
        <f>V166+#REF!</f>
        <v>#REF!</v>
      </c>
      <c r="W174" s="50" t="e">
        <f>W166+#REF!</f>
        <v>#REF!</v>
      </c>
      <c r="X174" s="50" t="e">
        <f>X166+#REF!</f>
        <v>#REF!</v>
      </c>
      <c r="Y174" s="50" t="e">
        <f>Y166+#REF!</f>
        <v>#REF!</v>
      </c>
      <c r="Z174" s="50" t="e">
        <f>Z166+#REF!</f>
        <v>#REF!</v>
      </c>
      <c r="AA174" s="50" t="e">
        <f>AA166+#REF!</f>
        <v>#REF!</v>
      </c>
      <c r="AB174" s="50" t="e">
        <f>AB166+#REF!</f>
        <v>#REF!</v>
      </c>
      <c r="AC174" s="50" t="e">
        <f>AC166+#REF!</f>
        <v>#REF!</v>
      </c>
      <c r="AD174" s="50" t="e">
        <f>AD166+#REF!</f>
        <v>#REF!</v>
      </c>
      <c r="AE174" s="50" t="e">
        <f>AE166+#REF!</f>
        <v>#REF!</v>
      </c>
      <c r="AF174" s="50" t="e">
        <f>AF166+#REF!</f>
        <v>#REF!</v>
      </c>
      <c r="AG174" s="50" t="e">
        <f>AG166+#REF!</f>
        <v>#REF!</v>
      </c>
      <c r="AH174" s="50" t="e">
        <f>AH166+#REF!</f>
        <v>#REF!</v>
      </c>
      <c r="AI174" s="50" t="e">
        <f>AI166+#REF!</f>
        <v>#REF!</v>
      </c>
      <c r="AJ174" s="81"/>
    </row>
    <row r="175" spans="1:36" s="16" customFormat="1" ht="18" customHeight="1" thickBot="1">
      <c r="A175" s="108" t="s">
        <v>131</v>
      </c>
      <c r="B175" s="109">
        <f>B172</f>
        <v>0</v>
      </c>
      <c r="C175" s="109">
        <f aca="true" t="shared" si="36" ref="C175:AI175">C172</f>
        <v>0</v>
      </c>
      <c r="D175" s="109">
        <f t="shared" si="36"/>
        <v>0</v>
      </c>
      <c r="E175" s="109">
        <f t="shared" si="36"/>
        <v>0</v>
      </c>
      <c r="F175" s="109">
        <f t="shared" si="36"/>
        <v>0</v>
      </c>
      <c r="G175" s="109">
        <f t="shared" si="36"/>
        <v>0</v>
      </c>
      <c r="H175" s="109">
        <f t="shared" si="36"/>
        <v>0</v>
      </c>
      <c r="I175" s="109">
        <f t="shared" si="36"/>
        <v>0</v>
      </c>
      <c r="J175" s="109">
        <f t="shared" si="36"/>
        <v>0</v>
      </c>
      <c r="K175" s="109">
        <f t="shared" si="36"/>
        <v>0</v>
      </c>
      <c r="L175" s="109">
        <f t="shared" si="36"/>
        <v>0</v>
      </c>
      <c r="M175" s="109">
        <f>M172</f>
        <v>0</v>
      </c>
      <c r="N175" s="109">
        <f t="shared" si="36"/>
        <v>0</v>
      </c>
      <c r="O175" s="42">
        <f t="shared" si="36"/>
        <v>0</v>
      </c>
      <c r="P175" s="42">
        <f t="shared" si="36"/>
        <v>0</v>
      </c>
      <c r="Q175" s="42">
        <f t="shared" si="36"/>
        <v>0</v>
      </c>
      <c r="R175" s="42">
        <f t="shared" si="36"/>
        <v>0</v>
      </c>
      <c r="S175" s="42">
        <f t="shared" si="36"/>
        <v>0</v>
      </c>
      <c r="T175" s="42">
        <f t="shared" si="36"/>
        <v>0</v>
      </c>
      <c r="U175" s="42">
        <f t="shared" si="36"/>
        <v>0</v>
      </c>
      <c r="V175" s="42">
        <f t="shared" si="36"/>
        <v>0</v>
      </c>
      <c r="W175" s="42">
        <f t="shared" si="36"/>
        <v>0</v>
      </c>
      <c r="X175" s="42">
        <f t="shared" si="36"/>
        <v>0</v>
      </c>
      <c r="Y175" s="42">
        <f t="shared" si="36"/>
        <v>0</v>
      </c>
      <c r="Z175" s="42">
        <f t="shared" si="36"/>
        <v>0</v>
      </c>
      <c r="AA175" s="42">
        <f t="shared" si="36"/>
        <v>0</v>
      </c>
      <c r="AB175" s="42">
        <f t="shared" si="36"/>
        <v>0</v>
      </c>
      <c r="AC175" s="42">
        <f t="shared" si="36"/>
        <v>0</v>
      </c>
      <c r="AD175" s="42">
        <f t="shared" si="36"/>
        <v>0</v>
      </c>
      <c r="AE175" s="42">
        <f t="shared" si="36"/>
        <v>0</v>
      </c>
      <c r="AF175" s="42">
        <f t="shared" si="36"/>
        <v>0</v>
      </c>
      <c r="AG175" s="42">
        <f t="shared" si="36"/>
        <v>0</v>
      </c>
      <c r="AH175" s="42">
        <f t="shared" si="36"/>
        <v>0</v>
      </c>
      <c r="AI175" s="42">
        <f t="shared" si="36"/>
        <v>0</v>
      </c>
      <c r="AJ175" s="81"/>
    </row>
    <row r="176" spans="1:36" s="16" customFormat="1" ht="28.5" customHeight="1" thickBot="1">
      <c r="A176" s="123" t="s">
        <v>111</v>
      </c>
      <c r="B176" s="126">
        <f>B174-B175</f>
        <v>96.68516666666666</v>
      </c>
      <c r="C176" s="126">
        <f aca="true" t="shared" si="37" ref="C176:AI176">C174-C175</f>
        <v>86.71116666666667</v>
      </c>
      <c r="D176" s="126">
        <f t="shared" si="37"/>
        <v>32.94833333333334</v>
      </c>
      <c r="E176" s="126">
        <f t="shared" si="37"/>
        <v>13.193166666666666</v>
      </c>
      <c r="F176" s="126">
        <f t="shared" si="37"/>
        <v>0</v>
      </c>
      <c r="G176" s="126">
        <f t="shared" si="37"/>
        <v>0</v>
      </c>
      <c r="H176" s="126">
        <f t="shared" si="37"/>
        <v>0</v>
      </c>
      <c r="I176" s="126">
        <f t="shared" si="37"/>
        <v>0</v>
      </c>
      <c r="J176" s="126">
        <f t="shared" si="37"/>
        <v>0</v>
      </c>
      <c r="K176" s="126">
        <f t="shared" si="37"/>
        <v>12.083666666666666</v>
      </c>
      <c r="L176" s="126">
        <f t="shared" si="37"/>
        <v>38.618</v>
      </c>
      <c r="M176" s="126">
        <f t="shared" si="37"/>
        <v>54.760999999999996</v>
      </c>
      <c r="N176" s="127">
        <f t="shared" si="37"/>
        <v>335.0005</v>
      </c>
      <c r="O176" s="42" t="e">
        <f t="shared" si="37"/>
        <v>#REF!</v>
      </c>
      <c r="P176" s="42" t="e">
        <f t="shared" si="37"/>
        <v>#REF!</v>
      </c>
      <c r="Q176" s="42" t="e">
        <f t="shared" si="37"/>
        <v>#REF!</v>
      </c>
      <c r="R176" s="42" t="e">
        <f t="shared" si="37"/>
        <v>#REF!</v>
      </c>
      <c r="S176" s="42" t="e">
        <f t="shared" si="37"/>
        <v>#REF!</v>
      </c>
      <c r="T176" s="42" t="e">
        <f t="shared" si="37"/>
        <v>#REF!</v>
      </c>
      <c r="U176" s="42" t="e">
        <f t="shared" si="37"/>
        <v>#REF!</v>
      </c>
      <c r="V176" s="42" t="e">
        <f t="shared" si="37"/>
        <v>#REF!</v>
      </c>
      <c r="W176" s="42" t="e">
        <f t="shared" si="37"/>
        <v>#REF!</v>
      </c>
      <c r="X176" s="42" t="e">
        <f t="shared" si="37"/>
        <v>#REF!</v>
      </c>
      <c r="Y176" s="42" t="e">
        <f t="shared" si="37"/>
        <v>#REF!</v>
      </c>
      <c r="Z176" s="42" t="e">
        <f t="shared" si="37"/>
        <v>#REF!</v>
      </c>
      <c r="AA176" s="42" t="e">
        <f t="shared" si="37"/>
        <v>#REF!</v>
      </c>
      <c r="AB176" s="42" t="e">
        <f t="shared" si="37"/>
        <v>#REF!</v>
      </c>
      <c r="AC176" s="42" t="e">
        <f t="shared" si="37"/>
        <v>#REF!</v>
      </c>
      <c r="AD176" s="42" t="e">
        <f t="shared" si="37"/>
        <v>#REF!</v>
      </c>
      <c r="AE176" s="42" t="e">
        <f t="shared" si="37"/>
        <v>#REF!</v>
      </c>
      <c r="AF176" s="42" t="e">
        <f t="shared" si="37"/>
        <v>#REF!</v>
      </c>
      <c r="AG176" s="42" t="e">
        <f t="shared" si="37"/>
        <v>#REF!</v>
      </c>
      <c r="AH176" s="42" t="e">
        <f t="shared" si="37"/>
        <v>#REF!</v>
      </c>
      <c r="AI176" s="42" t="e">
        <f t="shared" si="37"/>
        <v>#REF!</v>
      </c>
      <c r="AJ176" s="81"/>
    </row>
    <row r="177" spans="1:36" s="16" customFormat="1" ht="18" customHeight="1" thickBot="1">
      <c r="A177" s="96"/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81"/>
    </row>
    <row r="178" spans="1:36" s="9" customFormat="1" ht="45" customHeight="1" thickBot="1">
      <c r="A178" s="110" t="s">
        <v>155</v>
      </c>
      <c r="B178" s="113">
        <f>B157+B174</f>
        <v>321.9903333333333</v>
      </c>
      <c r="C178" s="113">
        <f aca="true" t="shared" si="38" ref="C178:M178">C157+C174</f>
        <v>296.1786666666667</v>
      </c>
      <c r="D178" s="113">
        <f t="shared" si="38"/>
        <v>200.7976666666666</v>
      </c>
      <c r="E178" s="113">
        <f t="shared" si="38"/>
        <v>98.66021666666666</v>
      </c>
      <c r="F178" s="113">
        <f t="shared" si="38"/>
        <v>0</v>
      </c>
      <c r="G178" s="113">
        <f t="shared" si="38"/>
        <v>0</v>
      </c>
      <c r="H178" s="113">
        <f t="shared" si="38"/>
        <v>0</v>
      </c>
      <c r="I178" s="113">
        <f t="shared" si="38"/>
        <v>0</v>
      </c>
      <c r="J178" s="113">
        <f t="shared" si="38"/>
        <v>0</v>
      </c>
      <c r="K178" s="113">
        <f t="shared" si="38"/>
        <v>55.74316666666667</v>
      </c>
      <c r="L178" s="113">
        <f t="shared" si="38"/>
        <v>164.18466666666666</v>
      </c>
      <c r="M178" s="113">
        <f t="shared" si="38"/>
        <v>249.191</v>
      </c>
      <c r="N178" s="114">
        <f>N157+N174</f>
        <v>1386.7457166666668</v>
      </c>
      <c r="O178" s="42" t="e">
        <f aca="true" t="shared" si="39" ref="O178:AI178">O157+O174</f>
        <v>#REF!</v>
      </c>
      <c r="P178" s="11" t="e">
        <f t="shared" si="39"/>
        <v>#REF!</v>
      </c>
      <c r="Q178" s="11" t="e">
        <f t="shared" si="39"/>
        <v>#REF!</v>
      </c>
      <c r="R178" s="11" t="e">
        <f t="shared" si="39"/>
        <v>#REF!</v>
      </c>
      <c r="S178" s="26" t="e">
        <f t="shared" si="39"/>
        <v>#REF!</v>
      </c>
      <c r="T178" s="26" t="e">
        <f t="shared" si="39"/>
        <v>#REF!</v>
      </c>
      <c r="U178" s="26" t="e">
        <f t="shared" si="39"/>
        <v>#REF!</v>
      </c>
      <c r="V178" s="26" t="e">
        <f t="shared" si="39"/>
        <v>#REF!</v>
      </c>
      <c r="W178" s="26" t="e">
        <f t="shared" si="39"/>
        <v>#REF!</v>
      </c>
      <c r="X178" s="26" t="e">
        <f t="shared" si="39"/>
        <v>#REF!</v>
      </c>
      <c r="Y178" s="26" t="e">
        <f t="shared" si="39"/>
        <v>#REF!</v>
      </c>
      <c r="Z178" s="26" t="e">
        <f t="shared" si="39"/>
        <v>#REF!</v>
      </c>
      <c r="AA178" s="26" t="e">
        <f t="shared" si="39"/>
        <v>#REF!</v>
      </c>
      <c r="AB178" s="26" t="e">
        <f t="shared" si="39"/>
        <v>#REF!</v>
      </c>
      <c r="AC178" s="26" t="e">
        <f t="shared" si="39"/>
        <v>#REF!</v>
      </c>
      <c r="AD178" s="26" t="e">
        <f t="shared" si="39"/>
        <v>#REF!</v>
      </c>
      <c r="AE178" s="26" t="e">
        <f t="shared" si="39"/>
        <v>#REF!</v>
      </c>
      <c r="AF178" s="26" t="e">
        <f t="shared" si="39"/>
        <v>#REF!</v>
      </c>
      <c r="AG178" s="26" t="e">
        <f t="shared" si="39"/>
        <v>#REF!</v>
      </c>
      <c r="AH178" s="26" t="e">
        <f t="shared" si="39"/>
        <v>#REF!</v>
      </c>
      <c r="AI178" s="26" t="e">
        <f t="shared" si="39"/>
        <v>#REF!</v>
      </c>
      <c r="AJ178" s="80"/>
    </row>
    <row r="179" spans="1:36" s="9" customFormat="1" ht="18.75" customHeight="1" thickBot="1">
      <c r="A179" s="100" t="s">
        <v>132</v>
      </c>
      <c r="B179" s="106">
        <f>B175</f>
        <v>0</v>
      </c>
      <c r="C179" s="106">
        <f aca="true" t="shared" si="40" ref="C179:N179">C175</f>
        <v>0</v>
      </c>
      <c r="D179" s="106">
        <f t="shared" si="40"/>
        <v>0</v>
      </c>
      <c r="E179" s="106">
        <f t="shared" si="40"/>
        <v>0</v>
      </c>
      <c r="F179" s="106">
        <f t="shared" si="40"/>
        <v>0</v>
      </c>
      <c r="G179" s="106">
        <f t="shared" si="40"/>
        <v>0</v>
      </c>
      <c r="H179" s="106">
        <f t="shared" si="40"/>
        <v>0</v>
      </c>
      <c r="I179" s="106">
        <f t="shared" si="40"/>
        <v>0</v>
      </c>
      <c r="J179" s="106">
        <f t="shared" si="40"/>
        <v>0</v>
      </c>
      <c r="K179" s="106">
        <f t="shared" si="40"/>
        <v>0</v>
      </c>
      <c r="L179" s="106">
        <f t="shared" si="40"/>
        <v>0</v>
      </c>
      <c r="M179" s="106">
        <f t="shared" si="40"/>
        <v>0</v>
      </c>
      <c r="N179" s="106">
        <f t="shared" si="40"/>
        <v>0</v>
      </c>
      <c r="O179" s="52"/>
      <c r="P179" s="52"/>
      <c r="Q179" s="52"/>
      <c r="R179" s="52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80"/>
    </row>
    <row r="180" spans="1:36" s="9" customFormat="1" ht="50.25" customHeight="1" thickBot="1">
      <c r="A180" s="110" t="s">
        <v>122</v>
      </c>
      <c r="B180" s="113">
        <f>B178-B179</f>
        <v>321.9903333333333</v>
      </c>
      <c r="C180" s="113">
        <f aca="true" t="shared" si="41" ref="C180:M180">C178-C179</f>
        <v>296.1786666666667</v>
      </c>
      <c r="D180" s="113">
        <f t="shared" si="41"/>
        <v>200.7976666666666</v>
      </c>
      <c r="E180" s="113">
        <f t="shared" si="41"/>
        <v>98.66021666666666</v>
      </c>
      <c r="F180" s="113">
        <f t="shared" si="41"/>
        <v>0</v>
      </c>
      <c r="G180" s="113">
        <f t="shared" si="41"/>
        <v>0</v>
      </c>
      <c r="H180" s="113">
        <f t="shared" si="41"/>
        <v>0</v>
      </c>
      <c r="I180" s="113">
        <f t="shared" si="41"/>
        <v>0</v>
      </c>
      <c r="J180" s="113">
        <f t="shared" si="41"/>
        <v>0</v>
      </c>
      <c r="K180" s="113">
        <f t="shared" si="41"/>
        <v>55.74316666666667</v>
      </c>
      <c r="L180" s="113">
        <f t="shared" si="41"/>
        <v>164.18466666666666</v>
      </c>
      <c r="M180" s="113">
        <f t="shared" si="41"/>
        <v>249.191</v>
      </c>
      <c r="N180" s="114">
        <f>N178-N179</f>
        <v>1386.7457166666668</v>
      </c>
      <c r="O180" s="48"/>
      <c r="P180" s="48"/>
      <c r="Q180" s="48"/>
      <c r="R180" s="48"/>
      <c r="AJ180" s="80"/>
    </row>
    <row r="181" spans="1:36" s="9" customFormat="1" ht="33" customHeight="1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48"/>
      <c r="P181" s="48"/>
      <c r="Q181" s="48"/>
      <c r="R181" s="48"/>
      <c r="AJ181" s="80"/>
    </row>
    <row r="182" spans="1:36" s="9" customFormat="1" ht="27" customHeight="1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48"/>
      <c r="P182" s="48"/>
      <c r="Q182" s="48"/>
      <c r="R182" s="48"/>
      <c r="AJ182" s="80"/>
    </row>
    <row r="183" spans="1:36" s="14" customFormat="1" ht="21.75" customHeight="1">
      <c r="A183" s="34"/>
      <c r="B183" s="44"/>
      <c r="C183" s="44"/>
      <c r="D183" s="44"/>
      <c r="E183" s="142" t="s">
        <v>106</v>
      </c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AJ183" s="78"/>
    </row>
    <row r="184" spans="1:36" s="14" customFormat="1" ht="17.25">
      <c r="A184" s="143" t="s">
        <v>161</v>
      </c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39"/>
      <c r="P184" s="39"/>
      <c r="Q184" s="39"/>
      <c r="R184" s="39"/>
      <c r="AJ184" s="78"/>
    </row>
    <row r="185" spans="1:36" s="9" customFormat="1" ht="24.75" customHeight="1">
      <c r="A185" s="54"/>
      <c r="B185" s="55"/>
      <c r="C185" s="55"/>
      <c r="D185" s="55"/>
      <c r="E185" s="145" t="s">
        <v>36</v>
      </c>
      <c r="F185" s="146"/>
      <c r="G185" s="146"/>
      <c r="H185" s="146"/>
      <c r="I185" s="146"/>
      <c r="J185" s="146"/>
      <c r="K185" s="146"/>
      <c r="L185" s="146"/>
      <c r="M185" s="146"/>
      <c r="N185" s="146"/>
      <c r="O185" s="48"/>
      <c r="P185" s="48"/>
      <c r="Q185" s="48"/>
      <c r="R185" s="48"/>
      <c r="AJ185" s="80"/>
    </row>
    <row r="186" spans="1:36" s="9" customFormat="1" ht="19.5" customHeight="1">
      <c r="A186" s="11" t="s">
        <v>25</v>
      </c>
      <c r="B186" s="11" t="s">
        <v>0</v>
      </c>
      <c r="C186" s="11" t="s">
        <v>1</v>
      </c>
      <c r="D186" s="11" t="s">
        <v>2</v>
      </c>
      <c r="E186" s="11" t="s">
        <v>3</v>
      </c>
      <c r="F186" s="11" t="s">
        <v>4</v>
      </c>
      <c r="G186" s="11" t="s">
        <v>26</v>
      </c>
      <c r="H186" s="11" t="s">
        <v>5</v>
      </c>
      <c r="I186" s="11" t="s">
        <v>6</v>
      </c>
      <c r="J186" s="11" t="s">
        <v>7</v>
      </c>
      <c r="K186" s="11" t="s">
        <v>8</v>
      </c>
      <c r="L186" s="11" t="s">
        <v>9</v>
      </c>
      <c r="M186" s="11" t="s">
        <v>10</v>
      </c>
      <c r="N186" s="11" t="s">
        <v>24</v>
      </c>
      <c r="O186" s="48"/>
      <c r="P186" s="48"/>
      <c r="Q186" s="48"/>
      <c r="R186" s="48"/>
      <c r="AJ186" s="80"/>
    </row>
    <row r="187" spans="1:36" s="9" customFormat="1" ht="22.5" customHeight="1">
      <c r="A187" s="22" t="s">
        <v>28</v>
      </c>
      <c r="B187" s="20">
        <v>66.1</v>
      </c>
      <c r="C187" s="20">
        <v>73.8</v>
      </c>
      <c r="D187" s="20">
        <v>40.1</v>
      </c>
      <c r="E187" s="20">
        <v>10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25</v>
      </c>
      <c r="L187" s="20">
        <v>40</v>
      </c>
      <c r="M187" s="20">
        <v>45</v>
      </c>
      <c r="N187" s="22">
        <f>B187+C187+D187+E187+F187+G187+H187+I187+J187+K187+L187+M187</f>
        <v>300</v>
      </c>
      <c r="O187" s="48"/>
      <c r="P187" s="48"/>
      <c r="Q187" s="48"/>
      <c r="R187" s="48"/>
      <c r="AJ187" s="80"/>
    </row>
    <row r="188" spans="1:36" s="17" customFormat="1" ht="17.25" customHeight="1">
      <c r="A188" s="93"/>
      <c r="B188" s="144" t="s">
        <v>151</v>
      </c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56"/>
      <c r="P188" s="56"/>
      <c r="Q188" s="56"/>
      <c r="R188" s="56"/>
      <c r="AJ188" s="83"/>
    </row>
    <row r="189" spans="1:36" s="8" customFormat="1" ht="20.25" customHeight="1">
      <c r="A189" s="22" t="s">
        <v>144</v>
      </c>
      <c r="B189" s="46">
        <v>79.2</v>
      </c>
      <c r="C189" s="46">
        <v>70.7</v>
      </c>
      <c r="D189" s="46">
        <v>62.6</v>
      </c>
      <c r="E189" s="46">
        <v>15</v>
      </c>
      <c r="F189" s="46"/>
      <c r="G189" s="46"/>
      <c r="H189" s="46"/>
      <c r="I189" s="46"/>
      <c r="J189" s="46"/>
      <c r="K189" s="46">
        <v>21.9</v>
      </c>
      <c r="L189" s="46">
        <v>57</v>
      </c>
      <c r="M189" s="46">
        <v>63.6</v>
      </c>
      <c r="N189" s="45">
        <f>B189+C189+D189+E189+F189+G189+H189+I189+J189+K189+L189+M189</f>
        <v>370</v>
      </c>
      <c r="O189" s="7"/>
      <c r="P189" s="7"/>
      <c r="Q189" s="7"/>
      <c r="R189" s="7"/>
      <c r="AJ189" s="75"/>
    </row>
    <row r="190" spans="1:36" s="8" customFormat="1" ht="20.25" customHeight="1">
      <c r="A190" s="22" t="s">
        <v>100</v>
      </c>
      <c r="B190" s="46">
        <f aca="true" t="shared" si="42" ref="B190:M190">B189*0.5</f>
        <v>39.6</v>
      </c>
      <c r="C190" s="46">
        <f t="shared" si="42"/>
        <v>35.35</v>
      </c>
      <c r="D190" s="46">
        <f t="shared" si="42"/>
        <v>31.3</v>
      </c>
      <c r="E190" s="46">
        <f t="shared" si="42"/>
        <v>7.5</v>
      </c>
      <c r="F190" s="46">
        <f t="shared" si="42"/>
        <v>0</v>
      </c>
      <c r="G190" s="46">
        <f t="shared" si="42"/>
        <v>0</v>
      </c>
      <c r="H190" s="46">
        <f t="shared" si="42"/>
        <v>0</v>
      </c>
      <c r="I190" s="46">
        <f t="shared" si="42"/>
        <v>0</v>
      </c>
      <c r="J190" s="46">
        <f t="shared" si="42"/>
        <v>0</v>
      </c>
      <c r="K190" s="46">
        <f t="shared" si="42"/>
        <v>10.95</v>
      </c>
      <c r="L190" s="46">
        <f t="shared" si="42"/>
        <v>28.5</v>
      </c>
      <c r="M190" s="46">
        <f t="shared" si="42"/>
        <v>31.8</v>
      </c>
      <c r="N190" s="45">
        <f>B190+C190+D190+E190+F190+G190+H190+I190+J190+K190+L190+M190</f>
        <v>185</v>
      </c>
      <c r="O190" s="7"/>
      <c r="P190" s="7"/>
      <c r="Q190" s="7"/>
      <c r="R190" s="7"/>
      <c r="AJ190" s="75"/>
    </row>
    <row r="191" spans="1:36" s="8" customFormat="1" ht="20.25" customHeight="1" thickBot="1">
      <c r="A191" s="29" t="s">
        <v>99</v>
      </c>
      <c r="B191" s="100">
        <f aca="true" t="shared" si="43" ref="B191:M191">B189-B190</f>
        <v>39.6</v>
      </c>
      <c r="C191" s="100">
        <f t="shared" si="43"/>
        <v>35.35</v>
      </c>
      <c r="D191" s="100">
        <f t="shared" si="43"/>
        <v>31.3</v>
      </c>
      <c r="E191" s="100">
        <f t="shared" si="43"/>
        <v>7.5</v>
      </c>
      <c r="F191" s="100">
        <f t="shared" si="43"/>
        <v>0</v>
      </c>
      <c r="G191" s="100">
        <f t="shared" si="43"/>
        <v>0</v>
      </c>
      <c r="H191" s="100">
        <f t="shared" si="43"/>
        <v>0</v>
      </c>
      <c r="I191" s="100">
        <f t="shared" si="43"/>
        <v>0</v>
      </c>
      <c r="J191" s="100">
        <f t="shared" si="43"/>
        <v>0</v>
      </c>
      <c r="K191" s="100">
        <f t="shared" si="43"/>
        <v>10.95</v>
      </c>
      <c r="L191" s="100">
        <f t="shared" si="43"/>
        <v>28.5</v>
      </c>
      <c r="M191" s="100">
        <f t="shared" si="43"/>
        <v>31.8</v>
      </c>
      <c r="N191" s="101">
        <f>B191+C191+D191+E191+F191+G191+H191+I191+J191+K191+L191+M191</f>
        <v>185</v>
      </c>
      <c r="O191" s="7"/>
      <c r="P191" s="7"/>
      <c r="Q191" s="7"/>
      <c r="R191" s="7"/>
      <c r="AJ191" s="75"/>
    </row>
    <row r="192" spans="1:36" s="98" customFormat="1" ht="30" customHeight="1" thickBot="1">
      <c r="A192" s="110" t="s">
        <v>145</v>
      </c>
      <c r="B192" s="113">
        <f>B187+B189</f>
        <v>145.3</v>
      </c>
      <c r="C192" s="113">
        <f aca="true" t="shared" si="44" ref="C192:M192">C187+C189</f>
        <v>144.5</v>
      </c>
      <c r="D192" s="113">
        <f t="shared" si="44"/>
        <v>102.7</v>
      </c>
      <c r="E192" s="113">
        <f t="shared" si="44"/>
        <v>25</v>
      </c>
      <c r="F192" s="113">
        <f t="shared" si="44"/>
        <v>0</v>
      </c>
      <c r="G192" s="113">
        <f t="shared" si="44"/>
        <v>0</v>
      </c>
      <c r="H192" s="113">
        <f t="shared" si="44"/>
        <v>0</v>
      </c>
      <c r="I192" s="113">
        <f t="shared" si="44"/>
        <v>0</v>
      </c>
      <c r="J192" s="113">
        <f t="shared" si="44"/>
        <v>0</v>
      </c>
      <c r="K192" s="113">
        <f t="shared" si="44"/>
        <v>46.9</v>
      </c>
      <c r="L192" s="113">
        <f t="shared" si="44"/>
        <v>97</v>
      </c>
      <c r="M192" s="113">
        <f t="shared" si="44"/>
        <v>108.6</v>
      </c>
      <c r="N192" s="114">
        <f>N187+N189</f>
        <v>670</v>
      </c>
      <c r="O192" s="97"/>
      <c r="P192" s="97"/>
      <c r="Q192" s="97"/>
      <c r="R192" s="97"/>
      <c r="AJ192" s="99"/>
    </row>
    <row r="193" spans="1:36" s="98" customFormat="1" ht="30" customHeight="1">
      <c r="A193" s="54"/>
      <c r="B193" s="55"/>
      <c r="C193" s="55"/>
      <c r="D193" s="55"/>
      <c r="E193" s="145" t="s">
        <v>36</v>
      </c>
      <c r="F193" s="146"/>
      <c r="G193" s="146"/>
      <c r="H193" s="146"/>
      <c r="I193" s="146"/>
      <c r="J193" s="146"/>
      <c r="K193" s="146"/>
      <c r="L193" s="146"/>
      <c r="M193" s="146"/>
      <c r="N193" s="146"/>
      <c r="O193" s="97"/>
      <c r="P193" s="97"/>
      <c r="Q193" s="97"/>
      <c r="R193" s="97"/>
      <c r="AJ193" s="99"/>
    </row>
    <row r="194" spans="1:36" s="9" customFormat="1" ht="42" customHeight="1">
      <c r="A194" s="22" t="s">
        <v>160</v>
      </c>
      <c r="B194" s="22">
        <v>10.498666666666667</v>
      </c>
      <c r="C194" s="22">
        <v>10.133333333333333</v>
      </c>
      <c r="D194" s="22">
        <v>8.853333333333333</v>
      </c>
      <c r="E194" s="22">
        <v>4.314333333333334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2.2586666666666666</v>
      </c>
      <c r="L194" s="22">
        <v>7</v>
      </c>
      <c r="M194" s="22">
        <v>6.942</v>
      </c>
      <c r="N194" s="22">
        <f>B194+C194+D194+E194+F194+G194+H194+I194+J194+K194+L194+M194</f>
        <v>50.00033333333334</v>
      </c>
      <c r="O194" s="48"/>
      <c r="P194" s="48"/>
      <c r="Q194" s="48"/>
      <c r="R194" s="48"/>
      <c r="AJ194" s="80"/>
    </row>
    <row r="195" spans="1:36" s="9" customFormat="1" ht="42" customHeight="1">
      <c r="A195" s="22" t="s">
        <v>117</v>
      </c>
      <c r="B195" s="22">
        <v>8</v>
      </c>
      <c r="C195" s="22">
        <v>8</v>
      </c>
      <c r="D195" s="22">
        <v>5.1</v>
      </c>
      <c r="E195" s="22">
        <v>3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3</v>
      </c>
      <c r="L195" s="22">
        <v>4.9</v>
      </c>
      <c r="M195" s="22">
        <v>5.4</v>
      </c>
      <c r="N195" s="22">
        <f>B195+C195+D195+E195+F195+G195+H195+I195+J195+K195+L195+M195</f>
        <v>37.4</v>
      </c>
      <c r="O195" s="48"/>
      <c r="P195" s="48"/>
      <c r="Q195" s="48"/>
      <c r="R195" s="48"/>
      <c r="AJ195" s="80"/>
    </row>
    <row r="196" spans="1:36" s="9" customFormat="1" ht="28.5" customHeight="1">
      <c r="A196" s="22" t="s">
        <v>29</v>
      </c>
      <c r="B196" s="22">
        <v>6.138</v>
      </c>
      <c r="C196" s="22">
        <v>6.138</v>
      </c>
      <c r="D196" s="22">
        <v>4.092</v>
      </c>
      <c r="E196" s="22">
        <v>2.046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1.023</v>
      </c>
      <c r="L196" s="22">
        <v>6.138000000000001</v>
      </c>
      <c r="M196" s="22">
        <v>7.161</v>
      </c>
      <c r="N196" s="22">
        <f>B196+C196+D196+E196+F196+G196+H196+I196+J196+K196+L196+M196</f>
        <v>32.736</v>
      </c>
      <c r="O196" s="48"/>
      <c r="P196" s="48"/>
      <c r="Q196" s="48"/>
      <c r="R196" s="48"/>
      <c r="AJ196" s="80"/>
    </row>
    <row r="197" spans="1:36" s="9" customFormat="1" ht="78" customHeight="1">
      <c r="A197" s="22" t="s">
        <v>44</v>
      </c>
      <c r="B197" s="22">
        <v>0.414</v>
      </c>
      <c r="C197" s="22">
        <v>0.414</v>
      </c>
      <c r="D197" s="22">
        <v>0.276</v>
      </c>
      <c r="E197" s="22">
        <v>0.138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0.069</v>
      </c>
      <c r="L197" s="22">
        <v>0.414</v>
      </c>
      <c r="M197" s="22">
        <v>0.483</v>
      </c>
      <c r="N197" s="22">
        <f>B197+C197+D197+E197+F197+G197+H197+I197+J197+K197+L197+M197</f>
        <v>2.2079999999999997</v>
      </c>
      <c r="O197" s="48"/>
      <c r="P197" s="48"/>
      <c r="Q197" s="48"/>
      <c r="R197" s="48"/>
      <c r="AJ197" s="80"/>
    </row>
    <row r="198" spans="1:36" s="17" customFormat="1" ht="17.25" customHeight="1">
      <c r="A198" s="36"/>
      <c r="B198" s="144" t="s">
        <v>151</v>
      </c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56"/>
      <c r="P198" s="56"/>
      <c r="Q198" s="56"/>
      <c r="R198" s="56"/>
      <c r="AJ198" s="83"/>
    </row>
    <row r="199" spans="1:36" s="8" customFormat="1" ht="14.25" customHeight="1">
      <c r="A199" s="11" t="s">
        <v>25</v>
      </c>
      <c r="B199" s="11" t="s">
        <v>0</v>
      </c>
      <c r="C199" s="11" t="s">
        <v>1</v>
      </c>
      <c r="D199" s="11" t="s">
        <v>2</v>
      </c>
      <c r="E199" s="11" t="s">
        <v>3</v>
      </c>
      <c r="F199" s="11" t="s">
        <v>4</v>
      </c>
      <c r="G199" s="11" t="s">
        <v>26</v>
      </c>
      <c r="H199" s="11" t="s">
        <v>5</v>
      </c>
      <c r="I199" s="11" t="s">
        <v>6</v>
      </c>
      <c r="J199" s="11" t="s">
        <v>7</v>
      </c>
      <c r="K199" s="11" t="s">
        <v>8</v>
      </c>
      <c r="L199" s="11" t="s">
        <v>9</v>
      </c>
      <c r="M199" s="11" t="s">
        <v>10</v>
      </c>
      <c r="N199" s="11" t="s">
        <v>24</v>
      </c>
      <c r="O199" s="7"/>
      <c r="P199" s="7"/>
      <c r="Q199" s="7"/>
      <c r="R199" s="7"/>
      <c r="AJ199" s="75"/>
    </row>
    <row r="200" spans="1:36" s="9" customFormat="1" ht="42.75" customHeight="1">
      <c r="A200" s="22" t="s">
        <v>32</v>
      </c>
      <c r="B200" s="22">
        <v>28.891666666666666</v>
      </c>
      <c r="C200" s="22">
        <v>29.593666666666667</v>
      </c>
      <c r="D200" s="22">
        <v>23.569999999999997</v>
      </c>
      <c r="E200" s="22">
        <v>3.0573333333333337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6.316</v>
      </c>
      <c r="L200" s="22">
        <v>23.933333333333334</v>
      </c>
      <c r="M200" s="22">
        <v>24.638</v>
      </c>
      <c r="N200" s="22">
        <f>B200+C200+D200+E200+F200+G200+H200+I200+J200+K200+L200+M200</f>
        <v>140</v>
      </c>
      <c r="O200" s="45">
        <v>174.56666666666663</v>
      </c>
      <c r="P200" s="48"/>
      <c r="Q200" s="48"/>
      <c r="R200" s="48"/>
      <c r="AJ200" s="80"/>
    </row>
    <row r="201" spans="1:36" s="9" customFormat="1" ht="42.75" customHeight="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45"/>
      <c r="P201" s="48"/>
      <c r="Q201" s="48"/>
      <c r="R201" s="48"/>
      <c r="AJ201" s="80"/>
    </row>
    <row r="202" spans="1:36" s="18" customFormat="1" ht="48" customHeight="1">
      <c r="A202" s="128" t="s">
        <v>156</v>
      </c>
      <c r="B202" s="129">
        <f aca="true" t="shared" si="45" ref="B202:N202">B56+B132+B178+B192+B194+B195+B196+B197+B200</f>
        <v>6025.757769728</v>
      </c>
      <c r="C202" s="129">
        <f t="shared" si="45"/>
        <v>5772.450464560372</v>
      </c>
      <c r="D202" s="129">
        <f t="shared" si="45"/>
        <v>4498.21437</v>
      </c>
      <c r="E202" s="129">
        <f t="shared" si="45"/>
        <v>1726.5023559401038</v>
      </c>
      <c r="F202" s="129">
        <f t="shared" si="45"/>
        <v>108.5401161111111</v>
      </c>
      <c r="G202" s="129">
        <f t="shared" si="45"/>
        <v>45.89355555555555</v>
      </c>
      <c r="H202" s="129">
        <f t="shared" si="45"/>
        <v>19.349333333333334</v>
      </c>
      <c r="I202" s="129">
        <f t="shared" si="45"/>
        <v>24.982999999999997</v>
      </c>
      <c r="J202" s="129">
        <f t="shared" si="45"/>
        <v>71.13483</v>
      </c>
      <c r="K202" s="129">
        <f t="shared" si="45"/>
        <v>1338.6259578642098</v>
      </c>
      <c r="L202" s="129">
        <f t="shared" si="45"/>
        <v>3811.7489985594602</v>
      </c>
      <c r="M202" s="129">
        <f t="shared" si="45"/>
        <v>4520.515068084461</v>
      </c>
      <c r="N202" s="129">
        <f t="shared" si="45"/>
        <v>27963.71581973661</v>
      </c>
      <c r="O202" s="11" t="e">
        <f aca="true" t="shared" si="46" ref="O202:AI202">O56+O130+O178+O187+O194+O196+O197+O200</f>
        <v>#REF!</v>
      </c>
      <c r="P202" s="11" t="e">
        <f t="shared" si="46"/>
        <v>#REF!</v>
      </c>
      <c r="Q202" s="11" t="e">
        <f t="shared" si="46"/>
        <v>#REF!</v>
      </c>
      <c r="R202" s="11" t="e">
        <f t="shared" si="46"/>
        <v>#REF!</v>
      </c>
      <c r="S202" s="11" t="e">
        <f t="shared" si="46"/>
        <v>#REF!</v>
      </c>
      <c r="T202" s="11" t="e">
        <f t="shared" si="46"/>
        <v>#REF!</v>
      </c>
      <c r="U202" s="11" t="e">
        <f t="shared" si="46"/>
        <v>#REF!</v>
      </c>
      <c r="V202" s="11" t="e">
        <f t="shared" si="46"/>
        <v>#REF!</v>
      </c>
      <c r="W202" s="11" t="e">
        <f t="shared" si="46"/>
        <v>#REF!</v>
      </c>
      <c r="X202" s="11" t="e">
        <f t="shared" si="46"/>
        <v>#REF!</v>
      </c>
      <c r="Y202" s="11" t="e">
        <f t="shared" si="46"/>
        <v>#REF!</v>
      </c>
      <c r="Z202" s="11" t="e">
        <f t="shared" si="46"/>
        <v>#REF!</v>
      </c>
      <c r="AA202" s="11" t="e">
        <f t="shared" si="46"/>
        <v>#REF!</v>
      </c>
      <c r="AB202" s="11" t="e">
        <f t="shared" si="46"/>
        <v>#REF!</v>
      </c>
      <c r="AC202" s="11" t="e">
        <f t="shared" si="46"/>
        <v>#REF!</v>
      </c>
      <c r="AD202" s="11" t="e">
        <f t="shared" si="46"/>
        <v>#REF!</v>
      </c>
      <c r="AE202" s="11" t="e">
        <f t="shared" si="46"/>
        <v>#REF!</v>
      </c>
      <c r="AF202" s="11" t="e">
        <f t="shared" si="46"/>
        <v>#REF!</v>
      </c>
      <c r="AG202" s="11" t="e">
        <f t="shared" si="46"/>
        <v>#REF!</v>
      </c>
      <c r="AH202" s="11" t="e">
        <f t="shared" si="46"/>
        <v>#REF!</v>
      </c>
      <c r="AI202" s="11" t="e">
        <f t="shared" si="46"/>
        <v>#REF!</v>
      </c>
      <c r="AJ202" s="84"/>
    </row>
    <row r="203" spans="1:36" s="18" customFormat="1" ht="18" customHeight="1">
      <c r="A203" s="11" t="s">
        <v>134</v>
      </c>
      <c r="B203" s="41">
        <f aca="true" t="shared" si="47" ref="B203:N203">B101+B179</f>
        <v>0.136</v>
      </c>
      <c r="C203" s="41">
        <f t="shared" si="47"/>
        <v>0.08299999999999999</v>
      </c>
      <c r="D203" s="41">
        <f t="shared" si="47"/>
        <v>0.101</v>
      </c>
      <c r="E203" s="41">
        <f t="shared" si="47"/>
        <v>0.028</v>
      </c>
      <c r="F203" s="41">
        <f t="shared" si="47"/>
        <v>0</v>
      </c>
      <c r="G203" s="41">
        <f t="shared" si="47"/>
        <v>0</v>
      </c>
      <c r="H203" s="41">
        <f t="shared" si="47"/>
        <v>0</v>
      </c>
      <c r="I203" s="41">
        <f t="shared" si="47"/>
        <v>0</v>
      </c>
      <c r="J203" s="41">
        <f t="shared" si="47"/>
        <v>0</v>
      </c>
      <c r="K203" s="41">
        <f t="shared" si="47"/>
        <v>0.056</v>
      </c>
      <c r="L203" s="41">
        <f t="shared" si="47"/>
        <v>0.1</v>
      </c>
      <c r="M203" s="41">
        <f t="shared" si="47"/>
        <v>0.10300000000000001</v>
      </c>
      <c r="N203" s="41">
        <f t="shared" si="47"/>
        <v>0.607</v>
      </c>
      <c r="O203" s="57"/>
      <c r="P203" s="57"/>
      <c r="Q203" s="57"/>
      <c r="R203" s="57"/>
      <c r="AJ203" s="84"/>
    </row>
    <row r="204" spans="1:36" s="18" customFormat="1" ht="54" customHeight="1">
      <c r="A204" s="128" t="s">
        <v>133</v>
      </c>
      <c r="B204" s="129">
        <f aca="true" t="shared" si="48" ref="B204:N204">B56+B134+B180+B192+B194+B195+B196+B197+B200</f>
        <v>6025.621769728</v>
      </c>
      <c r="C204" s="129">
        <f t="shared" si="48"/>
        <v>5772.367464560372</v>
      </c>
      <c r="D204" s="129">
        <f t="shared" si="48"/>
        <v>4498.11337</v>
      </c>
      <c r="E204" s="129">
        <f t="shared" si="48"/>
        <v>1726.4743559401036</v>
      </c>
      <c r="F204" s="129">
        <f t="shared" si="48"/>
        <v>108.5401161111111</v>
      </c>
      <c r="G204" s="129">
        <f t="shared" si="48"/>
        <v>45.89355555555555</v>
      </c>
      <c r="H204" s="129">
        <f t="shared" si="48"/>
        <v>19.349333333333334</v>
      </c>
      <c r="I204" s="129">
        <f t="shared" si="48"/>
        <v>24.982999999999997</v>
      </c>
      <c r="J204" s="129">
        <f t="shared" si="48"/>
        <v>71.13483</v>
      </c>
      <c r="K204" s="129">
        <f t="shared" si="48"/>
        <v>1338.5699578642098</v>
      </c>
      <c r="L204" s="129">
        <f t="shared" si="48"/>
        <v>3811.6489985594603</v>
      </c>
      <c r="M204" s="129">
        <f t="shared" si="48"/>
        <v>4520.412068084462</v>
      </c>
      <c r="N204" s="129">
        <f t="shared" si="48"/>
        <v>27963.108819736608</v>
      </c>
      <c r="O204" s="41" t="e">
        <f>O56+O134+#REF!+O174+O187+O194+O196+O197+O200</f>
        <v>#REF!</v>
      </c>
      <c r="P204" s="41" t="e">
        <f>P56+P134+#REF!+P174+P187+P194+P196+P197+P200</f>
        <v>#REF!</v>
      </c>
      <c r="Q204" s="41" t="e">
        <f>Q56+Q134+#REF!+Q174+Q187+Q194+Q196+Q197+Q200</f>
        <v>#REF!</v>
      </c>
      <c r="R204" s="41" t="e">
        <f>R56+R134+#REF!+R174+R187+R194+R196+R197+R200</f>
        <v>#REF!</v>
      </c>
      <c r="S204" s="41" t="e">
        <f>S56+S134+#REF!+S174+S187+S194+S196+S197+S200</f>
        <v>#REF!</v>
      </c>
      <c r="T204" s="41" t="e">
        <f>T56+T134+#REF!+T174+T187+T194+T196+T197+T200</f>
        <v>#REF!</v>
      </c>
      <c r="U204" s="41" t="e">
        <f>U56+U134+#REF!+U174+U187+U194+U196+U197+U200</f>
        <v>#REF!</v>
      </c>
      <c r="V204" s="41" t="e">
        <f>V56+V134+#REF!+V174+V187+V194+V196+V197+V200</f>
        <v>#REF!</v>
      </c>
      <c r="W204" s="41" t="e">
        <f>W56+W134+#REF!+W174+W187+W194+W196+W197+W200</f>
        <v>#REF!</v>
      </c>
      <c r="X204" s="41" t="e">
        <f>X56+X134+#REF!+X174+X187+X194+X196+X197+X200</f>
        <v>#REF!</v>
      </c>
      <c r="Y204" s="41" t="e">
        <f>Y56+Y134+#REF!+Y174+Y187+Y194+Y196+Y197+Y200</f>
        <v>#REF!</v>
      </c>
      <c r="Z204" s="41" t="e">
        <f>Z56+Z134+#REF!+Z174+Z187+Z194+Z196+Z197+Z200</f>
        <v>#REF!</v>
      </c>
      <c r="AA204" s="41" t="e">
        <f>AA56+AA134+#REF!+AA174+AA187+AA194+AA196+AA197+AA200</f>
        <v>#REF!</v>
      </c>
      <c r="AB204" s="41" t="e">
        <f>AB56+AB134+#REF!+AB174+AB187+AB194+AB196+AB197+AB200</f>
        <v>#REF!</v>
      </c>
      <c r="AC204" s="41" t="e">
        <f>AC56+AC134+#REF!+AC174+AC187+AC194+AC196+AC197+AC200</f>
        <v>#REF!</v>
      </c>
      <c r="AD204" s="41" t="e">
        <f>AD56+AD134+#REF!+AD174+AD187+AD194+AD196+AD197+AD200</f>
        <v>#REF!</v>
      </c>
      <c r="AE204" s="41" t="e">
        <f>AE56+AE134+#REF!+AE174+AE187+AE194+AE196+AE197+AE200</f>
        <v>#REF!</v>
      </c>
      <c r="AF204" s="41" t="e">
        <f>AF56+AF134+#REF!+AF174+AF187+AF194+AF196+AF197+AF200</f>
        <v>#REF!</v>
      </c>
      <c r="AG204" s="41" t="e">
        <f>AG56+AG134+#REF!+AG174+AG187+AG194+AG196+AG197+AG200</f>
        <v>#REF!</v>
      </c>
      <c r="AH204" s="41" t="e">
        <f>AH56+AH134+#REF!+AH174+AH187+AH194+AH196+AH197+AH200</f>
        <v>#REF!</v>
      </c>
      <c r="AI204" s="41" t="e">
        <f>AI56+AI134+#REF!+AI174+AI187+AI194+AI196+AI197+AI200</f>
        <v>#REF!</v>
      </c>
      <c r="AJ204" s="84"/>
    </row>
    <row r="205" spans="1:36" s="18" customFormat="1" ht="18" customHeight="1">
      <c r="A205" s="38" t="s">
        <v>128</v>
      </c>
      <c r="B205" s="92">
        <f aca="true" t="shared" si="49" ref="B205:N205">B135</f>
        <v>4.558</v>
      </c>
      <c r="C205" s="92">
        <f t="shared" si="49"/>
        <v>4.537</v>
      </c>
      <c r="D205" s="92">
        <f t="shared" si="49"/>
        <v>3.4369999999999994</v>
      </c>
      <c r="E205" s="92">
        <f t="shared" si="49"/>
        <v>2.878</v>
      </c>
      <c r="F205" s="92">
        <f t="shared" si="49"/>
        <v>0</v>
      </c>
      <c r="G205" s="92">
        <f t="shared" si="49"/>
        <v>0</v>
      </c>
      <c r="H205" s="92">
        <f t="shared" si="49"/>
        <v>0</v>
      </c>
      <c r="I205" s="92">
        <f t="shared" si="49"/>
        <v>0</v>
      </c>
      <c r="J205" s="92">
        <f t="shared" si="49"/>
        <v>0</v>
      </c>
      <c r="K205" s="92">
        <f t="shared" si="49"/>
        <v>3.3369999999999997</v>
      </c>
      <c r="L205" s="92">
        <f t="shared" si="49"/>
        <v>3.8369999999999997</v>
      </c>
      <c r="M205" s="92">
        <f t="shared" si="49"/>
        <v>5.436999999999999</v>
      </c>
      <c r="N205" s="92">
        <f t="shared" si="49"/>
        <v>28.021</v>
      </c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84"/>
    </row>
    <row r="206" spans="1:36" s="18" customFormat="1" ht="54" customHeight="1">
      <c r="A206" s="130" t="s">
        <v>157</v>
      </c>
      <c r="B206" s="131">
        <f aca="true" t="shared" si="50" ref="B206:AI206">B55+B130+B176+B189+B200</f>
        <v>2129.426833333334</v>
      </c>
      <c r="C206" s="131">
        <f t="shared" si="50"/>
        <v>1943.404166666667</v>
      </c>
      <c r="D206" s="131">
        <f t="shared" si="50"/>
        <v>1465.1586666666665</v>
      </c>
      <c r="E206" s="131">
        <f t="shared" si="50"/>
        <v>376.64050000000003</v>
      </c>
      <c r="F206" s="131">
        <f t="shared" si="50"/>
        <v>16.4</v>
      </c>
      <c r="G206" s="131">
        <f t="shared" si="50"/>
        <v>10.530000000000001</v>
      </c>
      <c r="H206" s="131">
        <f t="shared" si="50"/>
        <v>3.6300000000000003</v>
      </c>
      <c r="I206" s="131">
        <f t="shared" si="50"/>
        <v>6.7203333333333335</v>
      </c>
      <c r="J206" s="131">
        <f t="shared" si="50"/>
        <v>17.58</v>
      </c>
      <c r="K206" s="131">
        <f t="shared" si="50"/>
        <v>472.22999999999996</v>
      </c>
      <c r="L206" s="131">
        <f t="shared" si="50"/>
        <v>1438.5156666666667</v>
      </c>
      <c r="M206" s="131">
        <f t="shared" si="50"/>
        <v>1522.7249999999997</v>
      </c>
      <c r="N206" s="51">
        <f t="shared" si="50"/>
        <v>9402.961166666668</v>
      </c>
      <c r="O206" s="38" t="e">
        <f t="shared" si="50"/>
        <v>#REF!</v>
      </c>
      <c r="P206" s="38" t="e">
        <f t="shared" si="50"/>
        <v>#REF!</v>
      </c>
      <c r="Q206" s="38" t="e">
        <f t="shared" si="50"/>
        <v>#REF!</v>
      </c>
      <c r="R206" s="38" t="e">
        <f t="shared" si="50"/>
        <v>#REF!</v>
      </c>
      <c r="S206" s="38" t="e">
        <f t="shared" si="50"/>
        <v>#REF!</v>
      </c>
      <c r="T206" s="38" t="e">
        <f t="shared" si="50"/>
        <v>#REF!</v>
      </c>
      <c r="U206" s="38" t="e">
        <f t="shared" si="50"/>
        <v>#REF!</v>
      </c>
      <c r="V206" s="38" t="e">
        <f t="shared" si="50"/>
        <v>#REF!</v>
      </c>
      <c r="W206" s="38" t="e">
        <f t="shared" si="50"/>
        <v>#REF!</v>
      </c>
      <c r="X206" s="38" t="e">
        <f t="shared" si="50"/>
        <v>#REF!</v>
      </c>
      <c r="Y206" s="38" t="e">
        <f t="shared" si="50"/>
        <v>#REF!</v>
      </c>
      <c r="Z206" s="38" t="e">
        <f t="shared" si="50"/>
        <v>#REF!</v>
      </c>
      <c r="AA206" s="38" t="e">
        <f t="shared" si="50"/>
        <v>#REF!</v>
      </c>
      <c r="AB206" s="38" t="e">
        <f t="shared" si="50"/>
        <v>#REF!</v>
      </c>
      <c r="AC206" s="38" t="e">
        <f t="shared" si="50"/>
        <v>#REF!</v>
      </c>
      <c r="AD206" s="38" t="e">
        <f t="shared" si="50"/>
        <v>#REF!</v>
      </c>
      <c r="AE206" s="38" t="e">
        <f t="shared" si="50"/>
        <v>#REF!</v>
      </c>
      <c r="AF206" s="38" t="e">
        <f t="shared" si="50"/>
        <v>#REF!</v>
      </c>
      <c r="AG206" s="38" t="e">
        <f t="shared" si="50"/>
        <v>#REF!</v>
      </c>
      <c r="AH206" s="38" t="e">
        <f t="shared" si="50"/>
        <v>#REF!</v>
      </c>
      <c r="AI206" s="38" t="e">
        <f t="shared" si="50"/>
        <v>#REF!</v>
      </c>
      <c r="AJ206" s="84"/>
    </row>
    <row r="207" spans="1:36" s="18" customFormat="1" ht="24" customHeight="1">
      <c r="A207" s="130" t="s">
        <v>125</v>
      </c>
      <c r="B207" s="131">
        <f aca="true" t="shared" si="51" ref="B207:AI207">B36+B102+B157+B187+B194+B195+B196+B197</f>
        <v>3896.1949363946674</v>
      </c>
      <c r="C207" s="131">
        <f t="shared" si="51"/>
        <v>3828.963297893706</v>
      </c>
      <c r="D207" s="131">
        <f t="shared" si="51"/>
        <v>3032.9547033333333</v>
      </c>
      <c r="E207" s="131">
        <f t="shared" si="51"/>
        <v>1349.8338559401036</v>
      </c>
      <c r="F207" s="131">
        <f t="shared" si="51"/>
        <v>92.1401161111111</v>
      </c>
      <c r="G207" s="131">
        <f t="shared" si="51"/>
        <v>35.36355555555556</v>
      </c>
      <c r="H207" s="131">
        <f t="shared" si="51"/>
        <v>15.719333333333335</v>
      </c>
      <c r="I207" s="131">
        <f t="shared" si="51"/>
        <v>18.262666666666664</v>
      </c>
      <c r="J207" s="131">
        <f t="shared" si="51"/>
        <v>53.554829999999995</v>
      </c>
      <c r="K207" s="131">
        <f t="shared" si="51"/>
        <v>866.3399578642101</v>
      </c>
      <c r="L207" s="131">
        <f t="shared" si="51"/>
        <v>2373.1333318927936</v>
      </c>
      <c r="M207" s="131">
        <f t="shared" si="51"/>
        <v>2997.6870680844613</v>
      </c>
      <c r="N207" s="51">
        <f t="shared" si="51"/>
        <v>18560.14765306994</v>
      </c>
      <c r="O207" s="38">
        <f t="shared" si="51"/>
        <v>0</v>
      </c>
      <c r="P207" s="38">
        <f t="shared" si="51"/>
        <v>0</v>
      </c>
      <c r="Q207" s="38">
        <f t="shared" si="51"/>
        <v>0</v>
      </c>
      <c r="R207" s="38">
        <f t="shared" si="51"/>
        <v>0</v>
      </c>
      <c r="S207" s="38">
        <f t="shared" si="51"/>
        <v>0</v>
      </c>
      <c r="T207" s="38">
        <f t="shared" si="51"/>
        <v>0</v>
      </c>
      <c r="U207" s="38">
        <f t="shared" si="51"/>
        <v>0</v>
      </c>
      <c r="V207" s="38">
        <f t="shared" si="51"/>
        <v>0</v>
      </c>
      <c r="W207" s="38">
        <f t="shared" si="51"/>
        <v>0</v>
      </c>
      <c r="X207" s="38">
        <f t="shared" si="51"/>
        <v>0</v>
      </c>
      <c r="Y207" s="38">
        <f t="shared" si="51"/>
        <v>0</v>
      </c>
      <c r="Z207" s="38">
        <f t="shared" si="51"/>
        <v>0</v>
      </c>
      <c r="AA207" s="38">
        <f t="shared" si="51"/>
        <v>0</v>
      </c>
      <c r="AB207" s="38">
        <f t="shared" si="51"/>
        <v>0</v>
      </c>
      <c r="AC207" s="38">
        <f t="shared" si="51"/>
        <v>0</v>
      </c>
      <c r="AD207" s="38">
        <f t="shared" si="51"/>
        <v>0</v>
      </c>
      <c r="AE207" s="38">
        <f t="shared" si="51"/>
        <v>0</v>
      </c>
      <c r="AF207" s="38">
        <f t="shared" si="51"/>
        <v>0</v>
      </c>
      <c r="AG207" s="38">
        <f t="shared" si="51"/>
        <v>0</v>
      </c>
      <c r="AH207" s="38">
        <f t="shared" si="51"/>
        <v>0</v>
      </c>
      <c r="AI207" s="38">
        <f t="shared" si="51"/>
        <v>0</v>
      </c>
      <c r="AJ207" s="84"/>
    </row>
    <row r="208" spans="1:36" s="18" customFormat="1" ht="24" customHeight="1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84"/>
    </row>
    <row r="209" spans="1:36" s="18" customFormat="1" ht="24" customHeight="1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84"/>
    </row>
    <row r="210" spans="1:36" s="18" customFormat="1" ht="24" customHeight="1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84"/>
    </row>
    <row r="211" spans="1:36" s="18" customFormat="1" ht="24" customHeight="1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84"/>
    </row>
    <row r="212" spans="1:36" s="18" customFormat="1" ht="24" customHeight="1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84"/>
    </row>
    <row r="213" spans="1:36" s="18" customFormat="1" ht="24" customHeight="1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84"/>
    </row>
    <row r="214" spans="1:36" s="18" customFormat="1" ht="24" customHeight="1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84"/>
    </row>
    <row r="215" spans="1:36" s="18" customFormat="1" ht="24" customHeight="1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84"/>
    </row>
    <row r="216" spans="1:36" s="18" customFormat="1" ht="24" customHeight="1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84"/>
    </row>
    <row r="217" spans="1:36" s="18" customFormat="1" ht="24" customHeight="1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84"/>
    </row>
    <row r="218" spans="1:36" s="18" customFormat="1" ht="24" customHeight="1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84"/>
    </row>
    <row r="219" spans="1:36" s="18" customFormat="1" ht="24" customHeight="1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84"/>
    </row>
    <row r="220" spans="1:36" s="18" customFormat="1" ht="24" customHeight="1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84"/>
    </row>
    <row r="221" spans="1:36" s="18" customFormat="1" ht="24" customHeight="1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84"/>
    </row>
    <row r="222" spans="1:36" s="18" customFormat="1" ht="24" customHeight="1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84"/>
    </row>
    <row r="223" spans="1:36" s="14" customFormat="1" ht="34.5" customHeight="1">
      <c r="A223" s="143" t="s">
        <v>27</v>
      </c>
      <c r="B223" s="143"/>
      <c r="C223" s="143"/>
      <c r="D223" s="143"/>
      <c r="E223" s="143"/>
      <c r="F223" s="143"/>
      <c r="G223" s="143"/>
      <c r="H223" s="143"/>
      <c r="I223" s="143"/>
      <c r="J223" s="143"/>
      <c r="K223" s="143"/>
      <c r="L223" s="143"/>
      <c r="M223" s="143"/>
      <c r="N223" s="143"/>
      <c r="O223" s="58"/>
      <c r="P223" s="39"/>
      <c r="Q223" s="39"/>
      <c r="R223" s="39"/>
      <c r="AJ223" s="78"/>
    </row>
    <row r="224" spans="1:36" s="14" customFormat="1" ht="23.25" customHeight="1">
      <c r="A224" s="143" t="s">
        <v>138</v>
      </c>
      <c r="B224" s="143"/>
      <c r="C224" s="143"/>
      <c r="D224" s="143"/>
      <c r="E224" s="143"/>
      <c r="F224" s="143"/>
      <c r="G224" s="143"/>
      <c r="H224" s="143"/>
      <c r="I224" s="143"/>
      <c r="J224" s="143"/>
      <c r="K224" s="143"/>
      <c r="L224" s="143"/>
      <c r="M224" s="143"/>
      <c r="N224" s="143"/>
      <c r="O224" s="58"/>
      <c r="P224" s="39"/>
      <c r="Q224" s="39"/>
      <c r="R224" s="39"/>
      <c r="AJ224" s="78"/>
    </row>
    <row r="225" spans="1:36" s="14" customFormat="1" ht="30" customHeight="1">
      <c r="A225" s="36"/>
      <c r="B225" s="144" t="s">
        <v>151</v>
      </c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58"/>
      <c r="P225" s="39"/>
      <c r="Q225" s="39"/>
      <c r="R225" s="39"/>
      <c r="AJ225" s="78"/>
    </row>
    <row r="226" spans="1:36" s="8" customFormat="1" ht="18.75" customHeight="1">
      <c r="A226" s="59" t="s">
        <v>25</v>
      </c>
      <c r="B226" s="11" t="s">
        <v>0</v>
      </c>
      <c r="C226" s="11" t="s">
        <v>1</v>
      </c>
      <c r="D226" s="11" t="s">
        <v>2</v>
      </c>
      <c r="E226" s="11" t="s">
        <v>3</v>
      </c>
      <c r="F226" s="11" t="s">
        <v>4</v>
      </c>
      <c r="G226" s="11" t="s">
        <v>26</v>
      </c>
      <c r="H226" s="11" t="s">
        <v>5</v>
      </c>
      <c r="I226" s="11" t="s">
        <v>6</v>
      </c>
      <c r="J226" s="11" t="s">
        <v>7</v>
      </c>
      <c r="K226" s="11" t="s">
        <v>8</v>
      </c>
      <c r="L226" s="11" t="s">
        <v>9</v>
      </c>
      <c r="M226" s="11" t="s">
        <v>10</v>
      </c>
      <c r="N226" s="11" t="s">
        <v>24</v>
      </c>
      <c r="O226" s="7"/>
      <c r="P226" s="7"/>
      <c r="Q226" s="7"/>
      <c r="R226" s="7"/>
      <c r="AJ226" s="75"/>
    </row>
    <row r="227" spans="1:36" s="9" customFormat="1" ht="36" customHeight="1">
      <c r="A227" s="22" t="s">
        <v>23</v>
      </c>
      <c r="B227" s="60">
        <v>13.933666666666667</v>
      </c>
      <c r="C227" s="60">
        <v>12.816333333333333</v>
      </c>
      <c r="D227" s="60">
        <v>12.149000000000001</v>
      </c>
      <c r="E227" s="60">
        <v>2.5753333333333335</v>
      </c>
      <c r="F227" s="60">
        <v>0.27166666666666667</v>
      </c>
      <c r="G227" s="60">
        <v>0.03366666666666667</v>
      </c>
      <c r="H227" s="60">
        <v>0.012333333333333333</v>
      </c>
      <c r="I227" s="60">
        <v>0.016666666666666666</v>
      </c>
      <c r="J227" s="60">
        <v>0.36766666666666664</v>
      </c>
      <c r="K227" s="60">
        <v>3.8166666666666664</v>
      </c>
      <c r="L227" s="60">
        <v>8.666666666666666</v>
      </c>
      <c r="M227" s="60">
        <v>5.34</v>
      </c>
      <c r="N227" s="60">
        <f>B227+C227+D227+E227+F227+G227+H227+I227+J227+K227+L227+M227</f>
        <v>59.999666666666656</v>
      </c>
      <c r="O227" s="48"/>
      <c r="P227" s="48"/>
      <c r="Q227" s="48"/>
      <c r="R227" s="48"/>
      <c r="AJ227" s="80"/>
    </row>
    <row r="228" spans="1:36" s="9" customFormat="1" ht="19.5" customHeight="1">
      <c r="A228" s="143" t="s">
        <v>27</v>
      </c>
      <c r="B228" s="143"/>
      <c r="C228" s="143"/>
      <c r="D228" s="143"/>
      <c r="E228" s="143"/>
      <c r="F228" s="143"/>
      <c r="G228" s="143"/>
      <c r="H228" s="143"/>
      <c r="I228" s="143"/>
      <c r="J228" s="143"/>
      <c r="K228" s="143"/>
      <c r="L228" s="143"/>
      <c r="M228" s="143"/>
      <c r="N228" s="143"/>
      <c r="O228" s="48"/>
      <c r="P228" s="48"/>
      <c r="Q228" s="48"/>
      <c r="R228" s="48"/>
      <c r="AJ228" s="80"/>
    </row>
    <row r="229" spans="1:36" s="9" customFormat="1" ht="20.25" customHeight="1">
      <c r="A229" s="143" t="s">
        <v>139</v>
      </c>
      <c r="B229" s="143"/>
      <c r="C229" s="143"/>
      <c r="D229" s="143"/>
      <c r="E229" s="143"/>
      <c r="F229" s="143"/>
      <c r="G229" s="143"/>
      <c r="H229" s="143"/>
      <c r="I229" s="143"/>
      <c r="J229" s="143"/>
      <c r="K229" s="143"/>
      <c r="L229" s="143"/>
      <c r="M229" s="143"/>
      <c r="N229" s="143"/>
      <c r="O229" s="48"/>
      <c r="P229" s="48"/>
      <c r="Q229" s="48"/>
      <c r="R229" s="48"/>
      <c r="AJ229" s="80"/>
    </row>
    <row r="230" spans="1:36" s="19" customFormat="1" ht="21" customHeight="1">
      <c r="A230" s="65"/>
      <c r="B230" s="144" t="s">
        <v>36</v>
      </c>
      <c r="C230" s="144"/>
      <c r="D230" s="144"/>
      <c r="E230" s="144"/>
      <c r="F230" s="144"/>
      <c r="G230" s="144"/>
      <c r="H230" s="144"/>
      <c r="I230" s="144"/>
      <c r="J230" s="144"/>
      <c r="K230" s="144"/>
      <c r="L230" s="144"/>
      <c r="M230" s="65"/>
      <c r="N230" s="65"/>
      <c r="O230" s="39"/>
      <c r="P230" s="39"/>
      <c r="Q230" s="39"/>
      <c r="R230" s="39"/>
      <c r="AJ230" s="78"/>
    </row>
    <row r="231" spans="1:36" s="8" customFormat="1" ht="21.75" customHeight="1">
      <c r="A231" s="59" t="s">
        <v>25</v>
      </c>
      <c r="B231" s="11" t="s">
        <v>0</v>
      </c>
      <c r="C231" s="11" t="s">
        <v>1</v>
      </c>
      <c r="D231" s="11" t="s">
        <v>2</v>
      </c>
      <c r="E231" s="11" t="s">
        <v>3</v>
      </c>
      <c r="F231" s="11" t="s">
        <v>4</v>
      </c>
      <c r="G231" s="11" t="s">
        <v>26</v>
      </c>
      <c r="H231" s="11" t="s">
        <v>5</v>
      </c>
      <c r="I231" s="11" t="s">
        <v>6</v>
      </c>
      <c r="J231" s="11" t="s">
        <v>7</v>
      </c>
      <c r="K231" s="11" t="s">
        <v>8</v>
      </c>
      <c r="L231" s="11" t="s">
        <v>9</v>
      </c>
      <c r="M231" s="11" t="s">
        <v>10</v>
      </c>
      <c r="N231" s="11" t="s">
        <v>24</v>
      </c>
      <c r="O231" s="7"/>
      <c r="P231" s="7"/>
      <c r="Q231" s="7"/>
      <c r="R231" s="7"/>
      <c r="AJ231" s="75"/>
    </row>
    <row r="232" spans="1:36" s="8" customFormat="1" ht="17.25" customHeight="1">
      <c r="A232" s="22" t="s">
        <v>42</v>
      </c>
      <c r="B232" s="60">
        <v>2.6446666666666667</v>
      </c>
      <c r="C232" s="60">
        <v>2.5386666666666664</v>
      </c>
      <c r="D232" s="60">
        <v>2.076333333333333</v>
      </c>
      <c r="E232" s="60">
        <v>0.7656666666666666</v>
      </c>
      <c r="F232" s="60">
        <v>0</v>
      </c>
      <c r="G232" s="60">
        <v>0</v>
      </c>
      <c r="H232" s="60">
        <v>0</v>
      </c>
      <c r="I232" s="60">
        <v>0</v>
      </c>
      <c r="J232" s="60">
        <v>0</v>
      </c>
      <c r="K232" s="60">
        <v>0.36733333333333335</v>
      </c>
      <c r="L232" s="60">
        <v>1.4333333333333333</v>
      </c>
      <c r="M232" s="60">
        <v>1.174</v>
      </c>
      <c r="N232" s="60">
        <f>B232+C232+D232+E232+F232+G232+H232+I232+J232+K232+L232+M232</f>
        <v>10.999999999999998</v>
      </c>
      <c r="O232" s="7"/>
      <c r="P232" s="7"/>
      <c r="Q232" s="7"/>
      <c r="R232" s="7"/>
      <c r="AJ232" s="75"/>
    </row>
    <row r="233" spans="1:36" s="9" customFormat="1" ht="16.5" customHeight="1">
      <c r="A233" s="22" t="s">
        <v>23</v>
      </c>
      <c r="B233" s="60">
        <v>9.480333333333334</v>
      </c>
      <c r="C233" s="60">
        <v>8.345666666666666</v>
      </c>
      <c r="D233" s="60">
        <v>6.91</v>
      </c>
      <c r="E233" s="60">
        <v>0.6689999999999999</v>
      </c>
      <c r="F233" s="60">
        <v>0</v>
      </c>
      <c r="G233" s="60">
        <v>0</v>
      </c>
      <c r="H233" s="60">
        <v>0</v>
      </c>
      <c r="I233" s="60">
        <v>0</v>
      </c>
      <c r="J233" s="60">
        <v>0</v>
      </c>
      <c r="K233" s="60">
        <v>4.066333333333334</v>
      </c>
      <c r="L233" s="60">
        <v>8.8</v>
      </c>
      <c r="M233" s="60">
        <v>7.429</v>
      </c>
      <c r="N233" s="60">
        <f>B233+C233+D233+E233+F233+G233+H233+I233+J233+K233+L233+M233</f>
        <v>45.70033333333333</v>
      </c>
      <c r="O233" s="48"/>
      <c r="P233" s="48"/>
      <c r="Q233" s="48"/>
      <c r="R233" s="48"/>
      <c r="AJ233" s="80"/>
    </row>
    <row r="234" spans="1:36" s="9" customFormat="1" ht="41.25" customHeight="1" thickBot="1">
      <c r="A234" s="29" t="s">
        <v>88</v>
      </c>
      <c r="B234" s="132">
        <f>B232+B233</f>
        <v>12.125</v>
      </c>
      <c r="C234" s="132">
        <f aca="true" t="shared" si="52" ref="C234:N234">C232+C233</f>
        <v>10.884333333333332</v>
      </c>
      <c r="D234" s="132">
        <f t="shared" si="52"/>
        <v>8.986333333333333</v>
      </c>
      <c r="E234" s="132">
        <f t="shared" si="52"/>
        <v>1.4346666666666665</v>
      </c>
      <c r="F234" s="132">
        <f t="shared" si="52"/>
        <v>0</v>
      </c>
      <c r="G234" s="132">
        <f t="shared" si="52"/>
        <v>0</v>
      </c>
      <c r="H234" s="132">
        <f t="shared" si="52"/>
        <v>0</v>
      </c>
      <c r="I234" s="132">
        <f t="shared" si="52"/>
        <v>0</v>
      </c>
      <c r="J234" s="132">
        <f t="shared" si="52"/>
        <v>0</v>
      </c>
      <c r="K234" s="132">
        <f t="shared" si="52"/>
        <v>4.433666666666667</v>
      </c>
      <c r="L234" s="132">
        <f t="shared" si="52"/>
        <v>10.233333333333334</v>
      </c>
      <c r="M234" s="132">
        <f t="shared" si="52"/>
        <v>8.603</v>
      </c>
      <c r="N234" s="132">
        <f t="shared" si="52"/>
        <v>56.70033333333333</v>
      </c>
      <c r="O234" s="45" t="e">
        <f>#REF!+#REF!+#REF!+#REF!+#REF!+#REF!+#REF!+#REF!+#REF!+#REF!+#REF!+#REF!</f>
        <v>#REF!</v>
      </c>
      <c r="P234" s="45" t="e">
        <f>#REF!+#REF!+#REF!+#REF!+#REF!+#REF!+#REF!+#REF!+#REF!+#REF!+#REF!+#REF!</f>
        <v>#REF!</v>
      </c>
      <c r="Q234" s="45">
        <f>C234+D234+E234+F234+G234+H234+I234+J234+K234+L234+M234+N234</f>
        <v>101.27566666666667</v>
      </c>
      <c r="R234" s="45" t="e">
        <f>#REF!+#REF!+#REF!+#REF!+#REF!+#REF!+#REF!+#REF!+#REF!+#REF!+#REF!+O234</f>
        <v>#REF!</v>
      </c>
      <c r="S234" s="61" t="e">
        <f>#REF!+#REF!+#REF!+#REF!+#REF!+#REF!+#REF!+#REF!+#REF!+#REF!+#REF!+P234</f>
        <v>#REF!</v>
      </c>
      <c r="T234" s="61">
        <f>D234+E234+F234+G234+H234+I234+J234+K234+L234+M234+N234+Q234</f>
        <v>191.667</v>
      </c>
      <c r="U234" s="61" t="e">
        <f>#REF!+#REF!+#REF!+#REF!+#REF!+#REF!+#REF!+#REF!+#REF!+#REF!+O234+R234</f>
        <v>#REF!</v>
      </c>
      <c r="V234" s="61" t="e">
        <f>#REF!+#REF!+#REF!+#REF!+#REF!+#REF!+#REF!+#REF!+#REF!+#REF!+P234+S234</f>
        <v>#REF!</v>
      </c>
      <c r="W234" s="61">
        <f>E234+F234+G234+H234+I234+J234+K234+L234+M234+N234+Q234+T234</f>
        <v>374.34766666666667</v>
      </c>
      <c r="X234" s="61" t="e">
        <f>#REF!+#REF!+#REF!+#REF!+#REF!+#REF!+#REF!+#REF!+#REF!+O234+R234+U234</f>
        <v>#REF!</v>
      </c>
      <c r="Y234" s="61" t="e">
        <f>#REF!+#REF!+#REF!+#REF!+#REF!+#REF!+#REF!+#REF!+#REF!+P234+S234+V234</f>
        <v>#REF!</v>
      </c>
      <c r="Z234" s="61">
        <f>F234+G234+H234+I234+J234+K234+L234+M234+N234+Q234+T234+W234</f>
        <v>747.2606666666667</v>
      </c>
      <c r="AA234" s="61" t="e">
        <f>#REF!+#REF!+#REF!+#REF!+#REF!+#REF!+#REF!+#REF!+O234+R234+U234+X234</f>
        <v>#REF!</v>
      </c>
      <c r="AB234" s="61" t="e">
        <f>#REF!+#REF!+#REF!+#REF!+#REF!+#REF!+#REF!+#REF!+P234+S234+V234+Y234</f>
        <v>#REF!</v>
      </c>
      <c r="AC234" s="61">
        <f>G234+H234+I234+J234+K234+L234+M234+N234+Q234+T234+W234+Z234</f>
        <v>1494.5213333333334</v>
      </c>
      <c r="AD234" s="61" t="e">
        <f>#REF!+#REF!+#REF!+#REF!+#REF!+#REF!+#REF!+O234+R234+U234+X234+AA234</f>
        <v>#REF!</v>
      </c>
      <c r="AE234" s="61" t="e">
        <f>#REF!+#REF!+#REF!+#REF!+#REF!+#REF!+#REF!+P234+S234+V234+Y234+AB234</f>
        <v>#REF!</v>
      </c>
      <c r="AF234" s="61">
        <f>H234+I234+J234+K234+L234+M234+N234+Q234+T234+W234+Z234+AC234</f>
        <v>2989.0426666666667</v>
      </c>
      <c r="AG234" s="61" t="e">
        <f>#REF!+#REF!+#REF!+#REF!+#REF!+#REF!+O234+R234+U234+X234+AA234+AD234</f>
        <v>#REF!</v>
      </c>
      <c r="AH234" s="61" t="e">
        <f>#REF!+#REF!+#REF!+#REF!+#REF!+#REF!+P234+S234+V234+Y234+AB234+AE234</f>
        <v>#REF!</v>
      </c>
      <c r="AI234" s="61">
        <f>I234+J234+K234+L234+M234+N234+Q234+T234+W234+Z234+AC234+AF234</f>
        <v>5978.085333333333</v>
      </c>
      <c r="AJ234" s="80"/>
    </row>
    <row r="235" spans="1:36" s="18" customFormat="1" ht="34.5" customHeight="1" thickBot="1">
      <c r="A235" s="136" t="s">
        <v>80</v>
      </c>
      <c r="B235" s="137">
        <f>B227+B234</f>
        <v>26.058666666666667</v>
      </c>
      <c r="C235" s="137">
        <f aca="true" t="shared" si="53" ref="C235:AI235">C227+C234</f>
        <v>23.700666666666663</v>
      </c>
      <c r="D235" s="137">
        <f t="shared" si="53"/>
        <v>21.135333333333335</v>
      </c>
      <c r="E235" s="137">
        <f t="shared" si="53"/>
        <v>4.01</v>
      </c>
      <c r="F235" s="137">
        <f t="shared" si="53"/>
        <v>0.27166666666666667</v>
      </c>
      <c r="G235" s="137">
        <f t="shared" si="53"/>
        <v>0.03366666666666667</v>
      </c>
      <c r="H235" s="137">
        <f t="shared" si="53"/>
        <v>0.012333333333333333</v>
      </c>
      <c r="I235" s="137">
        <f t="shared" si="53"/>
        <v>0.016666666666666666</v>
      </c>
      <c r="J235" s="137">
        <f t="shared" si="53"/>
        <v>0.36766666666666664</v>
      </c>
      <c r="K235" s="137">
        <f t="shared" si="53"/>
        <v>8.250333333333334</v>
      </c>
      <c r="L235" s="137">
        <f t="shared" si="53"/>
        <v>18.9</v>
      </c>
      <c r="M235" s="137">
        <f t="shared" si="53"/>
        <v>13.943</v>
      </c>
      <c r="N235" s="138">
        <f>N227+N234</f>
        <v>116.69999999999999</v>
      </c>
      <c r="O235" s="52" t="e">
        <f t="shared" si="53"/>
        <v>#REF!</v>
      </c>
      <c r="P235" s="45" t="e">
        <f t="shared" si="53"/>
        <v>#REF!</v>
      </c>
      <c r="Q235" s="45">
        <f t="shared" si="53"/>
        <v>101.27566666666667</v>
      </c>
      <c r="R235" s="45" t="e">
        <f t="shared" si="53"/>
        <v>#REF!</v>
      </c>
      <c r="S235" s="61" t="e">
        <f t="shared" si="53"/>
        <v>#REF!</v>
      </c>
      <c r="T235" s="61">
        <f t="shared" si="53"/>
        <v>191.667</v>
      </c>
      <c r="U235" s="61" t="e">
        <f t="shared" si="53"/>
        <v>#REF!</v>
      </c>
      <c r="V235" s="61" t="e">
        <f t="shared" si="53"/>
        <v>#REF!</v>
      </c>
      <c r="W235" s="61">
        <f t="shared" si="53"/>
        <v>374.34766666666667</v>
      </c>
      <c r="X235" s="61" t="e">
        <f t="shared" si="53"/>
        <v>#REF!</v>
      </c>
      <c r="Y235" s="61" t="e">
        <f t="shared" si="53"/>
        <v>#REF!</v>
      </c>
      <c r="Z235" s="61">
        <f t="shared" si="53"/>
        <v>747.2606666666667</v>
      </c>
      <c r="AA235" s="61" t="e">
        <f t="shared" si="53"/>
        <v>#REF!</v>
      </c>
      <c r="AB235" s="61" t="e">
        <f t="shared" si="53"/>
        <v>#REF!</v>
      </c>
      <c r="AC235" s="61">
        <f t="shared" si="53"/>
        <v>1494.5213333333334</v>
      </c>
      <c r="AD235" s="61" t="e">
        <f t="shared" si="53"/>
        <v>#REF!</v>
      </c>
      <c r="AE235" s="61" t="e">
        <f t="shared" si="53"/>
        <v>#REF!</v>
      </c>
      <c r="AF235" s="61">
        <f t="shared" si="53"/>
        <v>2989.0426666666667</v>
      </c>
      <c r="AG235" s="61" t="e">
        <f t="shared" si="53"/>
        <v>#REF!</v>
      </c>
      <c r="AH235" s="61" t="e">
        <f t="shared" si="53"/>
        <v>#REF!</v>
      </c>
      <c r="AI235" s="61">
        <f t="shared" si="53"/>
        <v>5978.085333333333</v>
      </c>
      <c r="AJ235" s="84"/>
    </row>
    <row r="236" spans="1:36" s="18" customFormat="1" ht="37.5" customHeight="1">
      <c r="A236" s="133" t="s">
        <v>46</v>
      </c>
      <c r="B236" s="134">
        <v>3.414</v>
      </c>
      <c r="C236" s="134">
        <v>3.414</v>
      </c>
      <c r="D236" s="134">
        <v>2.276</v>
      </c>
      <c r="E236" s="134">
        <v>1.1383999999999999</v>
      </c>
      <c r="F236" s="134">
        <v>0</v>
      </c>
      <c r="G236" s="134">
        <v>0</v>
      </c>
      <c r="H236" s="134">
        <v>0</v>
      </c>
      <c r="I236" s="134">
        <v>0</v>
      </c>
      <c r="J236" s="134">
        <v>0</v>
      </c>
      <c r="K236" s="134">
        <v>0.569</v>
      </c>
      <c r="L236" s="134">
        <v>3.414</v>
      </c>
      <c r="M236" s="134">
        <v>3.983</v>
      </c>
      <c r="N236" s="135">
        <f>B236+C236+D236+E236+K236+L236+M236</f>
        <v>18.208399999999997</v>
      </c>
      <c r="O236" s="57"/>
      <c r="P236" s="57"/>
      <c r="Q236" s="57"/>
      <c r="R236" s="57"/>
      <c r="AJ236" s="84"/>
    </row>
    <row r="237" spans="1:36" s="18" customFormat="1" ht="37.5" customHeight="1">
      <c r="A237" s="141"/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57"/>
      <c r="P237" s="57"/>
      <c r="Q237" s="57"/>
      <c r="R237" s="57"/>
      <c r="AJ237" s="84"/>
    </row>
    <row r="238" spans="1:36" s="18" customFormat="1" ht="37.5" customHeight="1">
      <c r="A238" s="141"/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57"/>
      <c r="P238" s="57"/>
      <c r="Q238" s="57"/>
      <c r="R238" s="57"/>
      <c r="AJ238" s="84"/>
    </row>
    <row r="239" spans="1:36" s="18" customFormat="1" ht="37.5" customHeight="1">
      <c r="A239" s="141"/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57"/>
      <c r="P239" s="57"/>
      <c r="Q239" s="57"/>
      <c r="R239" s="57"/>
      <c r="AJ239" s="84"/>
    </row>
    <row r="240" spans="1:36" s="18" customFormat="1" ht="37.5" customHeight="1">
      <c r="A240" s="141"/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57"/>
      <c r="P240" s="57"/>
      <c r="Q240" s="57"/>
      <c r="R240" s="57"/>
      <c r="AJ240" s="84"/>
    </row>
    <row r="241" spans="1:36" s="18" customFormat="1" ht="37.5" customHeight="1">
      <c r="A241" s="141"/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57"/>
      <c r="P241" s="57"/>
      <c r="Q241" s="57"/>
      <c r="R241" s="57"/>
      <c r="AJ241" s="84"/>
    </row>
    <row r="242" spans="1:36" s="18" customFormat="1" ht="27.75" customHeight="1">
      <c r="A242" s="62"/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AJ242" s="84"/>
    </row>
    <row r="244" spans="1:36" s="8" customFormat="1" ht="15.75" customHeight="1">
      <c r="A244" s="147" t="s">
        <v>27</v>
      </c>
      <c r="B244" s="147"/>
      <c r="C244" s="147"/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  <c r="N244" s="147"/>
      <c r="AJ244" s="75"/>
    </row>
    <row r="245" spans="1:36" s="8" customFormat="1" ht="16.5" customHeight="1">
      <c r="A245" s="147" t="s">
        <v>140</v>
      </c>
      <c r="B245" s="147"/>
      <c r="C245" s="147"/>
      <c r="D245" s="147"/>
      <c r="E245" s="147"/>
      <c r="F245" s="147"/>
      <c r="G245" s="147"/>
      <c r="H245" s="147"/>
      <c r="I245" s="147"/>
      <c r="J245" s="147"/>
      <c r="K245" s="147"/>
      <c r="L245" s="147"/>
      <c r="M245" s="147"/>
      <c r="N245" s="147"/>
      <c r="AJ245" s="75"/>
    </row>
    <row r="246" spans="1:36" s="8" customFormat="1" ht="21" customHeight="1">
      <c r="A246" s="139"/>
      <c r="B246" s="147" t="s">
        <v>36</v>
      </c>
      <c r="C246" s="147"/>
      <c r="D246" s="147"/>
      <c r="E246" s="147"/>
      <c r="F246" s="147"/>
      <c r="G246" s="147"/>
      <c r="H246" s="147"/>
      <c r="I246" s="147"/>
      <c r="J246" s="147"/>
      <c r="K246" s="147"/>
      <c r="L246" s="147"/>
      <c r="M246" s="139"/>
      <c r="N246" s="139"/>
      <c r="AJ246" s="75"/>
    </row>
    <row r="247" spans="1:36" s="8" customFormat="1" ht="21.75" customHeight="1">
      <c r="A247" s="73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148"/>
      <c r="N247" s="148"/>
      <c r="AJ247" s="75"/>
    </row>
    <row r="248" spans="1:36" s="8" customFormat="1" ht="47.25" customHeight="1">
      <c r="A248" s="26" t="s">
        <v>118</v>
      </c>
      <c r="B248" s="26" t="s">
        <v>0</v>
      </c>
      <c r="C248" s="26" t="s">
        <v>1</v>
      </c>
      <c r="D248" s="26" t="s">
        <v>2</v>
      </c>
      <c r="E248" s="26" t="s">
        <v>3</v>
      </c>
      <c r="F248" s="26" t="s">
        <v>4</v>
      </c>
      <c r="G248" s="26" t="s">
        <v>26</v>
      </c>
      <c r="H248" s="26" t="s">
        <v>5</v>
      </c>
      <c r="I248" s="26" t="s">
        <v>6</v>
      </c>
      <c r="J248" s="26" t="s">
        <v>7</v>
      </c>
      <c r="K248" s="26" t="s">
        <v>8</v>
      </c>
      <c r="L248" s="26" t="s">
        <v>9</v>
      </c>
      <c r="M248" s="26" t="s">
        <v>10</v>
      </c>
      <c r="N248" s="26" t="s">
        <v>24</v>
      </c>
      <c r="AJ248" s="75"/>
    </row>
    <row r="249" spans="1:36" s="13" customFormat="1" ht="12.75">
      <c r="A249" s="22" t="s">
        <v>48</v>
      </c>
      <c r="B249" s="20">
        <v>58</v>
      </c>
      <c r="C249" s="20">
        <v>55</v>
      </c>
      <c r="D249" s="20">
        <v>58</v>
      </c>
      <c r="E249" s="20">
        <v>53</v>
      </c>
      <c r="F249" s="20">
        <v>48</v>
      </c>
      <c r="G249" s="20">
        <v>40</v>
      </c>
      <c r="H249" s="20">
        <v>30</v>
      </c>
      <c r="I249" s="20">
        <v>25</v>
      </c>
      <c r="J249" s="20">
        <v>45</v>
      </c>
      <c r="K249" s="20">
        <v>55</v>
      </c>
      <c r="L249" s="20">
        <v>51</v>
      </c>
      <c r="M249" s="20">
        <v>52</v>
      </c>
      <c r="N249" s="20">
        <f aca="true" t="shared" si="54" ref="N249:N259">B249+C249+D249+E249+F249+G249+H249+I249+J249+K249+L249+M249</f>
        <v>570</v>
      </c>
      <c r="O249" s="27"/>
      <c r="P249" s="27"/>
      <c r="Q249" s="27"/>
      <c r="R249" s="27"/>
      <c r="AJ249" s="76"/>
    </row>
    <row r="250" spans="1:36" s="13" customFormat="1" ht="12.75">
      <c r="A250" s="22" t="s">
        <v>49</v>
      </c>
      <c r="B250" s="20">
        <v>75</v>
      </c>
      <c r="C250" s="20">
        <v>70</v>
      </c>
      <c r="D250" s="20">
        <v>72</v>
      </c>
      <c r="E250" s="20">
        <v>69</v>
      </c>
      <c r="F250" s="20">
        <v>58</v>
      </c>
      <c r="G250" s="20">
        <v>40</v>
      </c>
      <c r="H250" s="20">
        <v>40</v>
      </c>
      <c r="I250" s="20">
        <v>55</v>
      </c>
      <c r="J250" s="20">
        <v>61</v>
      </c>
      <c r="K250" s="20">
        <v>62</v>
      </c>
      <c r="L250" s="20">
        <v>65</v>
      </c>
      <c r="M250" s="20">
        <v>63</v>
      </c>
      <c r="N250" s="20">
        <f t="shared" si="54"/>
        <v>730</v>
      </c>
      <c r="O250" s="27"/>
      <c r="P250" s="27"/>
      <c r="Q250" s="27"/>
      <c r="R250" s="27"/>
      <c r="AJ250" s="76"/>
    </row>
    <row r="251" spans="1:36" s="13" customFormat="1" ht="12.75">
      <c r="A251" s="22" t="s">
        <v>52</v>
      </c>
      <c r="B251" s="20">
        <v>174</v>
      </c>
      <c r="C251" s="20">
        <v>168</v>
      </c>
      <c r="D251" s="20">
        <v>163</v>
      </c>
      <c r="E251" s="20">
        <v>160</v>
      </c>
      <c r="F251" s="20">
        <v>120</v>
      </c>
      <c r="G251" s="20">
        <v>74</v>
      </c>
      <c r="H251" s="20">
        <v>53</v>
      </c>
      <c r="I251" s="20">
        <v>63</v>
      </c>
      <c r="J251" s="20">
        <v>110</v>
      </c>
      <c r="K251" s="20">
        <v>160</v>
      </c>
      <c r="L251" s="20">
        <v>164</v>
      </c>
      <c r="M251" s="20">
        <v>161</v>
      </c>
      <c r="N251" s="20">
        <f t="shared" si="54"/>
        <v>1570</v>
      </c>
      <c r="O251" s="27"/>
      <c r="P251" s="27"/>
      <c r="Q251" s="27"/>
      <c r="R251" s="27"/>
      <c r="AJ251" s="76"/>
    </row>
    <row r="252" spans="1:36" s="13" customFormat="1" ht="12.75">
      <c r="A252" s="22" t="s">
        <v>54</v>
      </c>
      <c r="B252" s="20">
        <v>155</v>
      </c>
      <c r="C252" s="20">
        <v>152</v>
      </c>
      <c r="D252" s="20">
        <v>156</v>
      </c>
      <c r="E252" s="20">
        <v>150</v>
      </c>
      <c r="F252" s="20">
        <v>130</v>
      </c>
      <c r="G252" s="20">
        <v>103</v>
      </c>
      <c r="H252" s="20">
        <v>60</v>
      </c>
      <c r="I252" s="20">
        <v>70</v>
      </c>
      <c r="J252" s="20">
        <v>120</v>
      </c>
      <c r="K252" s="20">
        <v>135</v>
      </c>
      <c r="L252" s="20">
        <v>138</v>
      </c>
      <c r="M252" s="20">
        <v>131</v>
      </c>
      <c r="N252" s="20">
        <f t="shared" si="54"/>
        <v>1500</v>
      </c>
      <c r="O252" s="27"/>
      <c r="P252" s="27"/>
      <c r="Q252" s="27"/>
      <c r="R252" s="27"/>
      <c r="AJ252" s="76"/>
    </row>
    <row r="253" spans="1:36" s="13" customFormat="1" ht="12.75">
      <c r="A253" s="22" t="s">
        <v>55</v>
      </c>
      <c r="B253" s="20">
        <v>110</v>
      </c>
      <c r="C253" s="20">
        <v>105</v>
      </c>
      <c r="D253" s="20">
        <v>108</v>
      </c>
      <c r="E253" s="20">
        <v>103</v>
      </c>
      <c r="F253" s="20">
        <v>95</v>
      </c>
      <c r="G253" s="20">
        <v>85</v>
      </c>
      <c r="H253" s="20">
        <v>50</v>
      </c>
      <c r="I253" s="20">
        <v>50</v>
      </c>
      <c r="J253" s="20">
        <v>108</v>
      </c>
      <c r="K253" s="20">
        <v>100</v>
      </c>
      <c r="L253" s="20">
        <v>111</v>
      </c>
      <c r="M253" s="20">
        <v>105</v>
      </c>
      <c r="N253" s="20">
        <f t="shared" si="54"/>
        <v>1130</v>
      </c>
      <c r="O253" s="27"/>
      <c r="P253" s="27"/>
      <c r="Q253" s="27"/>
      <c r="R253" s="27"/>
      <c r="AJ253" s="76"/>
    </row>
    <row r="254" spans="1:36" s="13" customFormat="1" ht="12.75">
      <c r="A254" s="22" t="s">
        <v>57</v>
      </c>
      <c r="B254" s="20">
        <v>210</v>
      </c>
      <c r="C254" s="20">
        <v>200</v>
      </c>
      <c r="D254" s="20">
        <v>198</v>
      </c>
      <c r="E254" s="20">
        <v>195</v>
      </c>
      <c r="F254" s="20">
        <v>173</v>
      </c>
      <c r="G254" s="20">
        <v>162</v>
      </c>
      <c r="H254" s="20">
        <v>100</v>
      </c>
      <c r="I254" s="20">
        <v>90</v>
      </c>
      <c r="J254" s="20">
        <v>189</v>
      </c>
      <c r="K254" s="20">
        <v>190</v>
      </c>
      <c r="L254" s="20">
        <v>193</v>
      </c>
      <c r="M254" s="20">
        <v>200</v>
      </c>
      <c r="N254" s="20">
        <f t="shared" si="54"/>
        <v>2100</v>
      </c>
      <c r="O254" s="27"/>
      <c r="P254" s="27"/>
      <c r="Q254" s="27"/>
      <c r="R254" s="27"/>
      <c r="AJ254" s="76"/>
    </row>
    <row r="255" spans="1:36" s="13" customFormat="1" ht="12.75">
      <c r="A255" s="22" t="s">
        <v>58</v>
      </c>
      <c r="B255" s="20">
        <v>50</v>
      </c>
      <c r="C255" s="20">
        <v>45</v>
      </c>
      <c r="D255" s="20">
        <v>45</v>
      </c>
      <c r="E255" s="20">
        <v>47</v>
      </c>
      <c r="F255" s="20">
        <v>40</v>
      </c>
      <c r="G255" s="20">
        <v>28</v>
      </c>
      <c r="H255" s="20">
        <v>23</v>
      </c>
      <c r="I255" s="20">
        <v>25</v>
      </c>
      <c r="J255" s="20">
        <v>40</v>
      </c>
      <c r="K255" s="20">
        <v>48</v>
      </c>
      <c r="L255" s="20">
        <v>45</v>
      </c>
      <c r="M255" s="20">
        <v>44</v>
      </c>
      <c r="N255" s="20">
        <f t="shared" si="54"/>
        <v>480</v>
      </c>
      <c r="O255" s="27"/>
      <c r="P255" s="27"/>
      <c r="Q255" s="27"/>
      <c r="R255" s="27"/>
      <c r="AJ255" s="76"/>
    </row>
    <row r="256" spans="1:36" s="13" customFormat="1" ht="12.75">
      <c r="A256" s="22" t="s">
        <v>59</v>
      </c>
      <c r="B256" s="20">
        <v>70</v>
      </c>
      <c r="C256" s="20">
        <v>65</v>
      </c>
      <c r="D256" s="20">
        <v>68</v>
      </c>
      <c r="E256" s="20">
        <v>63</v>
      </c>
      <c r="F256" s="20">
        <v>60</v>
      </c>
      <c r="G256" s="20">
        <v>50</v>
      </c>
      <c r="H256" s="20">
        <v>40</v>
      </c>
      <c r="I256" s="20">
        <v>40</v>
      </c>
      <c r="J256" s="20">
        <v>60</v>
      </c>
      <c r="K256" s="20">
        <v>63</v>
      </c>
      <c r="L256" s="20">
        <v>60</v>
      </c>
      <c r="M256" s="20">
        <v>61</v>
      </c>
      <c r="N256" s="20">
        <f t="shared" si="54"/>
        <v>700</v>
      </c>
      <c r="O256" s="27"/>
      <c r="P256" s="27"/>
      <c r="Q256" s="27"/>
      <c r="R256" s="27"/>
      <c r="AJ256" s="76"/>
    </row>
    <row r="257" spans="1:36" s="13" customFormat="1" ht="12.75">
      <c r="A257" s="22" t="s">
        <v>60</v>
      </c>
      <c r="B257" s="20">
        <v>175</v>
      </c>
      <c r="C257" s="20">
        <v>168</v>
      </c>
      <c r="D257" s="20">
        <v>175</v>
      </c>
      <c r="E257" s="20">
        <v>170</v>
      </c>
      <c r="F257" s="20">
        <v>165</v>
      </c>
      <c r="G257" s="20">
        <v>76</v>
      </c>
      <c r="H257" s="20">
        <v>55</v>
      </c>
      <c r="I257" s="20">
        <v>63</v>
      </c>
      <c r="J257" s="20">
        <v>155</v>
      </c>
      <c r="K257" s="20">
        <v>165</v>
      </c>
      <c r="L257" s="20">
        <v>168</v>
      </c>
      <c r="M257" s="20">
        <v>165</v>
      </c>
      <c r="N257" s="20">
        <f t="shared" si="54"/>
        <v>1700</v>
      </c>
      <c r="O257" s="27"/>
      <c r="P257" s="27"/>
      <c r="Q257" s="27"/>
      <c r="R257" s="27"/>
      <c r="AJ257" s="76"/>
    </row>
    <row r="258" spans="1:36" s="13" customFormat="1" ht="12.75">
      <c r="A258" s="22" t="s">
        <v>61</v>
      </c>
      <c r="B258" s="20">
        <v>50</v>
      </c>
      <c r="C258" s="20">
        <v>48</v>
      </c>
      <c r="D258" s="20">
        <v>52</v>
      </c>
      <c r="E258" s="20">
        <v>46</v>
      </c>
      <c r="F258" s="20">
        <v>45</v>
      </c>
      <c r="G258" s="20">
        <v>35</v>
      </c>
      <c r="H258" s="20">
        <v>25</v>
      </c>
      <c r="I258" s="20">
        <v>20</v>
      </c>
      <c r="J258" s="20">
        <v>43</v>
      </c>
      <c r="K258" s="20">
        <v>45</v>
      </c>
      <c r="L258" s="20">
        <v>41</v>
      </c>
      <c r="M258" s="20">
        <v>40</v>
      </c>
      <c r="N258" s="20">
        <f t="shared" si="54"/>
        <v>490</v>
      </c>
      <c r="O258" s="27"/>
      <c r="P258" s="27"/>
      <c r="Q258" s="27"/>
      <c r="R258" s="27"/>
      <c r="AJ258" s="76"/>
    </row>
    <row r="259" spans="1:36" s="13" customFormat="1" ht="13.5" thickBot="1">
      <c r="A259" s="22" t="s">
        <v>62</v>
      </c>
      <c r="B259" s="20">
        <v>112</v>
      </c>
      <c r="C259" s="20">
        <v>110</v>
      </c>
      <c r="D259" s="20">
        <v>108</v>
      </c>
      <c r="E259" s="20">
        <v>104</v>
      </c>
      <c r="F259" s="20">
        <v>91</v>
      </c>
      <c r="G259" s="20">
        <v>60</v>
      </c>
      <c r="H259" s="20">
        <v>49</v>
      </c>
      <c r="I259" s="20">
        <v>40</v>
      </c>
      <c r="J259" s="20">
        <v>86</v>
      </c>
      <c r="K259" s="20">
        <v>85</v>
      </c>
      <c r="L259" s="20">
        <v>90</v>
      </c>
      <c r="M259" s="20">
        <v>95</v>
      </c>
      <c r="N259" s="20">
        <f t="shared" si="54"/>
        <v>1030</v>
      </c>
      <c r="O259" s="27"/>
      <c r="P259" s="27"/>
      <c r="Q259" s="27"/>
      <c r="R259" s="27"/>
      <c r="AJ259" s="76"/>
    </row>
    <row r="260" spans="1:36" s="13" customFormat="1" ht="18.75" customHeight="1" thickBot="1">
      <c r="A260" s="31" t="s">
        <v>119</v>
      </c>
      <c r="B260" s="32">
        <f>B249+B250+B251+B252+B253+B254+B255+B256+B257+B258+B259</f>
        <v>1239</v>
      </c>
      <c r="C260" s="32">
        <f aca="true" t="shared" si="55" ref="C260:M260">C249+C250+C251+C252+C253+C254+C255+C256+C257+C258+C259</f>
        <v>1186</v>
      </c>
      <c r="D260" s="32">
        <f t="shared" si="55"/>
        <v>1203</v>
      </c>
      <c r="E260" s="32">
        <f t="shared" si="55"/>
        <v>1160</v>
      </c>
      <c r="F260" s="32">
        <f t="shared" si="55"/>
        <v>1025</v>
      </c>
      <c r="G260" s="32">
        <f t="shared" si="55"/>
        <v>753</v>
      </c>
      <c r="H260" s="32">
        <f t="shared" si="55"/>
        <v>525</v>
      </c>
      <c r="I260" s="32">
        <f t="shared" si="55"/>
        <v>541</v>
      </c>
      <c r="J260" s="32">
        <f t="shared" si="55"/>
        <v>1017</v>
      </c>
      <c r="K260" s="32">
        <f t="shared" si="55"/>
        <v>1108</v>
      </c>
      <c r="L260" s="32">
        <f t="shared" si="55"/>
        <v>1126</v>
      </c>
      <c r="M260" s="32">
        <f t="shared" si="55"/>
        <v>1117</v>
      </c>
      <c r="N260" s="33">
        <f>B260+C260+D260+E260+F260+G260+H260+I260+J260+K260+L260+M260</f>
        <v>12000</v>
      </c>
      <c r="O260" s="27"/>
      <c r="P260" s="27"/>
      <c r="Q260" s="27"/>
      <c r="R260" s="27"/>
      <c r="AJ260" s="76"/>
    </row>
    <row r="264" spans="1:36" s="13" customFormat="1" ht="22.5" customHeight="1">
      <c r="A264" s="143" t="s">
        <v>27</v>
      </c>
      <c r="B264" s="143"/>
      <c r="C264" s="143"/>
      <c r="D264" s="143"/>
      <c r="E264" s="143"/>
      <c r="F264" s="143"/>
      <c r="G264" s="143"/>
      <c r="H264" s="143"/>
      <c r="I264" s="143"/>
      <c r="J264" s="143"/>
      <c r="K264" s="143"/>
      <c r="L264" s="143"/>
      <c r="M264" s="143"/>
      <c r="N264" s="143"/>
      <c r="O264" s="27"/>
      <c r="P264" s="27"/>
      <c r="Q264" s="27"/>
      <c r="R264" s="27"/>
      <c r="AJ264" s="76"/>
    </row>
    <row r="265" spans="1:36" s="13" customFormat="1" ht="17.25" customHeight="1">
      <c r="A265" s="143" t="s">
        <v>141</v>
      </c>
      <c r="B265" s="143"/>
      <c r="C265" s="143"/>
      <c r="D265" s="143"/>
      <c r="E265" s="143"/>
      <c r="F265" s="143"/>
      <c r="G265" s="143"/>
      <c r="H265" s="143"/>
      <c r="I265" s="143"/>
      <c r="J265" s="143"/>
      <c r="K265" s="143"/>
      <c r="L265" s="143"/>
      <c r="M265" s="143"/>
      <c r="N265" s="143"/>
      <c r="O265" s="27"/>
      <c r="P265" s="27"/>
      <c r="Q265" s="27"/>
      <c r="R265" s="27"/>
      <c r="AJ265" s="76"/>
    </row>
    <row r="266" spans="1:36" s="13" customFormat="1" ht="15.75" customHeight="1">
      <c r="A266" s="72"/>
      <c r="B266" s="144" t="s">
        <v>36</v>
      </c>
      <c r="C266" s="144"/>
      <c r="D266" s="144"/>
      <c r="E266" s="144"/>
      <c r="F266" s="144"/>
      <c r="G266" s="144"/>
      <c r="H266" s="144"/>
      <c r="I266" s="144"/>
      <c r="J266" s="144"/>
      <c r="K266" s="144"/>
      <c r="L266" s="144"/>
      <c r="M266" s="72"/>
      <c r="N266" s="72"/>
      <c r="O266" s="27"/>
      <c r="P266" s="27"/>
      <c r="Q266" s="27"/>
      <c r="R266" s="27"/>
      <c r="AJ266" s="76"/>
    </row>
    <row r="267" spans="1:36" s="8" customFormat="1" ht="22.5" customHeight="1">
      <c r="A267" s="11" t="s">
        <v>25</v>
      </c>
      <c r="B267" s="11" t="s">
        <v>0</v>
      </c>
      <c r="C267" s="11" t="s">
        <v>1</v>
      </c>
      <c r="D267" s="11" t="s">
        <v>2</v>
      </c>
      <c r="E267" s="11" t="s">
        <v>3</v>
      </c>
      <c r="F267" s="11" t="s">
        <v>4</v>
      </c>
      <c r="G267" s="11" t="s">
        <v>26</v>
      </c>
      <c r="H267" s="11" t="s">
        <v>5</v>
      </c>
      <c r="I267" s="11" t="s">
        <v>6</v>
      </c>
      <c r="J267" s="11" t="s">
        <v>7</v>
      </c>
      <c r="K267" s="11" t="s">
        <v>8</v>
      </c>
      <c r="L267" s="11" t="s">
        <v>9</v>
      </c>
      <c r="M267" s="11" t="s">
        <v>10</v>
      </c>
      <c r="N267" s="11" t="s">
        <v>24</v>
      </c>
      <c r="O267" s="7"/>
      <c r="P267" s="7"/>
      <c r="Q267" s="7"/>
      <c r="R267" s="7"/>
      <c r="AJ267" s="75"/>
    </row>
    <row r="268" spans="1:36" s="14" customFormat="1" ht="15" customHeight="1">
      <c r="A268" s="22" t="s">
        <v>13</v>
      </c>
      <c r="B268" s="22">
        <v>60</v>
      </c>
      <c r="C268" s="22">
        <v>68</v>
      </c>
      <c r="D268" s="22">
        <v>70</v>
      </c>
      <c r="E268" s="22">
        <v>66</v>
      </c>
      <c r="F268" s="22">
        <v>69</v>
      </c>
      <c r="G268" s="22">
        <v>30</v>
      </c>
      <c r="H268" s="22">
        <v>0</v>
      </c>
      <c r="I268" s="22">
        <v>0</v>
      </c>
      <c r="J268" s="22">
        <v>55</v>
      </c>
      <c r="K268" s="22">
        <v>60</v>
      </c>
      <c r="L268" s="22">
        <v>65</v>
      </c>
      <c r="M268" s="22">
        <v>57</v>
      </c>
      <c r="N268" s="22">
        <f>B268+C268+D268+E268+F268+G268+H268+I268+J268+K268+L268+M268</f>
        <v>600</v>
      </c>
      <c r="O268" s="39"/>
      <c r="P268" s="39"/>
      <c r="Q268" s="39"/>
      <c r="R268" s="39"/>
      <c r="AJ268" s="78"/>
    </row>
    <row r="269" spans="1:36" s="14" customFormat="1" ht="14.25" customHeight="1">
      <c r="A269" s="22" t="s">
        <v>109</v>
      </c>
      <c r="B269" s="22">
        <v>90</v>
      </c>
      <c r="C269" s="22">
        <v>85</v>
      </c>
      <c r="D269" s="22">
        <v>88</v>
      </c>
      <c r="E269" s="22">
        <v>89</v>
      </c>
      <c r="F269" s="22">
        <v>71</v>
      </c>
      <c r="G269" s="22">
        <v>55</v>
      </c>
      <c r="H269" s="22">
        <v>30</v>
      </c>
      <c r="I269" s="22">
        <v>34</v>
      </c>
      <c r="J269" s="22">
        <v>70</v>
      </c>
      <c r="K269" s="22">
        <v>75</v>
      </c>
      <c r="L269" s="22">
        <v>73</v>
      </c>
      <c r="M269" s="22">
        <v>70</v>
      </c>
      <c r="N269" s="22">
        <f aca="true" t="shared" si="56" ref="N269:N275">B269+C269+D269+E269+F269+G269+H269+I269+J269+K269+L269+M269</f>
        <v>830</v>
      </c>
      <c r="O269" s="39"/>
      <c r="P269" s="39"/>
      <c r="Q269" s="39"/>
      <c r="R269" s="39"/>
      <c r="AJ269" s="78"/>
    </row>
    <row r="270" spans="1:36" s="14" customFormat="1" ht="12.75">
      <c r="A270" s="22" t="s">
        <v>19</v>
      </c>
      <c r="B270" s="22">
        <v>100</v>
      </c>
      <c r="C270" s="22">
        <v>105</v>
      </c>
      <c r="D270" s="22">
        <v>110</v>
      </c>
      <c r="E270" s="22">
        <v>110</v>
      </c>
      <c r="F270" s="22">
        <v>90</v>
      </c>
      <c r="G270" s="22">
        <v>40</v>
      </c>
      <c r="H270" s="22">
        <v>0</v>
      </c>
      <c r="I270" s="22">
        <v>0</v>
      </c>
      <c r="J270" s="22">
        <v>115</v>
      </c>
      <c r="K270" s="22">
        <v>110</v>
      </c>
      <c r="L270" s="22">
        <v>115</v>
      </c>
      <c r="M270" s="22">
        <v>105</v>
      </c>
      <c r="N270" s="22">
        <f t="shared" si="56"/>
        <v>1000</v>
      </c>
      <c r="O270" s="39"/>
      <c r="P270" s="39"/>
      <c r="Q270" s="39"/>
      <c r="R270" s="39"/>
      <c r="AJ270" s="78"/>
    </row>
    <row r="271" spans="1:36" s="14" customFormat="1" ht="12.75">
      <c r="A271" s="22" t="s">
        <v>110</v>
      </c>
      <c r="B271" s="22">
        <v>50</v>
      </c>
      <c r="C271" s="22">
        <v>47</v>
      </c>
      <c r="D271" s="22">
        <v>53</v>
      </c>
      <c r="E271" s="22">
        <v>50</v>
      </c>
      <c r="F271" s="22">
        <v>48</v>
      </c>
      <c r="G271" s="22">
        <v>30</v>
      </c>
      <c r="H271" s="22">
        <v>20</v>
      </c>
      <c r="I271" s="22">
        <v>15</v>
      </c>
      <c r="J271" s="22">
        <v>49</v>
      </c>
      <c r="K271" s="22">
        <v>48</v>
      </c>
      <c r="L271" s="22">
        <v>50</v>
      </c>
      <c r="M271" s="22">
        <v>40</v>
      </c>
      <c r="N271" s="22">
        <f t="shared" si="56"/>
        <v>500</v>
      </c>
      <c r="O271" s="39"/>
      <c r="P271" s="39"/>
      <c r="Q271" s="39"/>
      <c r="R271" s="39"/>
      <c r="AJ271" s="78"/>
    </row>
    <row r="272" spans="1:36" s="14" customFormat="1" ht="12.75" customHeight="1">
      <c r="A272" s="22" t="s">
        <v>40</v>
      </c>
      <c r="B272" s="22">
        <v>53</v>
      </c>
      <c r="C272" s="22">
        <v>45</v>
      </c>
      <c r="D272" s="22">
        <v>50</v>
      </c>
      <c r="E272" s="22">
        <v>53</v>
      </c>
      <c r="F272" s="22">
        <v>48</v>
      </c>
      <c r="G272" s="22">
        <v>25</v>
      </c>
      <c r="H272" s="22">
        <v>15</v>
      </c>
      <c r="I272" s="22">
        <v>20</v>
      </c>
      <c r="J272" s="22">
        <v>45</v>
      </c>
      <c r="K272" s="22">
        <v>43</v>
      </c>
      <c r="L272" s="22">
        <v>47</v>
      </c>
      <c r="M272" s="22">
        <v>46</v>
      </c>
      <c r="N272" s="22">
        <f t="shared" si="56"/>
        <v>490</v>
      </c>
      <c r="O272" s="39"/>
      <c r="P272" s="39"/>
      <c r="Q272" s="39"/>
      <c r="R272" s="39"/>
      <c r="AJ272" s="78"/>
    </row>
    <row r="273" spans="1:36" s="14" customFormat="1" ht="12.75">
      <c r="A273" s="22" t="s">
        <v>30</v>
      </c>
      <c r="B273" s="22">
        <f>B274+B275</f>
        <v>100</v>
      </c>
      <c r="C273" s="22">
        <f aca="true" t="shared" si="57" ref="C273:N273">C274+C275</f>
        <v>101</v>
      </c>
      <c r="D273" s="22">
        <f t="shared" si="57"/>
        <v>97</v>
      </c>
      <c r="E273" s="22">
        <f t="shared" si="57"/>
        <v>95</v>
      </c>
      <c r="F273" s="22">
        <f t="shared" si="57"/>
        <v>86</v>
      </c>
      <c r="G273" s="22">
        <f t="shared" si="57"/>
        <v>62</v>
      </c>
      <c r="H273" s="22">
        <f t="shared" si="57"/>
        <v>45</v>
      </c>
      <c r="I273" s="22">
        <f t="shared" si="57"/>
        <v>35</v>
      </c>
      <c r="J273" s="22">
        <f t="shared" si="57"/>
        <v>93</v>
      </c>
      <c r="K273" s="22">
        <f t="shared" si="57"/>
        <v>100</v>
      </c>
      <c r="L273" s="22">
        <f t="shared" si="57"/>
        <v>90</v>
      </c>
      <c r="M273" s="22">
        <f t="shared" si="57"/>
        <v>96</v>
      </c>
      <c r="N273" s="22">
        <f t="shared" si="57"/>
        <v>1000</v>
      </c>
      <c r="O273" s="39"/>
      <c r="P273" s="39"/>
      <c r="Q273" s="39"/>
      <c r="R273" s="39"/>
      <c r="AJ273" s="78"/>
    </row>
    <row r="274" spans="1:36" s="14" customFormat="1" ht="12" customHeight="1">
      <c r="A274" s="22" t="s">
        <v>100</v>
      </c>
      <c r="B274" s="22">
        <v>80</v>
      </c>
      <c r="C274" s="22">
        <v>83</v>
      </c>
      <c r="D274" s="22">
        <v>82</v>
      </c>
      <c r="E274" s="22">
        <v>75</v>
      </c>
      <c r="F274" s="22">
        <v>68</v>
      </c>
      <c r="G274" s="22">
        <v>50</v>
      </c>
      <c r="H274" s="22">
        <v>35</v>
      </c>
      <c r="I274" s="22">
        <v>25</v>
      </c>
      <c r="J274" s="22">
        <v>75</v>
      </c>
      <c r="K274" s="22">
        <v>77</v>
      </c>
      <c r="L274" s="22">
        <v>70</v>
      </c>
      <c r="M274" s="22">
        <v>80</v>
      </c>
      <c r="N274" s="22">
        <f t="shared" si="56"/>
        <v>800</v>
      </c>
      <c r="O274" s="39"/>
      <c r="P274" s="39"/>
      <c r="Q274" s="39"/>
      <c r="R274" s="39"/>
      <c r="AJ274" s="78"/>
    </row>
    <row r="275" spans="1:36" s="14" customFormat="1" ht="12.75" customHeight="1" thickBot="1">
      <c r="A275" s="29" t="s">
        <v>99</v>
      </c>
      <c r="B275" s="29">
        <v>20</v>
      </c>
      <c r="C275" s="29">
        <v>18</v>
      </c>
      <c r="D275" s="29">
        <v>15</v>
      </c>
      <c r="E275" s="29">
        <v>20</v>
      </c>
      <c r="F275" s="29">
        <v>18</v>
      </c>
      <c r="G275" s="29">
        <v>12</v>
      </c>
      <c r="H275" s="29">
        <v>10</v>
      </c>
      <c r="I275" s="29">
        <v>10</v>
      </c>
      <c r="J275" s="29">
        <v>18</v>
      </c>
      <c r="K275" s="29">
        <v>23</v>
      </c>
      <c r="L275" s="29">
        <v>20</v>
      </c>
      <c r="M275" s="29">
        <v>16</v>
      </c>
      <c r="N275" s="29">
        <f t="shared" si="56"/>
        <v>200</v>
      </c>
      <c r="O275" s="39"/>
      <c r="P275" s="39"/>
      <c r="Q275" s="39"/>
      <c r="R275" s="39"/>
      <c r="AJ275" s="78"/>
    </row>
    <row r="276" spans="1:35" s="39" customFormat="1" ht="16.5" customHeight="1" thickBot="1">
      <c r="A276" s="31" t="s">
        <v>143</v>
      </c>
      <c r="B276" s="86">
        <f>B268+B269+B270+B271+B272+B273</f>
        <v>453</v>
      </c>
      <c r="C276" s="86">
        <f aca="true" t="shared" si="58" ref="C276:L276">C268+C269+C270+C271+C272+C273</f>
        <v>451</v>
      </c>
      <c r="D276" s="86">
        <f t="shared" si="58"/>
        <v>468</v>
      </c>
      <c r="E276" s="86">
        <f t="shared" si="58"/>
        <v>463</v>
      </c>
      <c r="F276" s="86">
        <f t="shared" si="58"/>
        <v>412</v>
      </c>
      <c r="G276" s="86">
        <f t="shared" si="58"/>
        <v>242</v>
      </c>
      <c r="H276" s="86">
        <f t="shared" si="58"/>
        <v>110</v>
      </c>
      <c r="I276" s="86">
        <f t="shared" si="58"/>
        <v>104</v>
      </c>
      <c r="J276" s="86">
        <f t="shared" si="58"/>
        <v>427</v>
      </c>
      <c r="K276" s="86">
        <f t="shared" si="58"/>
        <v>436</v>
      </c>
      <c r="L276" s="86">
        <f t="shared" si="58"/>
        <v>440</v>
      </c>
      <c r="M276" s="86">
        <f>M268+M269+M270+M271+M272+M273</f>
        <v>414</v>
      </c>
      <c r="N276" s="87">
        <f>B276+C276+D276+E276+F276+G276+H276+I276+J276+K276+L276+M276</f>
        <v>4420</v>
      </c>
      <c r="O276" s="42" t="e">
        <f>#REF!+#REF!+#REF!+#REF!+#REF!+O268+#REF!+#REF!+#REF!+O269+#REF!+#REF!+#REF!+O270+O271+#REF!+#REF!+#REF!+#REF!+O272+#REF!+O273</f>
        <v>#REF!</v>
      </c>
      <c r="P276" s="11" t="e">
        <f>#REF!+#REF!+#REF!+#REF!+#REF!+P268+#REF!+#REF!+#REF!+P269+#REF!+#REF!+#REF!+P270+P271+#REF!+#REF!+#REF!+#REF!+P272+#REF!+P273</f>
        <v>#REF!</v>
      </c>
      <c r="Q276" s="11" t="e">
        <f>#REF!+#REF!+#REF!+#REF!+#REF!+Q268+#REF!+#REF!+#REF!+Q269+#REF!+#REF!+#REF!+Q270+Q271+#REF!+#REF!+#REF!+#REF!+Q272+#REF!+Q273</f>
        <v>#REF!</v>
      </c>
      <c r="R276" s="11" t="e">
        <f>#REF!+#REF!+#REF!+#REF!+#REF!+R268+#REF!+#REF!+#REF!+R269+#REF!+#REF!+#REF!+R270+R271+#REF!+#REF!+#REF!+#REF!+R272+#REF!+R273</f>
        <v>#REF!</v>
      </c>
      <c r="S276" s="11" t="e">
        <f>#REF!+#REF!+#REF!+#REF!+#REF!+S268+#REF!+#REF!+#REF!+S269+#REF!+#REF!+#REF!+S270+S271+#REF!+#REF!+#REF!+#REF!+S272+#REF!+S273</f>
        <v>#REF!</v>
      </c>
      <c r="T276" s="11" t="e">
        <f>#REF!+#REF!+#REF!+#REF!+#REF!+T268+#REF!+#REF!+#REF!+T269+#REF!+#REF!+#REF!+T270+T271+#REF!+#REF!+#REF!+#REF!+T272+#REF!+T273</f>
        <v>#REF!</v>
      </c>
      <c r="U276" s="11" t="e">
        <f>#REF!+#REF!+#REF!+#REF!+#REF!+U268+#REF!+#REF!+#REF!+U269+#REF!+#REF!+#REF!+U270+U271+#REF!+#REF!+#REF!+#REF!+U272+#REF!+U273</f>
        <v>#REF!</v>
      </c>
      <c r="V276" s="11" t="e">
        <f>#REF!+#REF!+#REF!+#REF!+#REF!+V268+#REF!+#REF!+#REF!+V269+#REF!+#REF!+#REF!+V270+V271+#REF!+#REF!+#REF!+#REF!+V272+#REF!+V273</f>
        <v>#REF!</v>
      </c>
      <c r="W276" s="11" t="e">
        <f>#REF!+#REF!+#REF!+#REF!+#REF!+W268+#REF!+#REF!+#REF!+W269+#REF!+#REF!+#REF!+W270+W271+#REF!+#REF!+#REF!+#REF!+W272+#REF!+W273</f>
        <v>#REF!</v>
      </c>
      <c r="X276" s="11" t="e">
        <f>#REF!+#REF!+#REF!+#REF!+#REF!+X268+#REF!+#REF!+#REF!+X269+#REF!+#REF!+#REF!+X270+X271+#REF!+#REF!+#REF!+#REF!+X272+#REF!+X273</f>
        <v>#REF!</v>
      </c>
      <c r="Y276" s="11" t="e">
        <f>#REF!+#REF!+#REF!+#REF!+#REF!+Y268+#REF!+#REF!+#REF!+Y269+#REF!+#REF!+#REF!+Y270+Y271+#REF!+#REF!+#REF!+#REF!+Y272+#REF!+Y273</f>
        <v>#REF!</v>
      </c>
      <c r="Z276" s="11" t="e">
        <f>#REF!+#REF!+#REF!+#REF!+#REF!+Z268+#REF!+#REF!+#REF!+Z269+#REF!+#REF!+#REF!+Z270+Z271+#REF!+#REF!+#REF!+#REF!+Z272+#REF!+Z273</f>
        <v>#REF!</v>
      </c>
      <c r="AA276" s="11" t="e">
        <f>#REF!+#REF!+#REF!+#REF!+#REF!+AA268+#REF!+#REF!+#REF!+AA269+#REF!+#REF!+#REF!+AA270+AA271+#REF!+#REF!+#REF!+#REF!+AA272+#REF!+AA273</f>
        <v>#REF!</v>
      </c>
      <c r="AB276" s="11" t="e">
        <f>#REF!+#REF!+#REF!+#REF!+#REF!+AB268+#REF!+#REF!+#REF!+AB269+#REF!+#REF!+#REF!+AB270+AB271+#REF!+#REF!+#REF!+#REF!+AB272+#REF!+AB273</f>
        <v>#REF!</v>
      </c>
      <c r="AC276" s="11" t="e">
        <f>#REF!+#REF!+#REF!+#REF!+#REF!+AC268+#REF!+#REF!+#REF!+AC269+#REF!+#REF!+#REF!+AC270+AC271+#REF!+#REF!+#REF!+#REF!+AC272+#REF!+AC273</f>
        <v>#REF!</v>
      </c>
      <c r="AD276" s="11" t="e">
        <f>#REF!+#REF!+#REF!+#REF!+#REF!+AD268+#REF!+#REF!+#REF!+AD269+#REF!+#REF!+#REF!+AD270+AD271+#REF!+#REF!+#REF!+#REF!+AD272+#REF!+AD273</f>
        <v>#REF!</v>
      </c>
      <c r="AE276" s="11" t="e">
        <f>#REF!+#REF!+#REF!+#REF!+#REF!+AE268+#REF!+#REF!+#REF!+AE269+#REF!+#REF!+#REF!+AE270+AE271+#REF!+#REF!+#REF!+#REF!+AE272+#REF!+AE273</f>
        <v>#REF!</v>
      </c>
      <c r="AF276" s="11" t="e">
        <f>#REF!+#REF!+#REF!+#REF!+#REF!+AF268+#REF!+#REF!+#REF!+AF269+#REF!+#REF!+#REF!+AF270+AF271+#REF!+#REF!+#REF!+#REF!+AF272+#REF!+AF273</f>
        <v>#REF!</v>
      </c>
      <c r="AG276" s="11" t="e">
        <f>#REF!+#REF!+#REF!+#REF!+#REF!+AG268+#REF!+#REF!+#REF!+AG269+#REF!+#REF!+#REF!+AG270+AG271+#REF!+#REF!+#REF!+#REF!+AG272+#REF!+AG273</f>
        <v>#REF!</v>
      </c>
      <c r="AH276" s="11" t="e">
        <f>#REF!+#REF!+#REF!+#REF!+#REF!+AH268+#REF!+#REF!+#REF!+AH269+#REF!+#REF!+#REF!+AH270+AH271+#REF!+#REF!+#REF!+#REF!+AH272+#REF!+AH273</f>
        <v>#REF!</v>
      </c>
      <c r="AI276" s="11" t="e">
        <f>#REF!+#REF!+#REF!+#REF!+#REF!+AI268+#REF!+#REF!+#REF!+AI269+#REF!+#REF!+#REF!+AI270+AI271+#REF!+#REF!+#REF!+#REF!+AI272+#REF!+AI273</f>
        <v>#REF!</v>
      </c>
    </row>
    <row r="277" spans="1:36" s="14" customFormat="1" ht="0" customHeight="1" hidden="1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9"/>
      <c r="P277" s="39"/>
      <c r="Q277" s="39"/>
      <c r="R277" s="39"/>
      <c r="AJ277" s="78"/>
    </row>
    <row r="278" spans="1:36" s="14" customFormat="1" ht="9" customHeight="1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9"/>
      <c r="P278" s="39"/>
      <c r="Q278" s="39"/>
      <c r="R278" s="39"/>
      <c r="AJ278" s="78"/>
    </row>
    <row r="279" spans="1:36" s="14" customFormat="1" ht="9" customHeight="1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9"/>
      <c r="P279" s="39"/>
      <c r="Q279" s="39"/>
      <c r="R279" s="39"/>
      <c r="AJ279" s="78"/>
    </row>
    <row r="280" spans="1:36" s="14" customFormat="1" ht="9" customHeight="1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9"/>
      <c r="P280" s="39"/>
      <c r="Q280" s="39"/>
      <c r="R280" s="39"/>
      <c r="AJ280" s="78"/>
    </row>
    <row r="281" spans="1:36" s="14" customFormat="1" ht="9" customHeight="1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9"/>
      <c r="P281" s="39"/>
      <c r="Q281" s="39"/>
      <c r="R281" s="39"/>
      <c r="AJ281" s="78"/>
    </row>
    <row r="283" spans="1:36" s="13" customFormat="1" ht="22.5" customHeight="1">
      <c r="A283" s="143" t="s">
        <v>27</v>
      </c>
      <c r="B283" s="143"/>
      <c r="C283" s="143"/>
      <c r="D283" s="143"/>
      <c r="E283" s="143"/>
      <c r="F283" s="143"/>
      <c r="G283" s="143"/>
      <c r="H283" s="143"/>
      <c r="I283" s="143"/>
      <c r="J283" s="143"/>
      <c r="K283" s="143"/>
      <c r="L283" s="143"/>
      <c r="M283" s="143"/>
      <c r="N283" s="143"/>
      <c r="O283" s="27"/>
      <c r="P283" s="27"/>
      <c r="Q283" s="27"/>
      <c r="R283" s="27"/>
      <c r="AJ283" s="76"/>
    </row>
    <row r="284" spans="1:36" s="13" customFormat="1" ht="17.25" customHeight="1">
      <c r="A284" s="143" t="s">
        <v>162</v>
      </c>
      <c r="B284" s="143"/>
      <c r="C284" s="143"/>
      <c r="D284" s="143"/>
      <c r="E284" s="143"/>
      <c r="F284" s="143"/>
      <c r="G284" s="143"/>
      <c r="H284" s="143"/>
      <c r="I284" s="143"/>
      <c r="J284" s="143"/>
      <c r="K284" s="143"/>
      <c r="L284" s="143"/>
      <c r="M284" s="143"/>
      <c r="N284" s="143"/>
      <c r="O284" s="27"/>
      <c r="P284" s="27"/>
      <c r="Q284" s="27"/>
      <c r="R284" s="27"/>
      <c r="AJ284" s="76"/>
    </row>
    <row r="285" spans="1:36" s="13" customFormat="1" ht="15.75" customHeight="1">
      <c r="A285" s="85"/>
      <c r="B285" s="144" t="s">
        <v>36</v>
      </c>
      <c r="C285" s="144"/>
      <c r="D285" s="144"/>
      <c r="E285" s="144"/>
      <c r="F285" s="144"/>
      <c r="G285" s="144"/>
      <c r="H285" s="144"/>
      <c r="I285" s="144"/>
      <c r="J285" s="144"/>
      <c r="K285" s="144"/>
      <c r="L285" s="144"/>
      <c r="M285" s="85"/>
      <c r="N285" s="85"/>
      <c r="O285" s="27"/>
      <c r="P285" s="27"/>
      <c r="Q285" s="27"/>
      <c r="R285" s="27"/>
      <c r="AJ285" s="76"/>
    </row>
    <row r="286" spans="1:36" s="8" customFormat="1" ht="22.5" customHeight="1" thickBot="1">
      <c r="A286" s="10" t="s">
        <v>25</v>
      </c>
      <c r="B286" s="10" t="s">
        <v>0</v>
      </c>
      <c r="C286" s="10" t="s">
        <v>1</v>
      </c>
      <c r="D286" s="10" t="s">
        <v>2</v>
      </c>
      <c r="E286" s="10" t="s">
        <v>3</v>
      </c>
      <c r="F286" s="10" t="s">
        <v>4</v>
      </c>
      <c r="G286" s="10" t="s">
        <v>26</v>
      </c>
      <c r="H286" s="10" t="s">
        <v>5</v>
      </c>
      <c r="I286" s="10" t="s">
        <v>6</v>
      </c>
      <c r="J286" s="10" t="s">
        <v>7</v>
      </c>
      <c r="K286" s="10" t="s">
        <v>8</v>
      </c>
      <c r="L286" s="10" t="s">
        <v>9</v>
      </c>
      <c r="M286" s="10" t="s">
        <v>10</v>
      </c>
      <c r="N286" s="10" t="s">
        <v>24</v>
      </c>
      <c r="O286" s="7"/>
      <c r="P286" s="7"/>
      <c r="Q286" s="7"/>
      <c r="R286" s="7"/>
      <c r="AJ286" s="75"/>
    </row>
    <row r="287" spans="1:36" s="14" customFormat="1" ht="15" customHeight="1" thickBot="1">
      <c r="A287" s="89" t="s">
        <v>28</v>
      </c>
      <c r="B287" s="90">
        <v>40</v>
      </c>
      <c r="C287" s="90">
        <v>40</v>
      </c>
      <c r="D287" s="90">
        <v>45</v>
      </c>
      <c r="E287" s="90">
        <v>40</v>
      </c>
      <c r="F287" s="90">
        <v>35</v>
      </c>
      <c r="G287" s="90">
        <v>15</v>
      </c>
      <c r="H287" s="90">
        <v>15</v>
      </c>
      <c r="I287" s="90">
        <v>15</v>
      </c>
      <c r="J287" s="90">
        <v>35</v>
      </c>
      <c r="K287" s="90">
        <v>40</v>
      </c>
      <c r="L287" s="90">
        <v>40</v>
      </c>
      <c r="M287" s="90">
        <v>40</v>
      </c>
      <c r="N287" s="91">
        <f>B287+C287+D287+E287+F287+G287+H287+I287+J287+K287+L287+M287</f>
        <v>400</v>
      </c>
      <c r="O287" s="39"/>
      <c r="P287" s="39"/>
      <c r="Q287" s="39"/>
      <c r="R287" s="39"/>
      <c r="AJ287" s="78"/>
    </row>
    <row r="288" spans="1:36" s="14" customFormat="1" ht="15" customHeight="1" thickBot="1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39"/>
      <c r="P288" s="39"/>
      <c r="Q288" s="39"/>
      <c r="R288" s="39"/>
      <c r="AJ288" s="78"/>
    </row>
    <row r="289" spans="1:36" s="18" customFormat="1" ht="26.25" customHeight="1" thickBot="1">
      <c r="A289" s="88" t="s">
        <v>142</v>
      </c>
      <c r="B289" s="86">
        <f>B260+B276+B287</f>
        <v>1732</v>
      </c>
      <c r="C289" s="86">
        <f>C260+C276+C287</f>
        <v>1677</v>
      </c>
      <c r="D289" s="86">
        <f>D260+D276+D287</f>
        <v>1716</v>
      </c>
      <c r="E289" s="86">
        <f>E260+E276+E287</f>
        <v>1663</v>
      </c>
      <c r="F289" s="86">
        <f aca="true" t="shared" si="59" ref="F289:M289">F260+F276+F287</f>
        <v>1472</v>
      </c>
      <c r="G289" s="86">
        <f t="shared" si="59"/>
        <v>1010</v>
      </c>
      <c r="H289" s="86">
        <f>H260+H276+H287</f>
        <v>650</v>
      </c>
      <c r="I289" s="86">
        <f t="shared" si="59"/>
        <v>660</v>
      </c>
      <c r="J289" s="86">
        <f t="shared" si="59"/>
        <v>1479</v>
      </c>
      <c r="K289" s="86">
        <f t="shared" si="59"/>
        <v>1584</v>
      </c>
      <c r="L289" s="86">
        <f t="shared" si="59"/>
        <v>1606</v>
      </c>
      <c r="M289" s="86">
        <f t="shared" si="59"/>
        <v>1571</v>
      </c>
      <c r="N289" s="87">
        <f>N260+N276+N287</f>
        <v>16820</v>
      </c>
      <c r="O289" s="42" t="e">
        <f aca="true" t="shared" si="60" ref="O289:AI289">O126+O206+O272+O278+O282+O284+O285+O288</f>
        <v>#REF!</v>
      </c>
      <c r="P289" s="11" t="e">
        <f t="shared" si="60"/>
        <v>#REF!</v>
      </c>
      <c r="Q289" s="11" t="e">
        <f t="shared" si="60"/>
        <v>#REF!</v>
      </c>
      <c r="R289" s="11" t="e">
        <f t="shared" si="60"/>
        <v>#REF!</v>
      </c>
      <c r="S289" s="11" t="e">
        <f t="shared" si="60"/>
        <v>#REF!</v>
      </c>
      <c r="T289" s="11" t="e">
        <f t="shared" si="60"/>
        <v>#REF!</v>
      </c>
      <c r="U289" s="11" t="e">
        <f t="shared" si="60"/>
        <v>#REF!</v>
      </c>
      <c r="V289" s="11" t="e">
        <f t="shared" si="60"/>
        <v>#REF!</v>
      </c>
      <c r="W289" s="11" t="e">
        <f t="shared" si="60"/>
        <v>#REF!</v>
      </c>
      <c r="X289" s="11" t="e">
        <f t="shared" si="60"/>
        <v>#REF!</v>
      </c>
      <c r="Y289" s="11" t="e">
        <f t="shared" si="60"/>
        <v>#REF!</v>
      </c>
      <c r="Z289" s="11" t="e">
        <f t="shared" si="60"/>
        <v>#REF!</v>
      </c>
      <c r="AA289" s="11" t="e">
        <f t="shared" si="60"/>
        <v>#REF!</v>
      </c>
      <c r="AB289" s="11" t="e">
        <f t="shared" si="60"/>
        <v>#REF!</v>
      </c>
      <c r="AC289" s="11" t="e">
        <f t="shared" si="60"/>
        <v>#REF!</v>
      </c>
      <c r="AD289" s="11" t="e">
        <f t="shared" si="60"/>
        <v>#REF!</v>
      </c>
      <c r="AE289" s="11" t="e">
        <f t="shared" si="60"/>
        <v>#REF!</v>
      </c>
      <c r="AF289" s="11" t="e">
        <f t="shared" si="60"/>
        <v>#REF!</v>
      </c>
      <c r="AG289" s="11" t="e">
        <f t="shared" si="60"/>
        <v>#REF!</v>
      </c>
      <c r="AH289" s="11" t="e">
        <f t="shared" si="60"/>
        <v>#REF!</v>
      </c>
      <c r="AI289" s="11" t="e">
        <f t="shared" si="60"/>
        <v>#REF!</v>
      </c>
      <c r="AJ289" s="84"/>
    </row>
    <row r="290" spans="1:36" s="18" customFormat="1" ht="26.25" customHeight="1">
      <c r="A290" s="38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84"/>
    </row>
    <row r="291" spans="1:36" s="18" customFormat="1" ht="26.25" customHeight="1">
      <c r="A291" s="38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84"/>
    </row>
    <row r="292" spans="1:36" s="18" customFormat="1" ht="26.25" customHeight="1">
      <c r="A292" s="38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84"/>
    </row>
    <row r="293" spans="1:127" s="2" customFormat="1" ht="27.75" customHeight="1">
      <c r="A293" s="5"/>
      <c r="B293" s="3" t="s">
        <v>86</v>
      </c>
      <c r="C293" s="3"/>
      <c r="D293" s="3"/>
      <c r="E293" s="3"/>
      <c r="F293" s="3"/>
      <c r="G293" s="4"/>
      <c r="H293" s="4"/>
      <c r="I293" s="3"/>
      <c r="J293" s="3"/>
      <c r="K293" s="3"/>
      <c r="L293" s="6"/>
      <c r="M293" s="6"/>
      <c r="N293" s="71"/>
      <c r="AJ293" s="84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  <c r="DM293" s="18"/>
      <c r="DN293" s="18"/>
      <c r="DO293" s="18"/>
      <c r="DP293" s="18"/>
      <c r="DQ293" s="18"/>
      <c r="DR293" s="18"/>
      <c r="DS293" s="18"/>
      <c r="DT293" s="18"/>
      <c r="DU293" s="18"/>
      <c r="DV293" s="18"/>
      <c r="DW293" s="18"/>
    </row>
  </sheetData>
  <sheetProtection/>
  <mergeCells count="42">
    <mergeCell ref="A143:N143"/>
    <mergeCell ref="A67:N67"/>
    <mergeCell ref="A264:N264"/>
    <mergeCell ref="A265:N265"/>
    <mergeCell ref="B266:L266"/>
    <mergeCell ref="L2:M2"/>
    <mergeCell ref="L3:N3"/>
    <mergeCell ref="L5:N5"/>
    <mergeCell ref="A7:N7"/>
    <mergeCell ref="A8:N8"/>
    <mergeCell ref="B9:L9"/>
    <mergeCell ref="B68:L68"/>
    <mergeCell ref="E104:R104"/>
    <mergeCell ref="A105:N105"/>
    <mergeCell ref="B106:N106"/>
    <mergeCell ref="A142:N142"/>
    <mergeCell ref="M10:N10"/>
    <mergeCell ref="A40:N40"/>
    <mergeCell ref="A41:N41"/>
    <mergeCell ref="B42:N42"/>
    <mergeCell ref="A66:N66"/>
    <mergeCell ref="A224:N224"/>
    <mergeCell ref="B225:N225"/>
    <mergeCell ref="A228:N228"/>
    <mergeCell ref="A229:N229"/>
    <mergeCell ref="B230:L230"/>
    <mergeCell ref="B144:L144"/>
    <mergeCell ref="A164:N164"/>
    <mergeCell ref="E185:N185"/>
    <mergeCell ref="B198:N198"/>
    <mergeCell ref="A284:N284"/>
    <mergeCell ref="B285:L285"/>
    <mergeCell ref="A244:N244"/>
    <mergeCell ref="A245:N245"/>
    <mergeCell ref="B246:L246"/>
    <mergeCell ref="M247:N247"/>
    <mergeCell ref="E183:R183"/>
    <mergeCell ref="A184:N184"/>
    <mergeCell ref="B188:N188"/>
    <mergeCell ref="E193:N193"/>
    <mergeCell ref="A223:N223"/>
    <mergeCell ref="A283:N283"/>
  </mergeCells>
  <printOptions/>
  <pageMargins left="0.7874015748031497" right="0.7874015748031497" top="1.1811023622047245" bottom="0.3937007874015748" header="0.31496062992125984" footer="0.3149606299212598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Анцибор Ольга Миколаївна</cp:lastModifiedBy>
  <cp:lastPrinted>2020-09-16T10:00:21Z</cp:lastPrinted>
  <dcterms:created xsi:type="dcterms:W3CDTF">2004-07-05T12:07:17Z</dcterms:created>
  <dcterms:modified xsi:type="dcterms:W3CDTF">2020-09-16T10:01:08Z</dcterms:modified>
  <cp:category/>
  <cp:version/>
  <cp:contentType/>
  <cp:contentStatus/>
</cp:coreProperties>
</file>