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599" activeTab="2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<sst xmlns="http://schemas.openxmlformats.org/spreadsheetml/2006/main" count="579" uniqueCount="189">
  <si>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</si>
  <si>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</si>
  <si>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</si>
  <si>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</si>
  <si>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</si>
  <si>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</si>
  <si>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</si>
  <si>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</si>
  <si>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</si>
  <si>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</si>
  <si>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</si>
  <si>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</si>
  <si>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</si>
  <si>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</si>
  <si>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</si>
  <si>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</si>
  <si>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</si>
  <si>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</si>
  <si>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</si>
  <si>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</si>
  <si>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</si>
  <si>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</si>
  <si>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</si>
  <si>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</si>
  <si>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</si>
  <si>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</si>
  <si>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</si>
  <si>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</si>
  <si>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</si>
  <si>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</si>
  <si>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</si>
  <si>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</si>
  <si>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</si>
  <si>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</si>
  <si>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</si>
  <si>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</si>
  <si>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</si>
  <si>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</si>
  <si>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</si>
  <si>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</si>
  <si>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</si>
  <si>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</si>
  <si>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</si>
  <si>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</si>
  <si>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</si>
  <si>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</si>
  <si>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</si>
  <si>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</si>
  <si>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</si>
  <si>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</si>
  <si>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</si>
  <si>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</si>
  <si>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</si>
  <si>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</si>
  <si>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</si>
  <si>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</si>
  <si>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</si>
  <si>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від _______________ № _______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</si>
  <si>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</si>
  <si>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</si>
  <si>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</si>
  <si>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</si>
  <si>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</si>
  <si>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</si>
  <si>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</si>
  <si>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</si>
  <si>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</si>
  <si>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</si>
  <si>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</si>
  <si>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№ 27(без водовід.)</t>
  </si>
  <si>
    <t>Інформаційно- методичний центр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</si>
  <si>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</si>
  <si>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</si>
  <si>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</si>
  <si>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</si>
  <si>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</si>
  <si>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</si>
  <si>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ЗОШ № 4 в т.ч.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</si>
  <si>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</si>
  <si>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</si>
  <si>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</si>
  <si>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</si>
  <si>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</si>
  <si>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</si>
  <si>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</si>
  <si>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</si>
  <si>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</si>
  <si>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</si>
  <si>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</si>
  <si>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</si>
  <si>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</si>
  <si>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</si>
  <si>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</si>
  <si>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</si>
  <si>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</si>
  <si>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</si>
  <si>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</si>
  <si>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</si>
  <si>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</si>
  <si>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</si>
  <si>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</si>
  <si>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</si>
  <si>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</si>
  <si>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</si>
  <si>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</si>
  <si>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</si>
  <si>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</si>
  <si>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</si>
  <si>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</si>
  <si>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</si>
  <si>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</si>
  <si>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</si>
  <si>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</si>
  <si>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</si>
  <si>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 xml:space="preserve">Начальник управління освіти і науки  </t>
  </si>
  <si>
    <t>№38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</si>
  <si>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</si>
  <si>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</si>
  <si>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</si>
  <si>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</si>
  <si>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</si>
  <si>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</si>
  <si>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</si>
  <si>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</si>
  <si>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</si>
  <si>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</si>
  <si>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</si>
  <si>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</si>
  <si>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</si>
  <si>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</si>
  <si>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</si>
  <si>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</si>
  <si>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</si>
  <si>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</si>
  <si>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</si>
  <si>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</si>
  <si>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</si>
  <si>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</si>
  <si>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</si>
  <si>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</si>
  <si>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</si>
  <si>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</si>
  <si>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</si>
  <si>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</si>
  <si>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>НВК ДДЗ         № 16 сад</t>
  </si>
  <si>
    <t>НВК ДДЗ         № 16 школа</t>
  </si>
  <si>
    <t xml:space="preserve">Палац дітей та юнацтва                  </t>
  </si>
  <si>
    <t xml:space="preserve">СШ № 29 </t>
  </si>
  <si>
    <t>Класична гімназія в т. ч</t>
  </si>
  <si>
    <t xml:space="preserve">НВК ДДЗ  № 9 школа </t>
  </si>
  <si>
    <t>споживання холодної води (КП "Міськводоканал")               в т. ч.</t>
  </si>
  <si>
    <t>Інклюзивно-ресурсний центр</t>
  </si>
  <si>
    <t>ЗДО</t>
  </si>
  <si>
    <t>Всього по ЗДО з орендарями</t>
  </si>
  <si>
    <t>Всього по ЗДО без орендарів                          міський бюджет</t>
  </si>
  <si>
    <t>комітету  міської ради</t>
  </si>
  <si>
    <t>Клуб юних техніків (вул.Холодногір.) в т.ч.</t>
  </si>
  <si>
    <t xml:space="preserve">Всього клуб юних техніків без орендарів  </t>
  </si>
  <si>
    <t xml:space="preserve">споживання холодної води (КП "Міськводо-канал") </t>
  </si>
  <si>
    <t xml:space="preserve"> споживання водопостачання та водовідведення по закладах  дошкільної освіти на 2020 рік (м³)</t>
  </si>
  <si>
    <t>№ 31без орендарів</t>
  </si>
  <si>
    <t xml:space="preserve"> споживання водопостачання та водовідведення по  закладах  загальної середньої освіти   на 2020 рік (м³)</t>
  </si>
  <si>
    <t>СШ № 1 без орендарів</t>
  </si>
  <si>
    <t>СШ № 2 без орендарів</t>
  </si>
  <si>
    <t>ЗОШ № 4 без орендарів</t>
  </si>
  <si>
    <t>СШ № 10 без орендарів</t>
  </si>
  <si>
    <t>ЗОШ № 15 без орендарів</t>
  </si>
  <si>
    <t xml:space="preserve"> без орендарів</t>
  </si>
  <si>
    <t xml:space="preserve">споживання холодної води (КП "Міськводоканал")              </t>
  </si>
  <si>
    <t>СШ №17 без орендарів</t>
  </si>
  <si>
    <t>ЗОШ № 20 без орендарів</t>
  </si>
  <si>
    <t>ЗОШ № 24 без орендарів</t>
  </si>
  <si>
    <t>СШ № 30 без орендарів</t>
  </si>
  <si>
    <t>СШ №30 без орендарів</t>
  </si>
  <si>
    <t>споживання холодної води (КП "Міськводоканал") в т.ч.</t>
  </si>
  <si>
    <t>Гімназія № 1 без орендарів</t>
  </si>
  <si>
    <t>Класична гімназія без орендарів</t>
  </si>
  <si>
    <t>ЗОШ №24 без орендарів</t>
  </si>
  <si>
    <t>СШ № 25 без орендарів</t>
  </si>
  <si>
    <t xml:space="preserve"> споживання водопостачання та водовідведення по інших установах та закладах   на 2020 рік (м³)</t>
  </si>
  <si>
    <t xml:space="preserve">СШ № 3 </t>
  </si>
  <si>
    <t>НВК ДДЗ        № 42  школа в т.ч.</t>
  </si>
  <si>
    <t>НВК ДДЗ        № 42  школа без спецфонда</t>
  </si>
  <si>
    <t xml:space="preserve">Спеціальна школа </t>
  </si>
  <si>
    <t>Міжшкільний навчально - виробничий комбінат (вул.Реміснича)</t>
  </si>
  <si>
    <t>Міжшкільний навчально - виробничий комбінат(вул. Ю.Липи)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</si>
  <si>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 в т.ч.</t>
    </r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</si>
  <si>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</t>
    </r>
  </si>
  <si>
    <t>Центр науково - технічної творчості молоді без орендарів в т.ч.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</si>
</sst>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"/>
    <numFmt numFmtId="208" formatCode="0.00000"/>
    <numFmt numFmtId="209" formatCode="0.0000"/>
    <numFmt numFmtId="210" formatCode="#,##0.0"/>
    <numFmt numFmtId="211" formatCode="_-* #,##0.000\ _г_р_н_._-;\-* #,##0.000\ _г_р_н_._-;_-* &quot;-&quot;??\ _г_р_н_._-;_-@_-"/>
    <numFmt numFmtId="212" formatCode="_-* #,##0.0\ _г_р_н_._-;\-* #,##0.0\ _г_р_н_._-;_-* &quot;-&quot;??\ _г_р_н_._-;_-@_-"/>
    <numFmt numFmtId="213" formatCode="_-* #,##0\ _г_р_н_._-;\-* #,##0\ _г_р_н_._-;_-* &quot;-&quot;??\ _г_р_н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206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06" fontId="8" fillId="0" borderId="10" xfId="0" applyNumberFormat="1" applyFont="1" applyFill="1" applyBorder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206" fontId="9" fillId="0" borderId="11" xfId="0" applyNumberFormat="1" applyFont="1" applyFill="1" applyBorder="1" applyAlignment="1">
      <alignment horizontal="center"/>
    </xf>
    <xf numFmtId="206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206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Alignment="1">
      <alignment horizontal="center"/>
    </xf>
    <xf numFmtId="206" fontId="3" fillId="0" borderId="10" xfId="0" applyNumberFormat="1" applyFont="1" applyFill="1" applyBorder="1" applyAlignment="1">
      <alignment horizontal="center" vertical="center" wrapText="1"/>
    </xf>
    <xf numFmtId="206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20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06" fontId="8" fillId="0" borderId="0" xfId="0" applyNumberFormat="1" applyFont="1" applyFill="1" applyAlignment="1">
      <alignment horizontal="center" vertical="center" wrapText="1"/>
    </xf>
    <xf numFmtId="206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06" fontId="6" fillId="0" borderId="0" xfId="0" applyNumberFormat="1" applyFont="1" applyFill="1" applyAlignment="1">
      <alignment horizontal="center" vertical="center" wrapText="1"/>
    </xf>
    <xf numFmtId="206" fontId="4" fillId="0" borderId="0" xfId="0" applyNumberFormat="1" applyFont="1" applyFill="1" applyBorder="1" applyAlignment="1">
      <alignment horizontal="center" vertical="center" wrapText="1"/>
    </xf>
    <xf numFmtId="206" fontId="3" fillId="0" borderId="11" xfId="0" applyNumberFormat="1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14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206" fontId="17" fillId="0" borderId="0" xfId="49" applyNumberFormat="1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206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206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06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54" applyFont="1" applyFill="1" applyBorder="1" applyAlignment="1">
      <alignment horizontal="center" wrapText="1"/>
      <protection/>
    </xf>
    <xf numFmtId="207" fontId="9" fillId="0" borderId="0" xfId="0" applyNumberFormat="1" applyFont="1" applyFill="1" applyAlignment="1">
      <alignment horizontal="center"/>
    </xf>
    <xf numFmtId="207" fontId="9" fillId="0" borderId="0" xfId="0" applyNumberFormat="1" applyFont="1" applyFill="1" applyBorder="1" applyAlignment="1">
      <alignment horizontal="center"/>
    </xf>
    <xf numFmtId="207" fontId="9" fillId="0" borderId="10" xfId="0" applyNumberFormat="1" applyFont="1" applyFill="1" applyBorder="1" applyAlignment="1">
      <alignment horizontal="center"/>
    </xf>
    <xf numFmtId="207" fontId="8" fillId="0" borderId="11" xfId="0" applyNumberFormat="1" applyFont="1" applyFill="1" applyBorder="1" applyAlignment="1">
      <alignment horizontal="center"/>
    </xf>
    <xf numFmtId="207" fontId="9" fillId="0" borderId="11" xfId="0" applyNumberFormat="1" applyFont="1" applyFill="1" applyBorder="1" applyAlignment="1">
      <alignment horizontal="center"/>
    </xf>
    <xf numFmtId="207" fontId="8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" fontId="9" fillId="0" borderId="10" xfId="54" applyNumberFormat="1" applyFont="1" applyFill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206" fontId="3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Fill="1" applyBorder="1" applyAlignment="1">
      <alignment horizont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" fontId="0" fillId="0" borderId="10" xfId="54" applyNumberFormat="1" applyFill="1" applyBorder="1" applyAlignment="1">
      <alignment horizont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10" xfId="54" applyFill="1" applyBorder="1" applyAlignment="1">
      <alignment horizontal="center" vertical="center" wrapText="1"/>
      <protection/>
    </xf>
    <xf numFmtId="206" fontId="8" fillId="0" borderId="11" xfId="0" applyNumberFormat="1" applyFont="1" applyFill="1" applyBorder="1" applyAlignment="1">
      <alignment horizontal="center"/>
    </xf>
    <xf numFmtId="207" fontId="8" fillId="0" borderId="10" xfId="0" applyNumberFormat="1" applyFont="1" applyFill="1" applyBorder="1" applyAlignment="1">
      <alignment horizontal="center" vertical="center" wrapText="1"/>
    </xf>
    <xf numFmtId="207" fontId="8" fillId="0" borderId="10" xfId="0" applyNumberFormat="1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206" fontId="18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wrapText="1"/>
    </xf>
    <xf numFmtId="210" fontId="8" fillId="0" borderId="10" xfId="0" applyNumberFormat="1" applyFont="1" applyFill="1" applyBorder="1" applyAlignment="1">
      <alignment horizontal="center" vertical="center" wrapText="1"/>
    </xf>
    <xf numFmtId="210" fontId="9" fillId="0" borderId="10" xfId="0" applyNumberFormat="1" applyFont="1" applyFill="1" applyBorder="1" applyAlignment="1">
      <alignment horizontal="center" vertical="center" wrapText="1"/>
    </xf>
    <xf numFmtId="206" fontId="9" fillId="0" borderId="11" xfId="0" applyNumberFormat="1" applyFont="1" applyFill="1" applyBorder="1" applyAlignment="1">
      <alignment horizontal="center" wrapText="1"/>
    </xf>
    <xf numFmtId="206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6" fontId="10" fillId="0" borderId="0" xfId="0" applyNumberFormat="1" applyFont="1" applyFill="1" applyAlignment="1">
      <alignment horizontal="center" vertical="center" wrapText="1"/>
    </xf>
    <xf numFmtId="206" fontId="13" fillId="0" borderId="0" xfId="0" applyNumberFormat="1" applyFont="1" applyFill="1" applyAlignment="1">
      <alignment horizontal="center" vertical="center" wrapText="1"/>
    </xf>
    <xf numFmtId="206" fontId="9" fillId="0" borderId="0" xfId="0" applyNumberFormat="1" applyFont="1" applyFill="1" applyAlignment="1">
      <alignment horizontal="center"/>
    </xf>
    <xf numFmtId="206" fontId="9" fillId="0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" fontId="8" fillId="0" borderId="11" xfId="49" applyNumberFormat="1" applyFont="1" applyFill="1" applyBorder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206" fontId="10" fillId="0" borderId="0" xfId="49" applyNumberFormat="1" applyFont="1" applyFill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Обычный_Аналіз енергоносіїв проект 2017-2019 Додаток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96"/>
  <sheetViews>
    <sheetView zoomScalePageLayoutView="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7" sqref="B67:O67"/>
    </sheetView>
  </sheetViews>
  <sheetFormatPr defaultColWidth="9.125" defaultRowHeight="12.75"/>
  <cols>
    <col min="1" max="1" width="9.50390625" style="25" customWidth="1"/>
    <col min="2" max="2" width="17.125" style="25" customWidth="1"/>
    <col min="3" max="3" width="7.50390625" style="25" customWidth="1"/>
    <col min="4" max="4" width="7.375" style="25" customWidth="1"/>
    <col min="5" max="5" width="8.50390625" style="25" customWidth="1"/>
    <col min="6" max="6" width="8.625" style="25" customWidth="1"/>
    <col min="7" max="7" width="7.875" style="25" customWidth="1"/>
    <col min="8" max="8" width="8.00390625" style="25" customWidth="1"/>
    <col min="9" max="10" width="7.50390625" style="25" customWidth="1"/>
    <col min="11" max="11" width="8.50390625" style="25" customWidth="1"/>
    <col min="12" max="12" width="8.375" style="25" customWidth="1"/>
    <col min="13" max="13" width="8.625" style="25" customWidth="1"/>
    <col min="14" max="14" width="7.625" style="25" customWidth="1"/>
    <col min="15" max="15" width="8.50390625" style="25" customWidth="1"/>
    <col min="16" max="16" width="0" style="25" hidden="1" customWidth="1"/>
    <col min="17" max="17" width="0" style="26" hidden="1" customWidth="1"/>
    <col min="18" max="16384" width="9.125" style="25" customWidth="1"/>
  </cols>
  <sheetData>
    <row r="1" spans="13:15" ht="12.75">
      <c r="M1" s="152" t="s">
        <v>59</v>
      </c>
      <c r="N1" s="152"/>
      <c r="O1" s="152"/>
    </row>
    <row r="2" spans="13:15" ht="11.25" customHeight="1">
      <c r="M2" s="153" t="s">
        <v>58</v>
      </c>
      <c r="N2" s="153"/>
      <c r="O2" s="153"/>
    </row>
    <row r="3" spans="13:15" ht="11.25" customHeight="1">
      <c r="M3" s="153" t="s">
        <v>155</v>
      </c>
      <c r="N3" s="153"/>
      <c r="O3" s="153"/>
    </row>
    <row r="4" spans="13:15" ht="12.75" customHeight="1">
      <c r="M4" s="153" t="s">
        <v>57</v>
      </c>
      <c r="N4" s="153"/>
      <c r="O4" s="153"/>
    </row>
    <row r="5" ht="2.25" customHeight="1" hidden="1"/>
    <row r="6" spans="1:15" ht="11.25" customHeight="1">
      <c r="A6" s="150" t="s">
        <v>23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3.5" customHeight="1">
      <c r="A7" s="151" t="s">
        <v>159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7" s="1" customFormat="1" ht="27.75" customHeight="1">
      <c r="A8" s="11" t="s">
        <v>152</v>
      </c>
      <c r="B8" s="28"/>
      <c r="C8" s="28" t="s">
        <v>0</v>
      </c>
      <c r="D8" s="28" t="s">
        <v>1</v>
      </c>
      <c r="E8" s="28" t="s">
        <v>2</v>
      </c>
      <c r="F8" s="28" t="s">
        <v>3</v>
      </c>
      <c r="G8" s="48" t="s">
        <v>4</v>
      </c>
      <c r="H8" s="48" t="s">
        <v>22</v>
      </c>
      <c r="I8" s="48" t="s">
        <v>5</v>
      </c>
      <c r="J8" s="48" t="s">
        <v>6</v>
      </c>
      <c r="K8" s="48" t="s">
        <v>7</v>
      </c>
      <c r="L8" s="48" t="s">
        <v>8</v>
      </c>
      <c r="M8" s="48" t="s">
        <v>9</v>
      </c>
      <c r="N8" s="48" t="s">
        <v>10</v>
      </c>
      <c r="O8" s="48" t="s">
        <v>20</v>
      </c>
      <c r="P8" s="25"/>
      <c r="Q8" s="26" t="s">
        <v>67</v>
      </c>
    </row>
    <row r="9" spans="1:17" s="3" customFormat="1" ht="23.25" customHeight="1">
      <c r="A9" s="147" t="s">
        <v>26</v>
      </c>
      <c r="B9" s="4" t="s">
        <v>100</v>
      </c>
      <c r="C9" s="141">
        <v>205</v>
      </c>
      <c r="D9" s="141">
        <v>198</v>
      </c>
      <c r="E9" s="141">
        <v>200</v>
      </c>
      <c r="F9" s="141">
        <v>180</v>
      </c>
      <c r="G9" s="72">
        <v>185</v>
      </c>
      <c r="H9" s="72">
        <v>120</v>
      </c>
      <c r="I9" s="72">
        <v>115</v>
      </c>
      <c r="J9" s="72">
        <v>100</v>
      </c>
      <c r="K9" s="72">
        <v>185</v>
      </c>
      <c r="L9" s="72">
        <v>190</v>
      </c>
      <c r="M9" s="72">
        <v>190</v>
      </c>
      <c r="N9" s="72">
        <v>180</v>
      </c>
      <c r="O9" s="34">
        <f>SUM(C9:N9)</f>
        <v>2048</v>
      </c>
      <c r="P9" s="14" t="e">
        <f>#REF!+P10</f>
        <v>#REF!</v>
      </c>
      <c r="Q9" s="14" t="e">
        <f>#REF!+Q10</f>
        <v>#REF!</v>
      </c>
    </row>
    <row r="10" spans="1:17" s="3" customFormat="1" ht="32.25" customHeight="1">
      <c r="A10" s="148"/>
      <c r="B10" s="15" t="s">
        <v>102</v>
      </c>
      <c r="C10" s="95">
        <v>110</v>
      </c>
      <c r="D10" s="95">
        <v>108</v>
      </c>
      <c r="E10" s="95">
        <v>110</v>
      </c>
      <c r="F10" s="95">
        <v>100</v>
      </c>
      <c r="G10" s="103">
        <v>105</v>
      </c>
      <c r="H10" s="103">
        <v>60</v>
      </c>
      <c r="I10" s="103">
        <v>65</v>
      </c>
      <c r="J10" s="103">
        <v>60</v>
      </c>
      <c r="K10" s="6">
        <v>115</v>
      </c>
      <c r="L10" s="6">
        <v>110</v>
      </c>
      <c r="M10" s="6">
        <v>110</v>
      </c>
      <c r="N10" s="6">
        <v>105</v>
      </c>
      <c r="O10" s="21">
        <f>SUM(C10:N10)</f>
        <v>1158</v>
      </c>
      <c r="P10" s="29"/>
      <c r="Q10" s="31"/>
    </row>
    <row r="11" spans="1:17" s="3" customFormat="1" ht="23.25" customHeight="1">
      <c r="A11" s="147" t="s">
        <v>27</v>
      </c>
      <c r="B11" s="4" t="s">
        <v>100</v>
      </c>
      <c r="C11" s="95">
        <v>297</v>
      </c>
      <c r="D11" s="95">
        <v>290</v>
      </c>
      <c r="E11" s="95">
        <v>281</v>
      </c>
      <c r="F11" s="95">
        <v>280</v>
      </c>
      <c r="G11" s="103">
        <v>280</v>
      </c>
      <c r="H11" s="103">
        <v>185</v>
      </c>
      <c r="I11" s="103">
        <v>220</v>
      </c>
      <c r="J11" s="103">
        <v>225</v>
      </c>
      <c r="K11" s="6">
        <v>263</v>
      </c>
      <c r="L11" s="6">
        <v>260</v>
      </c>
      <c r="M11" s="6">
        <v>272</v>
      </c>
      <c r="N11" s="6">
        <v>267</v>
      </c>
      <c r="O11" s="17">
        <f>SUM(C11:N11)</f>
        <v>3120</v>
      </c>
      <c r="P11" s="29"/>
      <c r="Q11" s="31">
        <v>3461</v>
      </c>
    </row>
    <row r="12" spans="1:17" s="3" customFormat="1" ht="33" customHeight="1">
      <c r="A12" s="148"/>
      <c r="B12" s="15" t="s">
        <v>102</v>
      </c>
      <c r="C12" s="14">
        <v>210</v>
      </c>
      <c r="D12" s="14">
        <v>205</v>
      </c>
      <c r="E12" s="14">
        <v>198</v>
      </c>
      <c r="F12" s="14">
        <v>195</v>
      </c>
      <c r="G12" s="14">
        <v>200</v>
      </c>
      <c r="H12" s="14">
        <v>145</v>
      </c>
      <c r="I12" s="14">
        <v>170</v>
      </c>
      <c r="J12" s="14">
        <v>155</v>
      </c>
      <c r="K12" s="6">
        <v>178</v>
      </c>
      <c r="L12" s="6">
        <v>180</v>
      </c>
      <c r="M12" s="6">
        <v>184</v>
      </c>
      <c r="N12" s="6">
        <v>180</v>
      </c>
      <c r="O12" s="21">
        <f>SUM(C12:N12)</f>
        <v>2200</v>
      </c>
      <c r="P12" s="29"/>
      <c r="Q12" s="31"/>
    </row>
    <row r="13" spans="1:17" s="3" customFormat="1" ht="16.5" customHeight="1">
      <c r="A13" s="24" t="s">
        <v>28</v>
      </c>
      <c r="B13" s="4" t="s">
        <v>110</v>
      </c>
      <c r="C13" s="120">
        <v>180</v>
      </c>
      <c r="D13" s="120">
        <v>185</v>
      </c>
      <c r="E13" s="120">
        <v>170</v>
      </c>
      <c r="F13" s="120">
        <v>190</v>
      </c>
      <c r="G13" s="32">
        <v>175</v>
      </c>
      <c r="H13" s="32">
        <v>150</v>
      </c>
      <c r="I13" s="32">
        <v>140</v>
      </c>
      <c r="J13" s="32">
        <v>132</v>
      </c>
      <c r="K13" s="32">
        <v>165</v>
      </c>
      <c r="L13" s="32">
        <v>170</v>
      </c>
      <c r="M13" s="32">
        <v>175</v>
      </c>
      <c r="N13" s="32">
        <v>168</v>
      </c>
      <c r="O13" s="17">
        <f>C13+D13+E13+F13+G13+H13+I13+J13+K13+L13+M13+N13</f>
        <v>2000</v>
      </c>
      <c r="P13" s="29"/>
      <c r="Q13" s="31">
        <v>2511</v>
      </c>
    </row>
    <row r="14" spans="1:17" s="3" customFormat="1" ht="15.75" customHeight="1">
      <c r="A14" s="24" t="s">
        <v>29</v>
      </c>
      <c r="B14" s="4" t="s">
        <v>110</v>
      </c>
      <c r="C14" s="14">
        <v>171</v>
      </c>
      <c r="D14" s="14">
        <v>175</v>
      </c>
      <c r="E14" s="14">
        <v>180</v>
      </c>
      <c r="F14" s="14">
        <v>170</v>
      </c>
      <c r="G14" s="14">
        <v>165</v>
      </c>
      <c r="H14" s="14">
        <v>130</v>
      </c>
      <c r="I14" s="14">
        <v>100</v>
      </c>
      <c r="J14" s="14">
        <v>95</v>
      </c>
      <c r="K14" s="6">
        <v>168</v>
      </c>
      <c r="L14" s="6">
        <v>170</v>
      </c>
      <c r="M14" s="6">
        <v>181</v>
      </c>
      <c r="N14" s="6">
        <v>175</v>
      </c>
      <c r="O14" s="17">
        <f>C14+D14+E14+F14+G14+H14+I14+J14+K14+L14+M14+N14</f>
        <v>1880</v>
      </c>
      <c r="P14" s="29"/>
      <c r="Q14" s="31">
        <v>2034</v>
      </c>
    </row>
    <row r="15" spans="1:17" s="3" customFormat="1" ht="23.25" customHeight="1">
      <c r="A15" s="147" t="s">
        <v>30</v>
      </c>
      <c r="B15" s="4" t="s">
        <v>100</v>
      </c>
      <c r="C15" s="14">
        <v>355</v>
      </c>
      <c r="D15" s="14">
        <v>373</v>
      </c>
      <c r="E15" s="14">
        <v>358</v>
      </c>
      <c r="F15" s="14">
        <v>365</v>
      </c>
      <c r="G15" s="14">
        <v>320</v>
      </c>
      <c r="H15" s="14">
        <v>259</v>
      </c>
      <c r="I15" s="14">
        <v>229</v>
      </c>
      <c r="J15" s="14">
        <v>233</v>
      </c>
      <c r="K15" s="6">
        <v>315</v>
      </c>
      <c r="L15" s="6">
        <v>370</v>
      </c>
      <c r="M15" s="6">
        <v>372</v>
      </c>
      <c r="N15" s="6">
        <v>371</v>
      </c>
      <c r="O15" s="17">
        <f>SUM(C15:N15)</f>
        <v>3920</v>
      </c>
      <c r="P15" s="6" t="e">
        <f>#REF!+P16</f>
        <v>#REF!</v>
      </c>
      <c r="Q15" s="6" t="e">
        <f>#REF!+Q16</f>
        <v>#REF!</v>
      </c>
    </row>
    <row r="16" spans="1:17" s="3" customFormat="1" ht="32.25" customHeight="1">
      <c r="A16" s="148"/>
      <c r="B16" s="15" t="s">
        <v>102</v>
      </c>
      <c r="C16" s="14">
        <v>181</v>
      </c>
      <c r="D16" s="14">
        <v>205</v>
      </c>
      <c r="E16" s="14">
        <v>195</v>
      </c>
      <c r="F16" s="14">
        <v>205</v>
      </c>
      <c r="G16" s="14">
        <v>200</v>
      </c>
      <c r="H16" s="14">
        <v>185</v>
      </c>
      <c r="I16" s="14">
        <v>176</v>
      </c>
      <c r="J16" s="14">
        <v>170</v>
      </c>
      <c r="K16" s="6">
        <v>205</v>
      </c>
      <c r="L16" s="6">
        <v>210</v>
      </c>
      <c r="M16" s="6">
        <v>208</v>
      </c>
      <c r="N16" s="6">
        <v>210</v>
      </c>
      <c r="O16" s="17">
        <f>SUM(C16:N16)</f>
        <v>2350</v>
      </c>
      <c r="P16" s="29"/>
      <c r="Q16" s="31"/>
    </row>
    <row r="17" spans="1:17" s="3" customFormat="1" ht="14.25" customHeight="1">
      <c r="A17" s="24" t="s">
        <v>31</v>
      </c>
      <c r="B17" s="4" t="s">
        <v>110</v>
      </c>
      <c r="C17" s="9">
        <v>305</v>
      </c>
      <c r="D17" s="9">
        <v>310</v>
      </c>
      <c r="E17" s="9">
        <v>325</v>
      </c>
      <c r="F17" s="9">
        <v>338</v>
      </c>
      <c r="G17" s="9">
        <v>288</v>
      </c>
      <c r="H17" s="9">
        <v>250</v>
      </c>
      <c r="I17" s="9">
        <v>180</v>
      </c>
      <c r="J17" s="9">
        <v>178</v>
      </c>
      <c r="K17" s="20">
        <v>265</v>
      </c>
      <c r="L17" s="20">
        <v>313</v>
      </c>
      <c r="M17" s="20">
        <v>325</v>
      </c>
      <c r="N17" s="20">
        <v>323</v>
      </c>
      <c r="O17" s="17">
        <f>C17+D17+E17+F17+G17+H17+I17+J17+K17+L17+M17+N17</f>
        <v>3400</v>
      </c>
      <c r="P17" s="29"/>
      <c r="Q17" s="31">
        <v>4000</v>
      </c>
    </row>
    <row r="18" spans="1:17" s="3" customFormat="1" ht="23.25" customHeight="1">
      <c r="A18" s="146" t="s">
        <v>32</v>
      </c>
      <c r="B18" s="4" t="s">
        <v>100</v>
      </c>
      <c r="C18" s="9">
        <v>380</v>
      </c>
      <c r="D18" s="9">
        <v>363</v>
      </c>
      <c r="E18" s="9">
        <v>365</v>
      </c>
      <c r="F18" s="9">
        <v>363</v>
      </c>
      <c r="G18" s="9">
        <v>345</v>
      </c>
      <c r="H18" s="9">
        <v>215</v>
      </c>
      <c r="I18" s="9">
        <v>170</v>
      </c>
      <c r="J18" s="9">
        <v>166</v>
      </c>
      <c r="K18" s="20">
        <v>280</v>
      </c>
      <c r="L18" s="20">
        <v>350</v>
      </c>
      <c r="M18" s="20">
        <v>356</v>
      </c>
      <c r="N18" s="20">
        <v>347</v>
      </c>
      <c r="O18" s="17">
        <f>SUM(C18:N18)</f>
        <v>3700</v>
      </c>
      <c r="P18" s="29"/>
      <c r="Q18" s="31">
        <v>4580</v>
      </c>
    </row>
    <row r="19" spans="1:17" s="3" customFormat="1" ht="33.75" customHeight="1">
      <c r="A19" s="146"/>
      <c r="B19" s="4" t="s">
        <v>102</v>
      </c>
      <c r="C19" s="14">
        <v>185</v>
      </c>
      <c r="D19" s="14">
        <v>183</v>
      </c>
      <c r="E19" s="14">
        <v>180</v>
      </c>
      <c r="F19" s="14">
        <v>183</v>
      </c>
      <c r="G19" s="14">
        <v>175</v>
      </c>
      <c r="H19" s="14">
        <v>115</v>
      </c>
      <c r="I19" s="14">
        <v>100</v>
      </c>
      <c r="J19" s="14">
        <v>96</v>
      </c>
      <c r="K19" s="6">
        <v>153</v>
      </c>
      <c r="L19" s="6">
        <v>175</v>
      </c>
      <c r="M19" s="6">
        <v>178</v>
      </c>
      <c r="N19" s="6">
        <v>177</v>
      </c>
      <c r="O19" s="21">
        <f>SUM(C19:N19)</f>
        <v>1900</v>
      </c>
      <c r="P19" s="29"/>
      <c r="Q19" s="31"/>
    </row>
    <row r="20" spans="1:17" s="3" customFormat="1" ht="25.5" customHeight="1">
      <c r="A20" s="147" t="s">
        <v>33</v>
      </c>
      <c r="B20" s="4" t="s">
        <v>100</v>
      </c>
      <c r="C20" s="9">
        <v>525</v>
      </c>
      <c r="D20" s="9">
        <v>510</v>
      </c>
      <c r="E20" s="9">
        <v>480</v>
      </c>
      <c r="F20" s="9">
        <v>470</v>
      </c>
      <c r="G20" s="9">
        <v>469</v>
      </c>
      <c r="H20" s="9">
        <v>320</v>
      </c>
      <c r="I20" s="9">
        <v>200</v>
      </c>
      <c r="J20" s="9">
        <v>250</v>
      </c>
      <c r="K20" s="20">
        <v>496</v>
      </c>
      <c r="L20" s="20">
        <v>560</v>
      </c>
      <c r="M20" s="20">
        <v>560</v>
      </c>
      <c r="N20" s="20">
        <v>540</v>
      </c>
      <c r="O20" s="48">
        <f>SUM(C20:N20)</f>
        <v>5380</v>
      </c>
      <c r="P20" s="29"/>
      <c r="Q20" s="31"/>
    </row>
    <row r="21" spans="1:17" s="3" customFormat="1" ht="19.5" customHeight="1">
      <c r="A21" s="149"/>
      <c r="B21" s="4" t="s">
        <v>102</v>
      </c>
      <c r="C21" s="9">
        <v>525</v>
      </c>
      <c r="D21" s="9">
        <v>510</v>
      </c>
      <c r="E21" s="9">
        <v>480</v>
      </c>
      <c r="F21" s="9">
        <v>470</v>
      </c>
      <c r="G21" s="9">
        <v>469</v>
      </c>
      <c r="H21" s="9">
        <v>320</v>
      </c>
      <c r="I21" s="9">
        <v>200</v>
      </c>
      <c r="J21" s="9">
        <v>250</v>
      </c>
      <c r="K21" s="20">
        <v>496</v>
      </c>
      <c r="L21" s="20">
        <v>500</v>
      </c>
      <c r="M21" s="20">
        <v>500</v>
      </c>
      <c r="N21" s="20">
        <v>480</v>
      </c>
      <c r="O21" s="17">
        <f>C21+D21+E21+F21+G21+H21+I21+J21+K21+L21+M21+N21</f>
        <v>5200</v>
      </c>
      <c r="P21" s="29"/>
      <c r="Q21" s="31">
        <v>6445</v>
      </c>
    </row>
    <row r="22" spans="1:17" s="3" customFormat="1" ht="27.75" customHeight="1">
      <c r="A22" s="146" t="s">
        <v>34</v>
      </c>
      <c r="B22" s="4" t="s">
        <v>100</v>
      </c>
      <c r="C22" s="9">
        <v>245</v>
      </c>
      <c r="D22" s="9">
        <v>232</v>
      </c>
      <c r="E22" s="9">
        <v>235</v>
      </c>
      <c r="F22" s="9">
        <v>225</v>
      </c>
      <c r="G22" s="9">
        <v>195</v>
      </c>
      <c r="H22" s="9">
        <v>145</v>
      </c>
      <c r="I22" s="9">
        <v>115</v>
      </c>
      <c r="J22" s="9">
        <v>122</v>
      </c>
      <c r="K22" s="20">
        <v>223</v>
      </c>
      <c r="L22" s="20">
        <v>236</v>
      </c>
      <c r="M22" s="20">
        <v>243</v>
      </c>
      <c r="N22" s="20">
        <v>234</v>
      </c>
      <c r="O22" s="17">
        <f>SUM(C22:N22)</f>
        <v>2450</v>
      </c>
      <c r="P22" s="6" t="e">
        <f>#REF!+P23</f>
        <v>#REF!</v>
      </c>
      <c r="Q22" s="6" t="e">
        <f>#REF!+Q23</f>
        <v>#REF!</v>
      </c>
    </row>
    <row r="23" spans="1:17" s="3" customFormat="1" ht="30.75" customHeight="1">
      <c r="A23" s="146"/>
      <c r="B23" s="4" t="s">
        <v>102</v>
      </c>
      <c r="C23" s="14">
        <v>105</v>
      </c>
      <c r="D23" s="14">
        <v>97</v>
      </c>
      <c r="E23" s="14">
        <v>100</v>
      </c>
      <c r="F23" s="14">
        <v>95</v>
      </c>
      <c r="G23" s="14">
        <v>90</v>
      </c>
      <c r="H23" s="14">
        <v>75</v>
      </c>
      <c r="I23" s="14">
        <v>65</v>
      </c>
      <c r="J23" s="14">
        <v>72</v>
      </c>
      <c r="K23" s="6">
        <v>98</v>
      </c>
      <c r="L23" s="6">
        <v>100</v>
      </c>
      <c r="M23" s="6">
        <v>103</v>
      </c>
      <c r="N23" s="6">
        <v>100</v>
      </c>
      <c r="O23" s="21">
        <f>SUM(C23:N23)</f>
        <v>1100</v>
      </c>
      <c r="P23" s="29"/>
      <c r="Q23" s="31"/>
    </row>
    <row r="24" spans="1:17" s="3" customFormat="1" ht="15.75" customHeight="1">
      <c r="A24" s="24" t="s">
        <v>35</v>
      </c>
      <c r="B24" s="4" t="s">
        <v>110</v>
      </c>
      <c r="C24" s="14">
        <v>340</v>
      </c>
      <c r="D24" s="14">
        <v>330</v>
      </c>
      <c r="E24" s="14">
        <v>335</v>
      </c>
      <c r="F24" s="14">
        <v>340</v>
      </c>
      <c r="G24" s="14">
        <v>320</v>
      </c>
      <c r="H24" s="14">
        <v>235</v>
      </c>
      <c r="I24" s="14">
        <v>200</v>
      </c>
      <c r="J24" s="14">
        <v>195</v>
      </c>
      <c r="K24" s="6">
        <v>320</v>
      </c>
      <c r="L24" s="14">
        <v>340</v>
      </c>
      <c r="M24" s="14">
        <v>345</v>
      </c>
      <c r="N24" s="14">
        <v>335</v>
      </c>
      <c r="O24" s="17">
        <f>C24+D24+E24+F24+G24+H24+I24+J24+K24+L24+M24+N24</f>
        <v>3635</v>
      </c>
      <c r="P24" s="29"/>
      <c r="Q24" s="31">
        <v>3002</v>
      </c>
    </row>
    <row r="25" spans="1:17" s="3" customFormat="1" ht="23.25" customHeight="1">
      <c r="A25" s="27" t="s">
        <v>152</v>
      </c>
      <c r="B25" s="28"/>
      <c r="C25" s="28" t="s">
        <v>0</v>
      </c>
      <c r="D25" s="28" t="s">
        <v>1</v>
      </c>
      <c r="E25" s="28" t="s">
        <v>2</v>
      </c>
      <c r="F25" s="28" t="s">
        <v>3</v>
      </c>
      <c r="G25" s="48" t="s">
        <v>4</v>
      </c>
      <c r="H25" s="48" t="s">
        <v>22</v>
      </c>
      <c r="I25" s="48" t="s">
        <v>5</v>
      </c>
      <c r="J25" s="48" t="s">
        <v>6</v>
      </c>
      <c r="K25" s="48" t="s">
        <v>7</v>
      </c>
      <c r="L25" s="48" t="s">
        <v>8</v>
      </c>
      <c r="M25" s="48" t="s">
        <v>9</v>
      </c>
      <c r="N25" s="48" t="s">
        <v>10</v>
      </c>
      <c r="O25" s="48" t="s">
        <v>20</v>
      </c>
      <c r="P25" s="29"/>
      <c r="Q25" s="31"/>
    </row>
    <row r="26" spans="1:17" s="3" customFormat="1" ht="23.25" customHeight="1">
      <c r="A26" s="147" t="s">
        <v>36</v>
      </c>
      <c r="B26" s="4" t="s">
        <v>100</v>
      </c>
      <c r="C26" s="9">
        <v>420</v>
      </c>
      <c r="D26" s="9">
        <v>395</v>
      </c>
      <c r="E26" s="9">
        <v>407</v>
      </c>
      <c r="F26" s="9">
        <v>405</v>
      </c>
      <c r="G26" s="9">
        <v>365</v>
      </c>
      <c r="H26" s="9">
        <v>325</v>
      </c>
      <c r="I26" s="9">
        <v>230</v>
      </c>
      <c r="J26" s="9">
        <v>250</v>
      </c>
      <c r="K26" s="20">
        <v>370</v>
      </c>
      <c r="L26" s="14">
        <v>383</v>
      </c>
      <c r="M26" s="14">
        <v>375</v>
      </c>
      <c r="N26" s="14">
        <v>375</v>
      </c>
      <c r="O26" s="17">
        <f aca="true" t="shared" si="0" ref="O26:O33">SUM(C26:N26)</f>
        <v>4300</v>
      </c>
      <c r="P26" s="29"/>
      <c r="Q26" s="31">
        <v>6034</v>
      </c>
    </row>
    <row r="27" spans="1:17" s="3" customFormat="1" ht="32.25" customHeight="1">
      <c r="A27" s="148"/>
      <c r="B27" s="15" t="s">
        <v>102</v>
      </c>
      <c r="C27" s="14">
        <v>205</v>
      </c>
      <c r="D27" s="14">
        <v>190</v>
      </c>
      <c r="E27" s="14">
        <v>200</v>
      </c>
      <c r="F27" s="14">
        <v>195</v>
      </c>
      <c r="G27" s="14">
        <v>185</v>
      </c>
      <c r="H27" s="14">
        <v>165</v>
      </c>
      <c r="I27" s="14">
        <v>120</v>
      </c>
      <c r="J27" s="14">
        <v>130</v>
      </c>
      <c r="K27" s="6">
        <v>180</v>
      </c>
      <c r="L27" s="6">
        <v>185</v>
      </c>
      <c r="M27" s="6">
        <v>175</v>
      </c>
      <c r="N27" s="6">
        <v>170</v>
      </c>
      <c r="O27" s="21">
        <f t="shared" si="0"/>
        <v>2100</v>
      </c>
      <c r="P27" s="29"/>
      <c r="Q27" s="31"/>
    </row>
    <row r="28" spans="1:17" s="3" customFormat="1" ht="21" customHeight="1">
      <c r="A28" s="147" t="s">
        <v>37</v>
      </c>
      <c r="B28" s="4" t="s">
        <v>100</v>
      </c>
      <c r="C28" s="14">
        <v>150</v>
      </c>
      <c r="D28" s="14">
        <v>139</v>
      </c>
      <c r="E28" s="14">
        <v>145</v>
      </c>
      <c r="F28" s="14">
        <v>142</v>
      </c>
      <c r="G28" s="14">
        <v>132</v>
      </c>
      <c r="H28" s="14">
        <v>100</v>
      </c>
      <c r="I28" s="14">
        <v>85</v>
      </c>
      <c r="J28" s="14">
        <v>85</v>
      </c>
      <c r="K28" s="6">
        <v>120</v>
      </c>
      <c r="L28" s="6">
        <v>133</v>
      </c>
      <c r="M28" s="6">
        <v>139</v>
      </c>
      <c r="N28" s="6">
        <v>130</v>
      </c>
      <c r="O28" s="17">
        <f t="shared" si="0"/>
        <v>1500</v>
      </c>
      <c r="P28" s="6" t="e">
        <f>#REF!+P29</f>
        <v>#REF!</v>
      </c>
      <c r="Q28" s="6" t="e">
        <f>#REF!+Q29</f>
        <v>#REF!</v>
      </c>
    </row>
    <row r="29" spans="1:17" s="3" customFormat="1" ht="33" customHeight="1">
      <c r="A29" s="148"/>
      <c r="B29" s="15" t="s">
        <v>102</v>
      </c>
      <c r="C29" s="14">
        <v>90</v>
      </c>
      <c r="D29" s="14">
        <v>80</v>
      </c>
      <c r="E29" s="14">
        <v>85</v>
      </c>
      <c r="F29" s="14">
        <v>85</v>
      </c>
      <c r="G29" s="14">
        <v>77</v>
      </c>
      <c r="H29" s="14">
        <v>60</v>
      </c>
      <c r="I29" s="14">
        <v>55</v>
      </c>
      <c r="J29" s="14">
        <v>50</v>
      </c>
      <c r="K29" s="6">
        <v>70</v>
      </c>
      <c r="L29" s="6">
        <v>83</v>
      </c>
      <c r="M29" s="6">
        <v>85</v>
      </c>
      <c r="N29" s="6">
        <v>80</v>
      </c>
      <c r="O29" s="21">
        <f t="shared" si="0"/>
        <v>900</v>
      </c>
      <c r="P29" s="29"/>
      <c r="Q29" s="31"/>
    </row>
    <row r="30" spans="1:17" s="3" customFormat="1" ht="23.25" customHeight="1">
      <c r="A30" s="147" t="s">
        <v>38</v>
      </c>
      <c r="B30" s="4" t="s">
        <v>100</v>
      </c>
      <c r="C30" s="14">
        <v>258</v>
      </c>
      <c r="D30" s="14">
        <v>265</v>
      </c>
      <c r="E30" s="14">
        <v>257</v>
      </c>
      <c r="F30" s="14">
        <v>258</v>
      </c>
      <c r="G30" s="14">
        <v>245</v>
      </c>
      <c r="H30" s="14">
        <v>209</v>
      </c>
      <c r="I30" s="14">
        <v>170</v>
      </c>
      <c r="J30" s="14">
        <v>150</v>
      </c>
      <c r="K30" s="6">
        <v>250</v>
      </c>
      <c r="L30" s="6">
        <v>262</v>
      </c>
      <c r="M30" s="6">
        <v>268</v>
      </c>
      <c r="N30" s="6">
        <v>258</v>
      </c>
      <c r="O30" s="17">
        <f t="shared" si="0"/>
        <v>2850</v>
      </c>
      <c r="P30" s="29"/>
      <c r="Q30" s="31">
        <v>3500</v>
      </c>
    </row>
    <row r="31" spans="1:17" s="3" customFormat="1" ht="33.75" customHeight="1">
      <c r="A31" s="148"/>
      <c r="B31" s="15" t="s">
        <v>102</v>
      </c>
      <c r="C31" s="104">
        <v>168</v>
      </c>
      <c r="D31" s="104">
        <v>165</v>
      </c>
      <c r="E31" s="104">
        <v>162</v>
      </c>
      <c r="F31" s="104">
        <v>165</v>
      </c>
      <c r="G31" s="104">
        <v>155</v>
      </c>
      <c r="H31" s="104">
        <v>130</v>
      </c>
      <c r="I31" s="9">
        <v>120</v>
      </c>
      <c r="J31" s="30">
        <v>100</v>
      </c>
      <c r="K31" s="30">
        <v>175</v>
      </c>
      <c r="L31" s="30">
        <v>172</v>
      </c>
      <c r="M31" s="30">
        <v>170</v>
      </c>
      <c r="N31" s="30">
        <v>168</v>
      </c>
      <c r="O31" s="21">
        <f t="shared" si="0"/>
        <v>1850</v>
      </c>
      <c r="P31" s="29"/>
      <c r="Q31" s="31"/>
    </row>
    <row r="32" spans="1:17" s="3" customFormat="1" ht="24" customHeight="1">
      <c r="A32" s="146" t="s">
        <v>39</v>
      </c>
      <c r="B32" s="4" t="s">
        <v>100</v>
      </c>
      <c r="C32" s="104">
        <v>420</v>
      </c>
      <c r="D32" s="104">
        <v>390</v>
      </c>
      <c r="E32" s="104">
        <v>420</v>
      </c>
      <c r="F32" s="104">
        <v>482</v>
      </c>
      <c r="G32" s="104">
        <v>350</v>
      </c>
      <c r="H32" s="104">
        <v>290</v>
      </c>
      <c r="I32" s="9">
        <v>215</v>
      </c>
      <c r="J32" s="30">
        <v>206</v>
      </c>
      <c r="K32" s="30">
        <v>330</v>
      </c>
      <c r="L32" s="30">
        <v>424</v>
      </c>
      <c r="M32" s="30">
        <v>435</v>
      </c>
      <c r="N32" s="30">
        <v>408</v>
      </c>
      <c r="O32" s="17">
        <f t="shared" si="0"/>
        <v>4370</v>
      </c>
      <c r="P32" s="29"/>
      <c r="Q32" s="31">
        <v>4700</v>
      </c>
    </row>
    <row r="33" spans="1:17" s="3" customFormat="1" ht="32.25" customHeight="1">
      <c r="A33" s="146"/>
      <c r="B33" s="4" t="s">
        <v>102</v>
      </c>
      <c r="C33" s="14">
        <v>200</v>
      </c>
      <c r="D33" s="14">
        <v>190</v>
      </c>
      <c r="E33" s="14">
        <v>195</v>
      </c>
      <c r="F33" s="14">
        <v>265</v>
      </c>
      <c r="G33" s="14">
        <v>170</v>
      </c>
      <c r="H33" s="14">
        <v>190</v>
      </c>
      <c r="I33" s="14">
        <v>140</v>
      </c>
      <c r="J33" s="14">
        <v>126</v>
      </c>
      <c r="K33" s="6">
        <v>180</v>
      </c>
      <c r="L33" s="6">
        <v>219</v>
      </c>
      <c r="M33" s="6">
        <v>225</v>
      </c>
      <c r="N33" s="6">
        <v>200</v>
      </c>
      <c r="O33" s="21">
        <f t="shared" si="0"/>
        <v>2300</v>
      </c>
      <c r="P33" s="29"/>
      <c r="Q33" s="31"/>
    </row>
    <row r="34" spans="1:17" s="3" customFormat="1" ht="23.25" customHeight="1">
      <c r="A34" s="147" t="s">
        <v>40</v>
      </c>
      <c r="B34" s="4" t="s">
        <v>100</v>
      </c>
      <c r="C34" s="141">
        <v>264</v>
      </c>
      <c r="D34" s="141">
        <v>241</v>
      </c>
      <c r="E34" s="141">
        <v>232</v>
      </c>
      <c r="F34" s="141">
        <v>253</v>
      </c>
      <c r="G34" s="72">
        <v>219</v>
      </c>
      <c r="H34" s="72">
        <v>158</v>
      </c>
      <c r="I34" s="72">
        <v>113</v>
      </c>
      <c r="J34" s="72">
        <v>115</v>
      </c>
      <c r="K34" s="72">
        <v>235</v>
      </c>
      <c r="L34" s="72">
        <v>240</v>
      </c>
      <c r="M34" s="72">
        <v>242</v>
      </c>
      <c r="N34" s="72">
        <v>238</v>
      </c>
      <c r="O34" s="17">
        <f>SUM(C34:N34)</f>
        <v>2550</v>
      </c>
      <c r="P34" s="6" t="e">
        <f>#REF!+P35</f>
        <v>#REF!</v>
      </c>
      <c r="Q34" s="6" t="e">
        <f>#REF!+Q35</f>
        <v>#REF!</v>
      </c>
    </row>
    <row r="35" spans="1:17" s="3" customFormat="1" ht="33.75" customHeight="1">
      <c r="A35" s="148"/>
      <c r="B35" s="15" t="s">
        <v>102</v>
      </c>
      <c r="C35" s="14">
        <v>205</v>
      </c>
      <c r="D35" s="14">
        <v>186</v>
      </c>
      <c r="E35" s="14">
        <v>180</v>
      </c>
      <c r="F35" s="14">
        <v>203</v>
      </c>
      <c r="G35" s="14">
        <v>173</v>
      </c>
      <c r="H35" s="14">
        <v>118</v>
      </c>
      <c r="I35" s="14">
        <v>88</v>
      </c>
      <c r="J35" s="14">
        <v>90</v>
      </c>
      <c r="K35" s="6">
        <v>182</v>
      </c>
      <c r="L35" s="6">
        <v>195</v>
      </c>
      <c r="M35" s="6">
        <v>191</v>
      </c>
      <c r="N35" s="6">
        <v>189</v>
      </c>
      <c r="O35" s="21">
        <f>SUM(C35:N35)</f>
        <v>2000</v>
      </c>
      <c r="P35" s="29"/>
      <c r="Q35" s="31"/>
    </row>
    <row r="36" spans="1:17" s="3" customFormat="1" ht="22.5" customHeight="1">
      <c r="A36" s="147" t="s">
        <v>41</v>
      </c>
      <c r="B36" s="4" t="s">
        <v>100</v>
      </c>
      <c r="C36" s="14">
        <v>255</v>
      </c>
      <c r="D36" s="14">
        <v>242</v>
      </c>
      <c r="E36" s="14">
        <v>238</v>
      </c>
      <c r="F36" s="14">
        <v>245</v>
      </c>
      <c r="G36" s="14">
        <v>231</v>
      </c>
      <c r="H36" s="14">
        <v>140</v>
      </c>
      <c r="I36" s="14">
        <v>120</v>
      </c>
      <c r="J36" s="14">
        <v>115</v>
      </c>
      <c r="K36" s="6">
        <v>180</v>
      </c>
      <c r="L36" s="6">
        <v>223</v>
      </c>
      <c r="M36" s="6">
        <v>226</v>
      </c>
      <c r="N36" s="6">
        <v>215</v>
      </c>
      <c r="O36" s="17">
        <f>SUM(C36:N36)</f>
        <v>2430</v>
      </c>
      <c r="P36" s="29"/>
      <c r="Q36" s="31">
        <v>3300</v>
      </c>
    </row>
    <row r="37" spans="1:17" s="3" customFormat="1" ht="33.75" customHeight="1">
      <c r="A37" s="148"/>
      <c r="B37" s="15" t="s">
        <v>102</v>
      </c>
      <c r="C37" s="14">
        <v>130</v>
      </c>
      <c r="D37" s="14">
        <v>125</v>
      </c>
      <c r="E37" s="14">
        <v>128</v>
      </c>
      <c r="F37" s="14">
        <v>130</v>
      </c>
      <c r="G37" s="14">
        <v>130</v>
      </c>
      <c r="H37" s="14">
        <v>80</v>
      </c>
      <c r="I37" s="14">
        <v>80</v>
      </c>
      <c r="J37" s="14">
        <v>70</v>
      </c>
      <c r="K37" s="6">
        <v>110</v>
      </c>
      <c r="L37" s="6">
        <v>107</v>
      </c>
      <c r="M37" s="6">
        <v>110</v>
      </c>
      <c r="N37" s="6">
        <v>100</v>
      </c>
      <c r="O37" s="23">
        <f>SUM(C37:N37)</f>
        <v>1300</v>
      </c>
      <c r="P37" s="6" t="e">
        <f>P36-#REF!</f>
        <v>#REF!</v>
      </c>
      <c r="Q37" s="6" t="e">
        <f>Q36-#REF!</f>
        <v>#REF!</v>
      </c>
    </row>
    <row r="38" spans="1:17" s="3" customFormat="1" ht="12" customHeight="1">
      <c r="A38" s="24" t="s">
        <v>42</v>
      </c>
      <c r="B38" s="4" t="s">
        <v>110</v>
      </c>
      <c r="C38" s="9">
        <v>355</v>
      </c>
      <c r="D38" s="9">
        <v>340</v>
      </c>
      <c r="E38" s="9">
        <v>340</v>
      </c>
      <c r="F38" s="9">
        <v>345</v>
      </c>
      <c r="G38" s="9">
        <v>330</v>
      </c>
      <c r="H38" s="9">
        <v>225</v>
      </c>
      <c r="I38" s="9">
        <v>210</v>
      </c>
      <c r="J38" s="9">
        <v>200</v>
      </c>
      <c r="K38" s="20">
        <v>310</v>
      </c>
      <c r="L38" s="20">
        <v>345</v>
      </c>
      <c r="M38" s="20">
        <v>350</v>
      </c>
      <c r="N38" s="20">
        <v>350</v>
      </c>
      <c r="O38" s="23">
        <f>SUM(C38:N38)</f>
        <v>3700</v>
      </c>
      <c r="P38" s="29"/>
      <c r="Q38" s="31">
        <v>4000</v>
      </c>
    </row>
    <row r="39" spans="1:17" s="3" customFormat="1" ht="13.5" customHeight="1">
      <c r="A39" s="24" t="s">
        <v>43</v>
      </c>
      <c r="B39" s="4" t="s">
        <v>110</v>
      </c>
      <c r="C39" s="9">
        <v>270</v>
      </c>
      <c r="D39" s="9">
        <v>265</v>
      </c>
      <c r="E39" s="9">
        <v>260</v>
      </c>
      <c r="F39" s="9">
        <v>265</v>
      </c>
      <c r="G39" s="9">
        <v>240</v>
      </c>
      <c r="H39" s="9">
        <v>160</v>
      </c>
      <c r="I39" s="9">
        <v>130</v>
      </c>
      <c r="J39" s="9">
        <v>140</v>
      </c>
      <c r="K39" s="20">
        <v>240</v>
      </c>
      <c r="L39" s="20">
        <v>255</v>
      </c>
      <c r="M39" s="20">
        <v>265</v>
      </c>
      <c r="N39" s="20">
        <v>260</v>
      </c>
      <c r="O39" s="23">
        <f aca="true" t="shared" si="1" ref="O39:O63">SUM(C39:N39)</f>
        <v>2750</v>
      </c>
      <c r="P39" s="29"/>
      <c r="Q39" s="31">
        <v>3478</v>
      </c>
    </row>
    <row r="40" spans="1:17" s="3" customFormat="1" ht="23.25" customHeight="1">
      <c r="A40" s="147" t="s">
        <v>44</v>
      </c>
      <c r="B40" s="4" t="s">
        <v>100</v>
      </c>
      <c r="C40" s="104">
        <v>222</v>
      </c>
      <c r="D40" s="104">
        <v>210</v>
      </c>
      <c r="E40" s="104">
        <v>215</v>
      </c>
      <c r="F40" s="104">
        <v>210</v>
      </c>
      <c r="G40" s="104">
        <v>180</v>
      </c>
      <c r="H40" s="104">
        <v>150</v>
      </c>
      <c r="I40" s="9">
        <v>148</v>
      </c>
      <c r="J40" s="9">
        <v>120</v>
      </c>
      <c r="K40" s="20">
        <v>200</v>
      </c>
      <c r="L40" s="20">
        <v>260</v>
      </c>
      <c r="M40" s="137">
        <v>237.4</v>
      </c>
      <c r="N40" s="137">
        <v>247.5</v>
      </c>
      <c r="O40" s="127">
        <f>SUM(C40:N40)</f>
        <v>2399.9</v>
      </c>
      <c r="P40" s="29"/>
      <c r="Q40" s="31"/>
    </row>
    <row r="41" spans="1:17" s="3" customFormat="1" ht="22.5" customHeight="1">
      <c r="A41" s="149"/>
      <c r="B41" s="15" t="s">
        <v>102</v>
      </c>
      <c r="C41" s="104">
        <v>222</v>
      </c>
      <c r="D41" s="104">
        <v>210</v>
      </c>
      <c r="E41" s="104">
        <v>215</v>
      </c>
      <c r="F41" s="104">
        <v>210</v>
      </c>
      <c r="G41" s="104">
        <v>180</v>
      </c>
      <c r="H41" s="104">
        <v>150</v>
      </c>
      <c r="I41" s="9">
        <v>148</v>
      </c>
      <c r="J41" s="9">
        <v>120</v>
      </c>
      <c r="K41" s="20">
        <v>200</v>
      </c>
      <c r="L41" s="20">
        <v>205</v>
      </c>
      <c r="M41" s="20">
        <v>190</v>
      </c>
      <c r="N41" s="20">
        <v>200</v>
      </c>
      <c r="O41" s="23">
        <f t="shared" si="1"/>
        <v>2250</v>
      </c>
      <c r="P41" s="29"/>
      <c r="Q41" s="31">
        <v>3186</v>
      </c>
    </row>
    <row r="42" spans="1:17" s="3" customFormat="1" ht="21" customHeight="1">
      <c r="A42" s="147" t="s">
        <v>45</v>
      </c>
      <c r="B42" s="4" t="s">
        <v>100</v>
      </c>
      <c r="C42" s="9">
        <v>342</v>
      </c>
      <c r="D42" s="9">
        <v>349</v>
      </c>
      <c r="E42" s="9">
        <v>348</v>
      </c>
      <c r="F42" s="9">
        <v>345</v>
      </c>
      <c r="G42" s="9">
        <v>332</v>
      </c>
      <c r="H42" s="9">
        <v>260</v>
      </c>
      <c r="I42" s="9">
        <v>200</v>
      </c>
      <c r="J42" s="9">
        <v>150</v>
      </c>
      <c r="K42" s="20">
        <v>339</v>
      </c>
      <c r="L42" s="137">
        <v>422</v>
      </c>
      <c r="M42" s="137">
        <v>431.1</v>
      </c>
      <c r="N42" s="137">
        <v>442.1</v>
      </c>
      <c r="O42" s="127">
        <f>SUM(C42:N42)</f>
        <v>3960.2</v>
      </c>
      <c r="P42" s="29"/>
      <c r="Q42" s="31"/>
    </row>
    <row r="43" spans="1:17" s="3" customFormat="1" ht="21.75" customHeight="1">
      <c r="A43" s="149"/>
      <c r="B43" s="15" t="s">
        <v>102</v>
      </c>
      <c r="C43" s="9">
        <v>342</v>
      </c>
      <c r="D43" s="9">
        <v>349</v>
      </c>
      <c r="E43" s="9">
        <v>348</v>
      </c>
      <c r="F43" s="9">
        <v>345</v>
      </c>
      <c r="G43" s="9">
        <v>332</v>
      </c>
      <c r="H43" s="9">
        <v>260</v>
      </c>
      <c r="I43" s="9">
        <v>200</v>
      </c>
      <c r="J43" s="9">
        <v>150</v>
      </c>
      <c r="K43" s="20">
        <v>339</v>
      </c>
      <c r="L43" s="20">
        <v>344</v>
      </c>
      <c r="M43" s="20">
        <v>340</v>
      </c>
      <c r="N43" s="20">
        <v>351</v>
      </c>
      <c r="O43" s="23">
        <f t="shared" si="1"/>
        <v>3700</v>
      </c>
      <c r="P43" s="29"/>
      <c r="Q43" s="31">
        <v>4100</v>
      </c>
    </row>
    <row r="44" spans="1:17" s="3" customFormat="1" ht="20.25" customHeight="1">
      <c r="A44" s="24" t="s">
        <v>46</v>
      </c>
      <c r="B44" s="4" t="s">
        <v>110</v>
      </c>
      <c r="C44" s="14">
        <v>70</v>
      </c>
      <c r="D44" s="14">
        <v>60</v>
      </c>
      <c r="E44" s="14">
        <v>60</v>
      </c>
      <c r="F44" s="14">
        <v>70</v>
      </c>
      <c r="G44" s="14">
        <v>70</v>
      </c>
      <c r="H44" s="14">
        <v>65</v>
      </c>
      <c r="I44" s="14">
        <v>55</v>
      </c>
      <c r="J44" s="14">
        <v>65</v>
      </c>
      <c r="K44" s="6">
        <v>85</v>
      </c>
      <c r="L44" s="6">
        <v>80</v>
      </c>
      <c r="M44" s="6">
        <v>70</v>
      </c>
      <c r="N44" s="6">
        <v>70</v>
      </c>
      <c r="O44" s="34">
        <f t="shared" si="1"/>
        <v>820</v>
      </c>
      <c r="P44" s="29"/>
      <c r="Q44" s="31">
        <v>1100</v>
      </c>
    </row>
    <row r="45" spans="1:17" s="3" customFormat="1" ht="23.25" customHeight="1">
      <c r="A45" s="27" t="s">
        <v>152</v>
      </c>
      <c r="B45" s="28"/>
      <c r="C45" s="28" t="s">
        <v>0</v>
      </c>
      <c r="D45" s="28" t="s">
        <v>1</v>
      </c>
      <c r="E45" s="28" t="s">
        <v>2</v>
      </c>
      <c r="F45" s="28" t="s">
        <v>3</v>
      </c>
      <c r="G45" s="48" t="s">
        <v>4</v>
      </c>
      <c r="H45" s="48" t="s">
        <v>22</v>
      </c>
      <c r="I45" s="48" t="s">
        <v>5</v>
      </c>
      <c r="J45" s="48" t="s">
        <v>6</v>
      </c>
      <c r="K45" s="48" t="s">
        <v>7</v>
      </c>
      <c r="L45" s="48" t="s">
        <v>8</v>
      </c>
      <c r="M45" s="48" t="s">
        <v>9</v>
      </c>
      <c r="N45" s="48" t="s">
        <v>10</v>
      </c>
      <c r="O45" s="48" t="s">
        <v>20</v>
      </c>
      <c r="P45" s="29"/>
      <c r="Q45" s="31"/>
    </row>
    <row r="46" spans="1:17" s="3" customFormat="1" ht="23.25" customHeight="1">
      <c r="A46" s="147" t="s">
        <v>47</v>
      </c>
      <c r="B46" s="4" t="s">
        <v>100</v>
      </c>
      <c r="C46" s="104">
        <v>310</v>
      </c>
      <c r="D46" s="104">
        <v>305</v>
      </c>
      <c r="E46" s="104">
        <v>320</v>
      </c>
      <c r="F46" s="104">
        <v>340</v>
      </c>
      <c r="G46" s="104">
        <v>310</v>
      </c>
      <c r="H46" s="104">
        <v>280</v>
      </c>
      <c r="I46" s="9">
        <v>260</v>
      </c>
      <c r="J46" s="9">
        <v>170</v>
      </c>
      <c r="K46" s="20">
        <v>290</v>
      </c>
      <c r="L46" s="20">
        <v>326</v>
      </c>
      <c r="M46" s="20">
        <v>336</v>
      </c>
      <c r="N46" s="20">
        <v>331</v>
      </c>
      <c r="O46" s="23">
        <f>SUM(C46:N46)</f>
        <v>3578</v>
      </c>
      <c r="P46" s="29"/>
      <c r="Q46" s="31"/>
    </row>
    <row r="47" spans="1:17" s="3" customFormat="1" ht="24" customHeight="1">
      <c r="A47" s="149"/>
      <c r="B47" s="15" t="s">
        <v>102</v>
      </c>
      <c r="C47" s="104">
        <v>310</v>
      </c>
      <c r="D47" s="104">
        <v>305</v>
      </c>
      <c r="E47" s="104">
        <v>320</v>
      </c>
      <c r="F47" s="104">
        <v>340</v>
      </c>
      <c r="G47" s="104">
        <v>310</v>
      </c>
      <c r="H47" s="104">
        <v>280</v>
      </c>
      <c r="I47" s="9">
        <v>260</v>
      </c>
      <c r="J47" s="9">
        <v>170</v>
      </c>
      <c r="K47" s="20">
        <v>290</v>
      </c>
      <c r="L47" s="20">
        <v>300</v>
      </c>
      <c r="M47" s="20">
        <v>310</v>
      </c>
      <c r="N47" s="20">
        <v>305</v>
      </c>
      <c r="O47" s="23">
        <f t="shared" si="1"/>
        <v>3500</v>
      </c>
      <c r="P47" s="29"/>
      <c r="Q47" s="31">
        <v>4000</v>
      </c>
    </row>
    <row r="48" spans="1:17" s="3" customFormat="1" ht="13.5" customHeight="1">
      <c r="A48" s="24" t="s">
        <v>48</v>
      </c>
      <c r="B48" s="4" t="s">
        <v>110</v>
      </c>
      <c r="C48" s="104">
        <v>340</v>
      </c>
      <c r="D48" s="104">
        <v>330</v>
      </c>
      <c r="E48" s="104">
        <v>310</v>
      </c>
      <c r="F48" s="104">
        <v>305</v>
      </c>
      <c r="G48" s="104">
        <v>290</v>
      </c>
      <c r="H48" s="104">
        <v>230</v>
      </c>
      <c r="I48" s="9">
        <v>200</v>
      </c>
      <c r="J48" s="9">
        <v>160</v>
      </c>
      <c r="K48" s="20">
        <v>310</v>
      </c>
      <c r="L48" s="20">
        <v>315</v>
      </c>
      <c r="M48" s="20">
        <v>300</v>
      </c>
      <c r="N48" s="20">
        <v>310</v>
      </c>
      <c r="O48" s="23">
        <f t="shared" si="1"/>
        <v>3400</v>
      </c>
      <c r="P48" s="29"/>
      <c r="Q48" s="31">
        <v>4400</v>
      </c>
    </row>
    <row r="49" spans="1:17" s="3" customFormat="1" ht="24.75" customHeight="1">
      <c r="A49" s="24" t="s">
        <v>69</v>
      </c>
      <c r="B49" s="4" t="s">
        <v>110</v>
      </c>
      <c r="C49" s="105">
        <v>110</v>
      </c>
      <c r="D49" s="105">
        <v>90</v>
      </c>
      <c r="E49" s="105">
        <v>95</v>
      </c>
      <c r="F49" s="105">
        <v>100</v>
      </c>
      <c r="G49" s="105">
        <v>90</v>
      </c>
      <c r="H49" s="105">
        <v>85</v>
      </c>
      <c r="I49" s="9">
        <v>75</v>
      </c>
      <c r="J49" s="9">
        <v>75</v>
      </c>
      <c r="K49" s="20">
        <v>90</v>
      </c>
      <c r="L49" s="20">
        <v>95</v>
      </c>
      <c r="M49" s="20">
        <v>100</v>
      </c>
      <c r="N49" s="20">
        <v>95</v>
      </c>
      <c r="O49" s="23">
        <f t="shared" si="1"/>
        <v>1100</v>
      </c>
      <c r="P49" s="29"/>
      <c r="Q49" s="31">
        <v>1581</v>
      </c>
    </row>
    <row r="50" spans="1:17" s="3" customFormat="1" ht="14.25" customHeight="1">
      <c r="A50" s="24" t="s">
        <v>49</v>
      </c>
      <c r="B50" s="4" t="s">
        <v>110</v>
      </c>
      <c r="C50" s="9">
        <v>280</v>
      </c>
      <c r="D50" s="9">
        <v>295</v>
      </c>
      <c r="E50" s="9">
        <v>300</v>
      </c>
      <c r="F50" s="9">
        <v>295</v>
      </c>
      <c r="G50" s="9">
        <v>290</v>
      </c>
      <c r="H50" s="9">
        <v>190</v>
      </c>
      <c r="I50" s="9">
        <v>155</v>
      </c>
      <c r="J50" s="9">
        <v>160</v>
      </c>
      <c r="K50" s="20">
        <v>270</v>
      </c>
      <c r="L50" s="20">
        <v>275</v>
      </c>
      <c r="M50" s="20">
        <v>270</v>
      </c>
      <c r="N50" s="20">
        <v>270</v>
      </c>
      <c r="O50" s="23">
        <f t="shared" si="1"/>
        <v>3050</v>
      </c>
      <c r="P50" s="29"/>
      <c r="Q50" s="31">
        <v>3100</v>
      </c>
    </row>
    <row r="51" spans="1:17" s="3" customFormat="1" ht="14.25" customHeight="1">
      <c r="A51" s="24" t="s">
        <v>50</v>
      </c>
      <c r="B51" s="4" t="s">
        <v>110</v>
      </c>
      <c r="C51" s="9">
        <v>125</v>
      </c>
      <c r="D51" s="9">
        <v>130</v>
      </c>
      <c r="E51" s="9">
        <v>125</v>
      </c>
      <c r="F51" s="9">
        <v>120</v>
      </c>
      <c r="G51" s="9">
        <v>119</v>
      </c>
      <c r="H51" s="9">
        <v>107</v>
      </c>
      <c r="I51" s="9">
        <v>100</v>
      </c>
      <c r="J51" s="9">
        <v>100</v>
      </c>
      <c r="K51" s="20">
        <v>120</v>
      </c>
      <c r="L51" s="20">
        <v>118</v>
      </c>
      <c r="M51" s="20">
        <v>120</v>
      </c>
      <c r="N51" s="20">
        <v>116</v>
      </c>
      <c r="O51" s="23">
        <f t="shared" si="1"/>
        <v>1400</v>
      </c>
      <c r="P51" s="29"/>
      <c r="Q51" s="31">
        <v>1523</v>
      </c>
    </row>
    <row r="52" spans="1:17" s="3" customFormat="1" ht="15" customHeight="1">
      <c r="A52" s="24" t="s">
        <v>51</v>
      </c>
      <c r="B52" s="4" t="s">
        <v>110</v>
      </c>
      <c r="C52" s="9">
        <v>225</v>
      </c>
      <c r="D52" s="9">
        <v>215</v>
      </c>
      <c r="E52" s="9">
        <v>220</v>
      </c>
      <c r="F52" s="9">
        <v>220</v>
      </c>
      <c r="G52" s="9">
        <v>200</v>
      </c>
      <c r="H52" s="9">
        <v>180</v>
      </c>
      <c r="I52" s="9">
        <v>170</v>
      </c>
      <c r="J52" s="9">
        <v>185</v>
      </c>
      <c r="K52" s="20">
        <v>200</v>
      </c>
      <c r="L52" s="20">
        <v>210</v>
      </c>
      <c r="M52" s="20">
        <v>215</v>
      </c>
      <c r="N52" s="20">
        <v>210</v>
      </c>
      <c r="O52" s="23">
        <f t="shared" si="1"/>
        <v>2450</v>
      </c>
      <c r="P52" s="29"/>
      <c r="Q52" s="31">
        <v>2287</v>
      </c>
    </row>
    <row r="53" spans="1:17" s="3" customFormat="1" ht="12" customHeight="1">
      <c r="A53" s="24" t="s">
        <v>73</v>
      </c>
      <c r="B53" s="4" t="s">
        <v>110</v>
      </c>
      <c r="C53" s="89">
        <v>111.5</v>
      </c>
      <c r="D53" s="98">
        <v>109.477</v>
      </c>
      <c r="E53" s="98">
        <v>106.477</v>
      </c>
      <c r="F53" s="98">
        <v>101.407</v>
      </c>
      <c r="G53" s="98">
        <v>96.454</v>
      </c>
      <c r="H53" s="98">
        <v>81.477</v>
      </c>
      <c r="I53" s="98">
        <v>71.453</v>
      </c>
      <c r="J53" s="98">
        <v>81.453</v>
      </c>
      <c r="K53" s="98">
        <v>101.453</v>
      </c>
      <c r="L53" s="98">
        <v>96.453</v>
      </c>
      <c r="M53" s="98">
        <v>101.453</v>
      </c>
      <c r="N53" s="98">
        <v>103.453</v>
      </c>
      <c r="O53" s="33">
        <f t="shared" si="1"/>
        <v>1162.5099999999998</v>
      </c>
      <c r="P53" s="29"/>
      <c r="Q53" s="31">
        <v>1069</v>
      </c>
    </row>
    <row r="54" spans="1:17" s="3" customFormat="1" ht="13.5" customHeight="1">
      <c r="A54" s="24" t="s">
        <v>74</v>
      </c>
      <c r="B54" s="4" t="s">
        <v>110</v>
      </c>
      <c r="C54" s="89">
        <v>1.5</v>
      </c>
      <c r="D54" s="98">
        <v>1.477</v>
      </c>
      <c r="E54" s="98">
        <v>1.477</v>
      </c>
      <c r="F54" s="98">
        <v>1.407</v>
      </c>
      <c r="G54" s="98">
        <v>1.454</v>
      </c>
      <c r="H54" s="98">
        <v>1.477</v>
      </c>
      <c r="I54" s="98">
        <v>1.453</v>
      </c>
      <c r="J54" s="98">
        <v>1.453</v>
      </c>
      <c r="K54" s="98">
        <v>1.453</v>
      </c>
      <c r="L54" s="98">
        <v>1.453</v>
      </c>
      <c r="M54" s="98">
        <v>1.453</v>
      </c>
      <c r="N54" s="98">
        <v>1.453</v>
      </c>
      <c r="O54" s="99">
        <f t="shared" si="1"/>
        <v>17.509999999999998</v>
      </c>
      <c r="P54" s="29"/>
      <c r="Q54" s="31"/>
    </row>
    <row r="55" spans="1:17" s="3" customFormat="1" ht="25.5" customHeight="1">
      <c r="A55" s="24" t="s">
        <v>160</v>
      </c>
      <c r="B55" s="4" t="s">
        <v>110</v>
      </c>
      <c r="C55" s="113">
        <f>C53-C54</f>
        <v>110</v>
      </c>
      <c r="D55" s="113">
        <f aca="true" t="shared" si="2" ref="D55:O55">D53-D54</f>
        <v>108</v>
      </c>
      <c r="E55" s="113">
        <f t="shared" si="2"/>
        <v>105</v>
      </c>
      <c r="F55" s="113">
        <f t="shared" si="2"/>
        <v>100</v>
      </c>
      <c r="G55" s="113">
        <f t="shared" si="2"/>
        <v>95</v>
      </c>
      <c r="H55" s="113">
        <f t="shared" si="2"/>
        <v>80</v>
      </c>
      <c r="I55" s="113">
        <f t="shared" si="2"/>
        <v>70</v>
      </c>
      <c r="J55" s="113">
        <f t="shared" si="2"/>
        <v>80</v>
      </c>
      <c r="K55" s="113">
        <f t="shared" si="2"/>
        <v>100</v>
      </c>
      <c r="L55" s="113">
        <f t="shared" si="2"/>
        <v>95</v>
      </c>
      <c r="M55" s="113">
        <f t="shared" si="2"/>
        <v>100</v>
      </c>
      <c r="N55" s="113">
        <f t="shared" si="2"/>
        <v>102</v>
      </c>
      <c r="O55" s="23">
        <f t="shared" si="2"/>
        <v>1144.9999999999998</v>
      </c>
      <c r="P55" s="29"/>
      <c r="Q55" s="31"/>
    </row>
    <row r="56" spans="1:17" s="3" customFormat="1" ht="13.5" customHeight="1">
      <c r="A56" s="24" t="s">
        <v>52</v>
      </c>
      <c r="B56" s="4" t="s">
        <v>110</v>
      </c>
      <c r="C56" s="9">
        <v>130</v>
      </c>
      <c r="D56" s="9">
        <v>132</v>
      </c>
      <c r="E56" s="9">
        <v>135</v>
      </c>
      <c r="F56" s="9">
        <v>133</v>
      </c>
      <c r="G56" s="9">
        <v>132</v>
      </c>
      <c r="H56" s="9">
        <v>108</v>
      </c>
      <c r="I56" s="9">
        <v>85</v>
      </c>
      <c r="J56" s="9">
        <v>95</v>
      </c>
      <c r="K56" s="20">
        <v>120</v>
      </c>
      <c r="L56" s="20">
        <v>125</v>
      </c>
      <c r="M56" s="20">
        <v>130</v>
      </c>
      <c r="N56" s="20">
        <v>125</v>
      </c>
      <c r="O56" s="23">
        <f t="shared" si="1"/>
        <v>1450</v>
      </c>
      <c r="P56" s="29"/>
      <c r="Q56" s="31">
        <v>1480</v>
      </c>
    </row>
    <row r="57" spans="1:17" s="3" customFormat="1" ht="12" customHeight="1">
      <c r="A57" s="24" t="s">
        <v>53</v>
      </c>
      <c r="B57" s="4" t="s">
        <v>110</v>
      </c>
      <c r="C57" s="9">
        <v>240</v>
      </c>
      <c r="D57" s="9">
        <v>230</v>
      </c>
      <c r="E57" s="9">
        <v>225</v>
      </c>
      <c r="F57" s="9">
        <v>220</v>
      </c>
      <c r="G57" s="9">
        <v>205</v>
      </c>
      <c r="H57" s="9">
        <v>190</v>
      </c>
      <c r="I57" s="9">
        <v>160</v>
      </c>
      <c r="J57" s="9">
        <v>155</v>
      </c>
      <c r="K57" s="20">
        <v>225</v>
      </c>
      <c r="L57" s="20">
        <v>215</v>
      </c>
      <c r="M57" s="20">
        <v>220</v>
      </c>
      <c r="N57" s="20">
        <v>215</v>
      </c>
      <c r="O57" s="23">
        <f t="shared" si="1"/>
        <v>2500</v>
      </c>
      <c r="P57" s="29"/>
      <c r="Q57" s="31">
        <v>3276</v>
      </c>
    </row>
    <row r="58" spans="1:17" s="3" customFormat="1" ht="30.75" customHeight="1">
      <c r="A58" s="24" t="s">
        <v>103</v>
      </c>
      <c r="B58" s="4" t="s">
        <v>110</v>
      </c>
      <c r="C58" s="14">
        <v>65</v>
      </c>
      <c r="D58" s="14">
        <v>60</v>
      </c>
      <c r="E58" s="14">
        <v>60</v>
      </c>
      <c r="F58" s="14">
        <v>58</v>
      </c>
      <c r="G58" s="14">
        <v>50</v>
      </c>
      <c r="H58" s="14">
        <v>45</v>
      </c>
      <c r="I58" s="14">
        <v>35</v>
      </c>
      <c r="J58" s="14">
        <v>40</v>
      </c>
      <c r="K58" s="6">
        <v>55</v>
      </c>
      <c r="L58" s="6">
        <v>60</v>
      </c>
      <c r="M58" s="6">
        <v>62</v>
      </c>
      <c r="N58" s="6">
        <v>60</v>
      </c>
      <c r="O58" s="23">
        <f t="shared" si="1"/>
        <v>650</v>
      </c>
      <c r="P58" s="29"/>
      <c r="Q58" s="31">
        <v>900</v>
      </c>
    </row>
    <row r="59" spans="1:17" s="3" customFormat="1" ht="15" customHeight="1">
      <c r="A59" s="24" t="s">
        <v>54</v>
      </c>
      <c r="B59" s="4" t="s">
        <v>110</v>
      </c>
      <c r="C59" s="14">
        <v>350</v>
      </c>
      <c r="D59" s="14">
        <v>300</v>
      </c>
      <c r="E59" s="14">
        <v>310</v>
      </c>
      <c r="F59" s="14">
        <v>320</v>
      </c>
      <c r="G59" s="14">
        <v>300</v>
      </c>
      <c r="H59" s="14">
        <v>250</v>
      </c>
      <c r="I59" s="14">
        <v>220</v>
      </c>
      <c r="J59" s="14">
        <v>290</v>
      </c>
      <c r="K59" s="6">
        <v>310</v>
      </c>
      <c r="L59" s="6">
        <v>310</v>
      </c>
      <c r="M59" s="6">
        <v>300</v>
      </c>
      <c r="N59" s="6">
        <v>340</v>
      </c>
      <c r="O59" s="23">
        <f t="shared" si="1"/>
        <v>3600</v>
      </c>
      <c r="P59" s="29"/>
      <c r="Q59" s="31">
        <v>3500</v>
      </c>
    </row>
    <row r="60" spans="1:17" s="3" customFormat="1" ht="15" customHeight="1">
      <c r="A60" s="24" t="s">
        <v>115</v>
      </c>
      <c r="B60" s="4" t="s">
        <v>110</v>
      </c>
      <c r="C60" s="14">
        <v>130</v>
      </c>
      <c r="D60" s="14">
        <v>165</v>
      </c>
      <c r="E60" s="14">
        <v>160</v>
      </c>
      <c r="F60" s="14">
        <v>140</v>
      </c>
      <c r="G60" s="14">
        <v>165</v>
      </c>
      <c r="H60" s="14">
        <v>100</v>
      </c>
      <c r="I60" s="14">
        <v>100</v>
      </c>
      <c r="J60" s="14">
        <v>100</v>
      </c>
      <c r="K60" s="14">
        <v>160</v>
      </c>
      <c r="L60" s="14">
        <v>165</v>
      </c>
      <c r="M60" s="14">
        <v>165</v>
      </c>
      <c r="N60" s="14">
        <v>170</v>
      </c>
      <c r="O60" s="131">
        <f>SUM(C60:N60)</f>
        <v>1720</v>
      </c>
      <c r="P60" s="29"/>
      <c r="Q60" s="31"/>
    </row>
    <row r="61" spans="1:17" s="3" customFormat="1" ht="19.5" customHeight="1">
      <c r="A61" s="24" t="s">
        <v>55</v>
      </c>
      <c r="B61" s="4" t="s">
        <v>110</v>
      </c>
      <c r="C61" s="14">
        <v>250</v>
      </c>
      <c r="D61" s="14">
        <v>265</v>
      </c>
      <c r="E61" s="14">
        <v>255</v>
      </c>
      <c r="F61" s="14">
        <v>255</v>
      </c>
      <c r="G61" s="14">
        <v>240</v>
      </c>
      <c r="H61" s="14">
        <v>165</v>
      </c>
      <c r="I61" s="14">
        <v>130</v>
      </c>
      <c r="J61" s="14">
        <v>140</v>
      </c>
      <c r="K61" s="6">
        <v>255</v>
      </c>
      <c r="L61" s="6">
        <v>250</v>
      </c>
      <c r="M61" s="6">
        <v>245</v>
      </c>
      <c r="N61" s="6">
        <v>250</v>
      </c>
      <c r="O61" s="34">
        <f t="shared" si="1"/>
        <v>2700</v>
      </c>
      <c r="P61" s="29"/>
      <c r="Q61" s="31">
        <v>3400</v>
      </c>
    </row>
    <row r="62" spans="1:17" s="3" customFormat="1" ht="24.75" customHeight="1">
      <c r="A62" s="147" t="s">
        <v>56</v>
      </c>
      <c r="B62" s="4" t="s">
        <v>100</v>
      </c>
      <c r="C62" s="14">
        <v>480</v>
      </c>
      <c r="D62" s="14">
        <v>470</v>
      </c>
      <c r="E62" s="14">
        <v>475</v>
      </c>
      <c r="F62" s="14">
        <v>480</v>
      </c>
      <c r="G62" s="14">
        <v>460</v>
      </c>
      <c r="H62" s="14">
        <v>295</v>
      </c>
      <c r="I62" s="14">
        <v>250</v>
      </c>
      <c r="J62" s="14">
        <v>235</v>
      </c>
      <c r="K62" s="6">
        <v>460</v>
      </c>
      <c r="L62" s="138">
        <v>537</v>
      </c>
      <c r="M62" s="138">
        <v>569.3</v>
      </c>
      <c r="N62" s="138">
        <v>559.3</v>
      </c>
      <c r="O62" s="127">
        <f>SUM(C62:N62)</f>
        <v>5270.6</v>
      </c>
      <c r="P62" s="29"/>
      <c r="Q62" s="31"/>
    </row>
    <row r="63" spans="1:17" s="3" customFormat="1" ht="24.75" customHeight="1">
      <c r="A63" s="149"/>
      <c r="B63" s="15" t="s">
        <v>102</v>
      </c>
      <c r="C63" s="14">
        <v>480</v>
      </c>
      <c r="D63" s="14">
        <v>470</v>
      </c>
      <c r="E63" s="14">
        <v>475</v>
      </c>
      <c r="F63" s="14">
        <v>480</v>
      </c>
      <c r="G63" s="14">
        <v>460</v>
      </c>
      <c r="H63" s="14">
        <v>295</v>
      </c>
      <c r="I63" s="14">
        <v>250</v>
      </c>
      <c r="J63" s="14">
        <v>235</v>
      </c>
      <c r="K63" s="6">
        <v>460</v>
      </c>
      <c r="L63" s="6">
        <v>465</v>
      </c>
      <c r="M63" s="6">
        <v>470</v>
      </c>
      <c r="N63" s="6">
        <v>460</v>
      </c>
      <c r="O63" s="23">
        <f t="shared" si="1"/>
        <v>5000</v>
      </c>
      <c r="P63" s="29"/>
      <c r="Q63" s="31">
        <v>4965</v>
      </c>
    </row>
    <row r="64" spans="1:17" s="3" customFormat="1" ht="48" customHeight="1">
      <c r="A64" s="143" t="s">
        <v>153</v>
      </c>
      <c r="B64" s="4" t="s">
        <v>117</v>
      </c>
      <c r="C64" s="11">
        <f>C9+C11+C13+C14+C15+C17+C18+C20+C22+C24+C26+C28+C30+C32+C34+C36+C38+C39+C40+C42+C44+C46+C48+C50+C51+C52+C53+C56+C57+C59+C60+C61+C62</f>
        <v>9000.5</v>
      </c>
      <c r="D64" s="11">
        <f>D9+D11+D13+D14+D15+D17+D18+D20+D22+D24+D26+D28+D30+D32+D34+D36+D38+D39+D40+D42+D44+D46+D48+D50+D51+D52+D53+D56+D57+D59+D60+D61+D62</f>
        <v>8808.476999999999</v>
      </c>
      <c r="E64" s="11">
        <f>E9+E11+E13+E14+E15+E17+E18+E20+E22+E24+E26+E28+E30+E32+E34+E36+E38+E39+E40+E42+E44+E46+E48+E50+E51+E52+E53+E56+E57+E59+E60+E61+E62</f>
        <v>8792.476999999999</v>
      </c>
      <c r="F64" s="11">
        <f>F9+F11+F13+F14+F15+F17+F18+F20+F22+F24+F26+F28+F30+F32+F34+F36+F38+F39+F40+F42+F44+F46+F48+F50+F51+F52+F53+F56+F57+F59+F60+F61+F62</f>
        <v>8870.407</v>
      </c>
      <c r="G64" s="11">
        <f>G9+G11+G13+G14+G15+G17+G18+G20+G22+G24+G26+G28+G30+G32+G34+G36+G38+G39+G40+G42+G44+G46+G48+G50+G51+G52+G53+G56+G57+G59+G60+G61+G62</f>
        <v>8243.454</v>
      </c>
      <c r="H64" s="11">
        <f>H9+H11+H13+H14+H15+H17+H18+H20+H22+H24+H26+H28+H30+H32+H34+H36+H38+H39+H40+H42+H44+H46+H48+H50+H51+H52+H53+H56+H57+H59+H60+H61+H62</f>
        <v>6267.477</v>
      </c>
      <c r="I64" s="11">
        <f>I9+I11+I13+I14+I15+I17+I18+I20+I22+I24+I26+I28+I30+I32+I34+I36+I38+I39+I40+I42+I44+I46+I48+I50+I51+I52+I53+I56+I57+I59+I60+I61+I62</f>
        <v>5246.453</v>
      </c>
      <c r="J64" s="11">
        <f>J9+J11+J13+J14+J15+J17+J18+J20+J22+J24+J26+J28+J30+J32+J34+J36+J38+J39+J40+J42+J44+J46+J48+J50+J51+J52+J53+J56+J57+J59+J60+J61+J62</f>
        <v>5163.453</v>
      </c>
      <c r="K64" s="11">
        <f>K9+K11+K13+K14+K15+K17+K18+K20+K22+K24+K26+K28+K30+K32+K34+K36+K38+K39+K40+K42+K44+K46+K48+K50+K51+K52+K53+K56+K57+K59+K60+K61+K62</f>
        <v>8160.453</v>
      </c>
      <c r="L64" s="11">
        <f>L9+L11+L13+L14+L15+L17+L18+L20+L22+L24+L26+L28+L30+L32+L34+L36+L38+L39+L40+L42+L44+L46+L48+L50+L51+L52+L53+L56+L57+L59+L60+L61+L62</f>
        <v>8928.453000000001</v>
      </c>
      <c r="M64" s="11">
        <f>M9+M11+M13+M14+M15+M17+M18+M20+M22+M24+M26+M28+M30+M32+M34+M36+M38+M39+M40+M42+M44+M46+M48+M50+M51+M52+M53+M56+M57+M59+M60+M61+M62</f>
        <v>9029.253</v>
      </c>
      <c r="N64" s="11">
        <f>N9+N11+N13+N14+N15+N17+N18+N20+N22+N24+N26+N28+N30+N32+N34+N36+N38+N39+N40+N42+N44+N46+N48+N50+N51+N52+N53+N56+N57+N59+N60+N61+N62</f>
        <v>8933.353</v>
      </c>
      <c r="O64" s="11">
        <f>SUM(C64:N64)</f>
        <v>95444.20999999999</v>
      </c>
      <c r="P64" s="29"/>
      <c r="Q64" s="31">
        <v>108825</v>
      </c>
    </row>
    <row r="65" spans="1:17" s="29" customFormat="1" ht="15.75" customHeight="1">
      <c r="A65" s="145"/>
      <c r="B65" s="35" t="s">
        <v>81</v>
      </c>
      <c r="C65" s="100">
        <f>C54</f>
        <v>1.5</v>
      </c>
      <c r="D65" s="100">
        <f>D54</f>
        <v>1.477</v>
      </c>
      <c r="E65" s="100">
        <f>E54</f>
        <v>1.477</v>
      </c>
      <c r="F65" s="100">
        <f>F54</f>
        <v>1.407</v>
      </c>
      <c r="G65" s="100">
        <f>G54</f>
        <v>1.454</v>
      </c>
      <c r="H65" s="100">
        <f>H54</f>
        <v>1.477</v>
      </c>
      <c r="I65" s="100">
        <f>I54</f>
        <v>1.453</v>
      </c>
      <c r="J65" s="100">
        <f>J54</f>
        <v>1.453</v>
      </c>
      <c r="K65" s="100">
        <f>K54</f>
        <v>1.453</v>
      </c>
      <c r="L65" s="100">
        <f>L54</f>
        <v>1.453</v>
      </c>
      <c r="M65" s="100">
        <f>M54</f>
        <v>1.453</v>
      </c>
      <c r="N65" s="100">
        <f>N54</f>
        <v>1.453</v>
      </c>
      <c r="O65" s="100">
        <f>O54</f>
        <v>17.509999999999998</v>
      </c>
      <c r="P65" s="36">
        <f>P54</f>
        <v>0</v>
      </c>
      <c r="Q65" s="36">
        <f>Q54</f>
        <v>0</v>
      </c>
    </row>
    <row r="66" spans="1:17" ht="44.25" customHeight="1">
      <c r="A66" s="145"/>
      <c r="B66" s="15" t="s">
        <v>118</v>
      </c>
      <c r="C66" s="38">
        <f>C10+C12+C13+C14+C16+C17+C19+C21+C23+C24+C27+C29+C31+C33+C35+C37+C38+C39+C41+C43+C44+C47+C48+C49+C50+C51+C52+C53+C56+C57+C58+C59+C60+C61+C63</f>
        <v>7715.5</v>
      </c>
      <c r="D66" s="38">
        <f>D10+D12+D13+D14+D16+D17+D19+D21+D23+D24+D27+D29+D31+D33+D35+D37+D38+D39+D41+D43+D44+D47+D48+D49+D50+D51+D52+D53+D56+D57+D58+D59+D60+D61+D63</f>
        <v>7564.477</v>
      </c>
      <c r="E66" s="38">
        <f>E10+E12+E13+E14+E16+E17+E19+E21+E23+E24+E27+E29+E31+E33+E35+E37+E38+E39+E41+E43+E44+E47+E48+E49+E50+E51+E52+E53+E56+E57+E58+E59+E60+E61+E63</f>
        <v>7542.477</v>
      </c>
      <c r="F66" s="38">
        <f>F10+F12+F13+F14+F16+F17+F19+F21+F23+F24+F27+F29+F31+F33+F35+F37+F38+F39+F41+F43+F44+F47+F48+F49+F50+F51+F52+F53+F56+F57+F58+F59+F60+F61+F63</f>
        <v>7651.407</v>
      </c>
      <c r="G66" s="38">
        <f>G10+G12+G13+G14+G16+G17+G19+G21+G23+G24+G27+G29+G31+G33+G35+G37+G38+G39+G41+G43+G44+G47+G48+G49+G50+G51+G52+G53+G56+G57+G58+G59+G60+G61+G63</f>
        <v>7176.454</v>
      </c>
      <c r="H66" s="38">
        <f>H10+H12+H13+H14+H16+H17+H19+H21+H23+H24+H27+H29+H31+H33+H35+H37+H38+H39+H41+H43+H44+H47+H48+H49+H50+H51+H52+H53+H56+H57+H58+H59+H60+H61+H63</f>
        <v>5574.477</v>
      </c>
      <c r="I66" s="38">
        <f>I10+I12+I13+I14+I16+I17+I19+I21+I23+I24+I27+I29+I31+I33+I35+I37+I38+I39+I41+I43+I44+I47+I48+I49+I50+I51+I52+I53+I56+I57+I58+I59+I60+I61+I63</f>
        <v>4753.4529999999995</v>
      </c>
      <c r="J66" s="38">
        <f>J10+J12+J13+J14+J16+J17+J19+J21+J23+J24+J27+J29+J31+J33+J35+J37+J38+J39+J41+J43+J44+J47+J48+J49+J50+J51+J52+J53+J56+J57+J58+J59+J60+J61+J63</f>
        <v>4630.4529999999995</v>
      </c>
      <c r="K66" s="38">
        <f>K10+K12+K13+K14+K16+K17+K19+K21+K23+K24+K27+K29+K31+K33+K35+K37+K38+K39+K41+K43+K44+K47+K48+K49+K50+K51+K52+K53+K56+K57+K58+K59+K60+K61+K63</f>
        <v>7200.453</v>
      </c>
      <c r="L66" s="38">
        <f>L10+L12+L13+L14+L16+L17+L19+L21+L23+L24+L27+L29+L31+L33+L35+L37+L38+L39+L41+L43+L44+L47+L48+L49+L50+L51+L52+L53+L56+L57+L58+L59+L60+L61+L63</f>
        <v>7457.453</v>
      </c>
      <c r="M66" s="38">
        <f>M10+M12+M13+M14+M16+M17+M19+M21+M23+M24+M27+M29+M31+M33+M35+M37+M38+M39+M41+M43+M44+M47+M48+M49+M50+M51+M52+M53+M56+M57+M58+M59+M60+M61+M63</f>
        <v>7488.453</v>
      </c>
      <c r="N66" s="38">
        <f>N10+N12+N13+N14+N16+N17+N19+N21+N23+N24+N27+N29+N31+N33+N35+N37+N38+N39+N41+N43+N44+N47+N48+N49+N50+N51+N52+N53+N56+N57+N58+N59+N60+N61+N63</f>
        <v>7420.453</v>
      </c>
      <c r="O66" s="38">
        <f>SUM(C66:N66)</f>
        <v>82175.50999999998</v>
      </c>
      <c r="P66" s="38">
        <f>SUM(D66:O66)</f>
        <v>156635.51999999996</v>
      </c>
      <c r="Q66" s="38">
        <f>SUM(E66:P66)</f>
        <v>305706.56299999997</v>
      </c>
    </row>
    <row r="67" spans="1:15" ht="19.5" customHeight="1">
      <c r="A67" s="144"/>
      <c r="B67" s="111" t="s">
        <v>81</v>
      </c>
      <c r="C67" s="98">
        <v>1.5</v>
      </c>
      <c r="D67" s="98">
        <v>1.477</v>
      </c>
      <c r="E67" s="98">
        <v>1.477</v>
      </c>
      <c r="F67" s="98">
        <v>1.407</v>
      </c>
      <c r="G67" s="98">
        <v>1.454</v>
      </c>
      <c r="H67" s="98">
        <v>1.477</v>
      </c>
      <c r="I67" s="98">
        <v>1.453</v>
      </c>
      <c r="J67" s="98">
        <v>1.453</v>
      </c>
      <c r="K67" s="98">
        <v>1.453</v>
      </c>
      <c r="L67" s="98">
        <v>1.453</v>
      </c>
      <c r="M67" s="98">
        <v>1.453</v>
      </c>
      <c r="N67" s="98">
        <v>1.453</v>
      </c>
      <c r="O67" s="101">
        <f>SUM(C67:N67)</f>
        <v>17.509999999999998</v>
      </c>
    </row>
    <row r="68" spans="1:17" s="3" customFormat="1" ht="30" customHeight="1">
      <c r="A68" s="27" t="s">
        <v>152</v>
      </c>
      <c r="B68" s="28"/>
      <c r="C68" s="28" t="s">
        <v>0</v>
      </c>
      <c r="D68" s="28" t="s">
        <v>1</v>
      </c>
      <c r="E68" s="28" t="s">
        <v>2</v>
      </c>
      <c r="F68" s="28" t="s">
        <v>3</v>
      </c>
      <c r="G68" s="48" t="s">
        <v>4</v>
      </c>
      <c r="H68" s="48" t="s">
        <v>22</v>
      </c>
      <c r="I68" s="48" t="s">
        <v>5</v>
      </c>
      <c r="J68" s="48" t="s">
        <v>6</v>
      </c>
      <c r="K68" s="48" t="s">
        <v>7</v>
      </c>
      <c r="L68" s="48" t="s">
        <v>8</v>
      </c>
      <c r="M68" s="48" t="s">
        <v>9</v>
      </c>
      <c r="N68" s="48" t="s">
        <v>10</v>
      </c>
      <c r="O68" s="48" t="s">
        <v>20</v>
      </c>
      <c r="P68" s="29"/>
      <c r="Q68" s="31"/>
    </row>
    <row r="69" spans="1:17" s="29" customFormat="1" ht="47.25" customHeight="1">
      <c r="A69" s="143" t="s">
        <v>154</v>
      </c>
      <c r="B69" s="4" t="s">
        <v>142</v>
      </c>
      <c r="C69" s="10">
        <f aca="true" t="shared" si="3" ref="C69:Q69">C64-C65</f>
        <v>8999</v>
      </c>
      <c r="D69" s="10">
        <f t="shared" si="3"/>
        <v>8806.999999999998</v>
      </c>
      <c r="E69" s="10">
        <f t="shared" si="3"/>
        <v>8790.999999999998</v>
      </c>
      <c r="F69" s="10">
        <f t="shared" si="3"/>
        <v>8869</v>
      </c>
      <c r="G69" s="10">
        <f t="shared" si="3"/>
        <v>8242</v>
      </c>
      <c r="H69" s="10">
        <f t="shared" si="3"/>
        <v>6266</v>
      </c>
      <c r="I69" s="10">
        <f t="shared" si="3"/>
        <v>5245</v>
      </c>
      <c r="J69" s="10">
        <f t="shared" si="3"/>
        <v>5162</v>
      </c>
      <c r="K69" s="10">
        <f t="shared" si="3"/>
        <v>8159</v>
      </c>
      <c r="L69" s="10">
        <f t="shared" si="3"/>
        <v>8927.000000000002</v>
      </c>
      <c r="M69" s="10">
        <f t="shared" si="3"/>
        <v>9027.800000000001</v>
      </c>
      <c r="N69" s="10">
        <f t="shared" si="3"/>
        <v>8931.9</v>
      </c>
      <c r="O69" s="10">
        <f t="shared" si="3"/>
        <v>95426.7</v>
      </c>
      <c r="P69" s="10">
        <f t="shared" si="3"/>
        <v>0</v>
      </c>
      <c r="Q69" s="10">
        <f t="shared" si="3"/>
        <v>108825</v>
      </c>
    </row>
    <row r="70" spans="1:17" ht="44.25" customHeight="1">
      <c r="A70" s="144"/>
      <c r="B70" s="4" t="s">
        <v>116</v>
      </c>
      <c r="C70" s="39">
        <f>C66-C67</f>
        <v>7714</v>
      </c>
      <c r="D70" s="39">
        <f aca="true" t="shared" si="4" ref="D70:Q70">D66-D67</f>
        <v>7563</v>
      </c>
      <c r="E70" s="39">
        <f t="shared" si="4"/>
        <v>7541</v>
      </c>
      <c r="F70" s="39">
        <f t="shared" si="4"/>
        <v>7650</v>
      </c>
      <c r="G70" s="39">
        <f t="shared" si="4"/>
        <v>7175</v>
      </c>
      <c r="H70" s="39">
        <f t="shared" si="4"/>
        <v>5573</v>
      </c>
      <c r="I70" s="39">
        <f t="shared" si="4"/>
        <v>4751.999999999999</v>
      </c>
      <c r="J70" s="39">
        <f t="shared" si="4"/>
        <v>4628.999999999999</v>
      </c>
      <c r="K70" s="39">
        <f t="shared" si="4"/>
        <v>7199</v>
      </c>
      <c r="L70" s="39">
        <f t="shared" si="4"/>
        <v>7456</v>
      </c>
      <c r="M70" s="39">
        <f t="shared" si="4"/>
        <v>7487</v>
      </c>
      <c r="N70" s="39">
        <f t="shared" si="4"/>
        <v>7419</v>
      </c>
      <c r="O70" s="39">
        <f>O66-O67</f>
        <v>82157.99999999999</v>
      </c>
      <c r="P70" s="39">
        <f t="shared" si="4"/>
        <v>156635.51999999996</v>
      </c>
      <c r="Q70" s="39">
        <f t="shared" si="4"/>
        <v>305706.56299999997</v>
      </c>
    </row>
    <row r="71" spans="1:17" ht="11.25" customHeight="1">
      <c r="A71" s="40"/>
      <c r="B71" s="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2:15" ht="12.75">
      <c r="B72" s="1"/>
      <c r="O72" s="1"/>
    </row>
    <row r="74" ht="12.75">
      <c r="O74" s="1"/>
    </row>
    <row r="75" spans="3:15" ht="12.75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7"/>
    </row>
    <row r="76" spans="3:17" ht="12.75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>
        <f>P74+P75</f>
        <v>0</v>
      </c>
      <c r="Q76" s="96">
        <f>Q74+Q75</f>
        <v>0</v>
      </c>
    </row>
    <row r="77" spans="3:15" ht="12.75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7"/>
    </row>
    <row r="78" ht="12.75">
      <c r="O78" s="1"/>
    </row>
    <row r="79" spans="3:15" ht="12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1"/>
    </row>
    <row r="80" ht="12.75">
      <c r="O80" s="1"/>
    </row>
    <row r="81" ht="12.75">
      <c r="O81" s="1"/>
    </row>
    <row r="82" ht="12.75">
      <c r="O82" s="1"/>
    </row>
    <row r="83" ht="12.75">
      <c r="O83" s="1"/>
    </row>
    <row r="84" ht="12.75">
      <c r="O84" s="1"/>
    </row>
    <row r="85" ht="12.75">
      <c r="O85" s="1"/>
    </row>
    <row r="86" ht="12.75"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</sheetData>
  <sheetProtection/>
  <mergeCells count="24">
    <mergeCell ref="A9:A10"/>
    <mergeCell ref="A11:A12"/>
    <mergeCell ref="A15:A16"/>
    <mergeCell ref="A6:O6"/>
    <mergeCell ref="A7:O7"/>
    <mergeCell ref="M1:O1"/>
    <mergeCell ref="M2:O2"/>
    <mergeCell ref="M3:O3"/>
    <mergeCell ref="M4:O4"/>
    <mergeCell ref="A18:A19"/>
    <mergeCell ref="A22:A23"/>
    <mergeCell ref="A26:A27"/>
    <mergeCell ref="A20:A21"/>
    <mergeCell ref="A28:A29"/>
    <mergeCell ref="A30:A31"/>
    <mergeCell ref="A69:A70"/>
    <mergeCell ref="A64:A67"/>
    <mergeCell ref="A32:A33"/>
    <mergeCell ref="A34:A35"/>
    <mergeCell ref="A36:A37"/>
    <mergeCell ref="A42:A43"/>
    <mergeCell ref="A40:A41"/>
    <mergeCell ref="A46:A47"/>
    <mergeCell ref="A62:A63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116"/>
  <sheetViews>
    <sheetView workbookViewId="0" topLeftCell="A103">
      <selection activeCell="B108" sqref="A108:IV108"/>
    </sheetView>
  </sheetViews>
  <sheetFormatPr defaultColWidth="9.125" defaultRowHeight="12.75"/>
  <cols>
    <col min="1" max="1" width="13.00390625" style="42" customWidth="1"/>
    <col min="2" max="2" width="16.375" style="42" customWidth="1"/>
    <col min="3" max="4" width="7.50390625" style="43" customWidth="1"/>
    <col min="5" max="5" width="8.375" style="43" customWidth="1"/>
    <col min="6" max="6" width="7.375" style="43" customWidth="1"/>
    <col min="7" max="7" width="7.50390625" style="43" customWidth="1"/>
    <col min="8" max="8" width="7.625" style="43" customWidth="1"/>
    <col min="9" max="9" width="7.375" style="43" customWidth="1"/>
    <col min="10" max="10" width="7.625" style="43" customWidth="1"/>
    <col min="11" max="11" width="9.00390625" style="43" customWidth="1"/>
    <col min="12" max="12" width="8.00390625" style="43" customWidth="1"/>
    <col min="13" max="13" width="8.50390625" style="43" customWidth="1"/>
    <col min="14" max="14" width="7.50390625" style="43" customWidth="1"/>
    <col min="15" max="15" width="9.625" style="42" customWidth="1"/>
    <col min="16" max="16" width="0" style="43" hidden="1" customWidth="1"/>
    <col min="17" max="17" width="9.125" style="42" hidden="1" customWidth="1"/>
    <col min="18" max="19" width="0" style="43" hidden="1" customWidth="1"/>
    <col min="20" max="16384" width="9.125" style="43" customWidth="1"/>
  </cols>
  <sheetData>
    <row r="3" spans="1:15" ht="12.75" customHeight="1">
      <c r="A3" s="150" t="s">
        <v>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6.5" customHeight="1">
      <c r="A4" s="151" t="s">
        <v>161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ht="9" customHeight="1"/>
    <row r="6" spans="1:17" ht="21.75" customHeight="1">
      <c r="A6" s="11" t="s">
        <v>21</v>
      </c>
      <c r="B6" s="11"/>
      <c r="C6" s="27" t="s">
        <v>0</v>
      </c>
      <c r="D6" s="27" t="s">
        <v>1</v>
      </c>
      <c r="E6" s="27" t="s">
        <v>2</v>
      </c>
      <c r="F6" s="27" t="s">
        <v>3</v>
      </c>
      <c r="G6" s="27" t="s">
        <v>4</v>
      </c>
      <c r="H6" s="27" t="s">
        <v>22</v>
      </c>
      <c r="I6" s="27" t="s">
        <v>5</v>
      </c>
      <c r="J6" s="27" t="s">
        <v>6</v>
      </c>
      <c r="K6" s="27" t="s">
        <v>7</v>
      </c>
      <c r="L6" s="27" t="s">
        <v>8</v>
      </c>
      <c r="M6" s="27" t="s">
        <v>9</v>
      </c>
      <c r="N6" s="27" t="s">
        <v>10</v>
      </c>
      <c r="O6" s="27" t="s">
        <v>20</v>
      </c>
      <c r="Q6" s="11" t="s">
        <v>68</v>
      </c>
    </row>
    <row r="7" spans="1:17" s="44" customFormat="1" ht="13.5" customHeight="1">
      <c r="A7" s="24" t="s">
        <v>75</v>
      </c>
      <c r="B7" s="74" t="s">
        <v>110</v>
      </c>
      <c r="C7" s="8">
        <v>193</v>
      </c>
      <c r="D7" s="8">
        <v>182</v>
      </c>
      <c r="E7" s="8">
        <v>191</v>
      </c>
      <c r="F7" s="8">
        <v>190</v>
      </c>
      <c r="G7" s="8">
        <v>180</v>
      </c>
      <c r="H7" s="8">
        <v>155</v>
      </c>
      <c r="I7" s="8">
        <v>102</v>
      </c>
      <c r="J7" s="8">
        <v>52</v>
      </c>
      <c r="K7" s="8">
        <v>169</v>
      </c>
      <c r="L7" s="8">
        <v>170</v>
      </c>
      <c r="M7" s="8">
        <v>165</v>
      </c>
      <c r="N7" s="8">
        <v>160</v>
      </c>
      <c r="O7" s="7">
        <f>SUM(C7:N7)</f>
        <v>1909</v>
      </c>
      <c r="Q7" s="7">
        <v>2900</v>
      </c>
    </row>
    <row r="8" spans="1:17" s="44" customFormat="1" ht="14.25" customHeight="1">
      <c r="A8" s="8" t="s">
        <v>74</v>
      </c>
      <c r="B8" s="8"/>
      <c r="C8" s="102">
        <v>1</v>
      </c>
      <c r="D8" s="102">
        <v>1</v>
      </c>
      <c r="E8" s="102">
        <v>1</v>
      </c>
      <c r="F8" s="102">
        <v>1</v>
      </c>
      <c r="G8" s="102">
        <v>1</v>
      </c>
      <c r="H8" s="102"/>
      <c r="I8" s="102"/>
      <c r="J8" s="102"/>
      <c r="K8" s="102">
        <v>1</v>
      </c>
      <c r="L8" s="102">
        <v>1</v>
      </c>
      <c r="M8" s="102">
        <v>1</v>
      </c>
      <c r="N8" s="102">
        <v>1</v>
      </c>
      <c r="O8" s="7">
        <f aca="true" t="shared" si="0" ref="O8:O27">SUM(C8:N8)</f>
        <v>9</v>
      </c>
      <c r="Q8" s="7"/>
    </row>
    <row r="9" spans="1:17" s="44" customFormat="1" ht="24.75" customHeight="1">
      <c r="A9" s="24" t="s">
        <v>162</v>
      </c>
      <c r="B9" s="74" t="s">
        <v>110</v>
      </c>
      <c r="C9" s="110">
        <f>C7-C8</f>
        <v>192</v>
      </c>
      <c r="D9" s="110">
        <f aca="true" t="shared" si="1" ref="D9:O9">D7-D8</f>
        <v>181</v>
      </c>
      <c r="E9" s="110">
        <f t="shared" si="1"/>
        <v>190</v>
      </c>
      <c r="F9" s="110">
        <f t="shared" si="1"/>
        <v>189</v>
      </c>
      <c r="G9" s="110">
        <f>G7-G8</f>
        <v>179</v>
      </c>
      <c r="H9" s="110">
        <f t="shared" si="1"/>
        <v>155</v>
      </c>
      <c r="I9" s="110">
        <f t="shared" si="1"/>
        <v>102</v>
      </c>
      <c r="J9" s="110">
        <f t="shared" si="1"/>
        <v>52</v>
      </c>
      <c r="K9" s="110">
        <f t="shared" si="1"/>
        <v>168</v>
      </c>
      <c r="L9" s="110">
        <f t="shared" si="1"/>
        <v>169</v>
      </c>
      <c r="M9" s="110">
        <f t="shared" si="1"/>
        <v>164</v>
      </c>
      <c r="N9" s="110">
        <f t="shared" si="1"/>
        <v>159</v>
      </c>
      <c r="O9" s="130">
        <f t="shared" si="1"/>
        <v>1900</v>
      </c>
      <c r="Q9" s="7"/>
    </row>
    <row r="10" spans="1:17" s="44" customFormat="1" ht="14.25" customHeight="1">
      <c r="A10" s="24" t="s">
        <v>76</v>
      </c>
      <c r="B10" s="74" t="s">
        <v>110</v>
      </c>
      <c r="C10" s="75">
        <v>191.2</v>
      </c>
      <c r="D10" s="75">
        <v>187.2</v>
      </c>
      <c r="E10" s="75">
        <v>194.2</v>
      </c>
      <c r="F10" s="75">
        <v>185.2</v>
      </c>
      <c r="G10" s="75">
        <v>180.3</v>
      </c>
      <c r="H10" s="75">
        <v>152.68</v>
      </c>
      <c r="I10" s="75">
        <v>85</v>
      </c>
      <c r="J10" s="75">
        <v>102.68</v>
      </c>
      <c r="K10" s="75">
        <v>168.3</v>
      </c>
      <c r="L10" s="75">
        <v>184.2</v>
      </c>
      <c r="M10" s="75">
        <v>181.2</v>
      </c>
      <c r="N10" s="75">
        <v>184.2</v>
      </c>
      <c r="O10" s="10">
        <f t="shared" si="0"/>
        <v>1996.3600000000001</v>
      </c>
      <c r="Q10" s="7">
        <v>1750</v>
      </c>
    </row>
    <row r="11" spans="1:17" s="44" customFormat="1" ht="14.25" customHeight="1">
      <c r="A11" s="8" t="s">
        <v>74</v>
      </c>
      <c r="B11" s="8"/>
      <c r="C11" s="76">
        <v>19.2</v>
      </c>
      <c r="D11" s="76">
        <v>19.2</v>
      </c>
      <c r="E11" s="76">
        <v>19.2</v>
      </c>
      <c r="F11" s="76">
        <v>19.2</v>
      </c>
      <c r="G11" s="76">
        <v>18.3</v>
      </c>
      <c r="H11" s="77">
        <v>12.68</v>
      </c>
      <c r="I11" s="77"/>
      <c r="J11" s="77">
        <v>12.68</v>
      </c>
      <c r="K11" s="77">
        <v>18.3</v>
      </c>
      <c r="L11" s="77">
        <v>19.2</v>
      </c>
      <c r="M11" s="77">
        <v>19.2</v>
      </c>
      <c r="N11" s="77">
        <v>19.2</v>
      </c>
      <c r="O11" s="10">
        <f t="shared" si="0"/>
        <v>196.35999999999999</v>
      </c>
      <c r="Q11" s="7"/>
    </row>
    <row r="12" spans="1:17" s="44" customFormat="1" ht="24.75" customHeight="1">
      <c r="A12" s="24" t="s">
        <v>163</v>
      </c>
      <c r="B12" s="74" t="s">
        <v>110</v>
      </c>
      <c r="C12" s="72">
        <f>C10-C11</f>
        <v>172</v>
      </c>
      <c r="D12" s="72">
        <f aca="true" t="shared" si="2" ref="D12:O12">D10-D11</f>
        <v>168</v>
      </c>
      <c r="E12" s="72">
        <f t="shared" si="2"/>
        <v>175</v>
      </c>
      <c r="F12" s="72">
        <f t="shared" si="2"/>
        <v>166</v>
      </c>
      <c r="G12" s="72">
        <f t="shared" si="2"/>
        <v>162</v>
      </c>
      <c r="H12" s="72">
        <f t="shared" si="2"/>
        <v>140</v>
      </c>
      <c r="I12" s="72">
        <f t="shared" si="2"/>
        <v>85</v>
      </c>
      <c r="J12" s="72">
        <f t="shared" si="2"/>
        <v>90</v>
      </c>
      <c r="K12" s="72">
        <f t="shared" si="2"/>
        <v>150</v>
      </c>
      <c r="L12" s="72">
        <f t="shared" si="2"/>
        <v>165</v>
      </c>
      <c r="M12" s="72">
        <f t="shared" si="2"/>
        <v>162</v>
      </c>
      <c r="N12" s="72">
        <f t="shared" si="2"/>
        <v>165</v>
      </c>
      <c r="O12" s="73">
        <f t="shared" si="2"/>
        <v>1800.0000000000002</v>
      </c>
      <c r="Q12" s="7"/>
    </row>
    <row r="13" spans="1:17" s="44" customFormat="1" ht="12.75" customHeight="1">
      <c r="A13" s="24" t="s">
        <v>180</v>
      </c>
      <c r="B13" s="74" t="s">
        <v>110</v>
      </c>
      <c r="C13" s="8">
        <v>51</v>
      </c>
      <c r="D13" s="8">
        <v>55</v>
      </c>
      <c r="E13" s="8">
        <v>48</v>
      </c>
      <c r="F13" s="8">
        <v>46</v>
      </c>
      <c r="G13" s="8">
        <v>45</v>
      </c>
      <c r="H13" s="8">
        <v>30</v>
      </c>
      <c r="I13" s="8">
        <v>25</v>
      </c>
      <c r="J13" s="8">
        <v>20</v>
      </c>
      <c r="K13" s="8">
        <v>40</v>
      </c>
      <c r="L13" s="8">
        <v>45</v>
      </c>
      <c r="M13" s="8">
        <v>48</v>
      </c>
      <c r="N13" s="8">
        <v>47</v>
      </c>
      <c r="O13" s="11">
        <f t="shared" si="0"/>
        <v>500</v>
      </c>
      <c r="Q13" s="7">
        <v>830</v>
      </c>
    </row>
    <row r="14" spans="1:17" s="44" customFormat="1" ht="12.75" customHeight="1">
      <c r="A14" s="24" t="s">
        <v>77</v>
      </c>
      <c r="B14" s="74" t="s">
        <v>110</v>
      </c>
      <c r="C14" s="75">
        <v>99</v>
      </c>
      <c r="D14" s="75">
        <v>104</v>
      </c>
      <c r="E14" s="75">
        <v>107</v>
      </c>
      <c r="F14" s="75">
        <v>95</v>
      </c>
      <c r="G14" s="75">
        <v>90</v>
      </c>
      <c r="H14" s="75">
        <v>67</v>
      </c>
      <c r="I14" s="75">
        <v>50</v>
      </c>
      <c r="J14" s="75">
        <v>54</v>
      </c>
      <c r="K14" s="75">
        <v>84</v>
      </c>
      <c r="L14" s="75">
        <v>88</v>
      </c>
      <c r="M14" s="75">
        <v>91</v>
      </c>
      <c r="N14" s="75">
        <v>89</v>
      </c>
      <c r="O14" s="7">
        <f t="shared" si="0"/>
        <v>1018</v>
      </c>
      <c r="Q14" s="7">
        <v>1480</v>
      </c>
    </row>
    <row r="15" spans="1:17" s="44" customFormat="1" ht="14.25" customHeight="1">
      <c r="A15" s="8" t="s">
        <v>74</v>
      </c>
      <c r="B15" s="8"/>
      <c r="C15" s="12">
        <v>4</v>
      </c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4</v>
      </c>
      <c r="J15" s="12">
        <v>4</v>
      </c>
      <c r="K15" s="12">
        <v>4</v>
      </c>
      <c r="L15" s="12">
        <v>4</v>
      </c>
      <c r="M15" s="12">
        <v>4</v>
      </c>
      <c r="N15" s="12">
        <v>4</v>
      </c>
      <c r="O15" s="7">
        <f t="shared" si="0"/>
        <v>48</v>
      </c>
      <c r="Q15" s="7"/>
    </row>
    <row r="16" spans="1:17" s="44" customFormat="1" ht="24" customHeight="1">
      <c r="A16" s="24" t="s">
        <v>164</v>
      </c>
      <c r="B16" s="74" t="s">
        <v>110</v>
      </c>
      <c r="C16" s="72">
        <f>C14-C15</f>
        <v>95</v>
      </c>
      <c r="D16" s="72">
        <f aca="true" t="shared" si="3" ref="D16:O16">D14-D15</f>
        <v>100</v>
      </c>
      <c r="E16" s="72">
        <f t="shared" si="3"/>
        <v>103</v>
      </c>
      <c r="F16" s="72">
        <f t="shared" si="3"/>
        <v>91</v>
      </c>
      <c r="G16" s="72">
        <f t="shared" si="3"/>
        <v>86</v>
      </c>
      <c r="H16" s="72">
        <f t="shared" si="3"/>
        <v>63</v>
      </c>
      <c r="I16" s="72">
        <f t="shared" si="3"/>
        <v>46</v>
      </c>
      <c r="J16" s="72">
        <f t="shared" si="3"/>
        <v>50</v>
      </c>
      <c r="K16" s="72">
        <f t="shared" si="3"/>
        <v>80</v>
      </c>
      <c r="L16" s="72">
        <f t="shared" si="3"/>
        <v>84</v>
      </c>
      <c r="M16" s="72">
        <f t="shared" si="3"/>
        <v>87</v>
      </c>
      <c r="N16" s="72">
        <f t="shared" si="3"/>
        <v>85</v>
      </c>
      <c r="O16" s="81">
        <f t="shared" si="3"/>
        <v>970</v>
      </c>
      <c r="Q16" s="7"/>
    </row>
    <row r="17" spans="1:17" s="44" customFormat="1" ht="29.25" customHeight="1">
      <c r="A17" s="24" t="s">
        <v>104</v>
      </c>
      <c r="B17" s="74" t="s">
        <v>110</v>
      </c>
      <c r="C17" s="75">
        <v>100</v>
      </c>
      <c r="D17" s="75">
        <v>95</v>
      </c>
      <c r="E17" s="75">
        <v>105</v>
      </c>
      <c r="F17" s="75">
        <v>110</v>
      </c>
      <c r="G17" s="75">
        <v>100</v>
      </c>
      <c r="H17" s="75">
        <v>65</v>
      </c>
      <c r="I17" s="75">
        <v>61</v>
      </c>
      <c r="J17" s="75">
        <v>60</v>
      </c>
      <c r="K17" s="75">
        <v>94</v>
      </c>
      <c r="L17" s="75">
        <v>100</v>
      </c>
      <c r="M17" s="75">
        <v>105</v>
      </c>
      <c r="N17" s="75">
        <v>105</v>
      </c>
      <c r="O17" s="7">
        <f t="shared" si="0"/>
        <v>1100</v>
      </c>
      <c r="Q17" s="7">
        <v>1170</v>
      </c>
    </row>
    <row r="18" spans="1:17" s="44" customFormat="1" ht="33" customHeight="1">
      <c r="A18" s="146" t="s">
        <v>11</v>
      </c>
      <c r="B18" s="74" t="s">
        <v>100</v>
      </c>
      <c r="C18" s="54">
        <v>335</v>
      </c>
      <c r="D18" s="54">
        <v>328</v>
      </c>
      <c r="E18" s="54">
        <v>335</v>
      </c>
      <c r="F18" s="54">
        <v>320</v>
      </c>
      <c r="G18" s="54">
        <v>310</v>
      </c>
      <c r="H18" s="54">
        <v>233</v>
      </c>
      <c r="I18" s="54">
        <v>100</v>
      </c>
      <c r="J18" s="54">
        <v>92</v>
      </c>
      <c r="K18" s="54">
        <v>315</v>
      </c>
      <c r="L18" s="54">
        <v>321</v>
      </c>
      <c r="M18" s="54">
        <v>325</v>
      </c>
      <c r="N18" s="54">
        <v>326</v>
      </c>
      <c r="O18" s="7">
        <f>SUM(C18:N18)</f>
        <v>3340</v>
      </c>
      <c r="Q18" s="7">
        <v>4300</v>
      </c>
    </row>
    <row r="19" spans="1:17" s="44" customFormat="1" ht="32.25" customHeight="1">
      <c r="A19" s="146"/>
      <c r="B19" s="74" t="s">
        <v>102</v>
      </c>
      <c r="C19" s="54">
        <v>255</v>
      </c>
      <c r="D19" s="54">
        <v>240</v>
      </c>
      <c r="E19" s="54">
        <v>245</v>
      </c>
      <c r="F19" s="54">
        <v>235</v>
      </c>
      <c r="G19" s="54">
        <v>220</v>
      </c>
      <c r="H19" s="54">
        <v>168</v>
      </c>
      <c r="I19" s="54">
        <v>100</v>
      </c>
      <c r="J19" s="54">
        <v>92</v>
      </c>
      <c r="K19" s="54">
        <v>230</v>
      </c>
      <c r="L19" s="54">
        <v>235</v>
      </c>
      <c r="M19" s="54">
        <v>240</v>
      </c>
      <c r="N19" s="54">
        <v>240</v>
      </c>
      <c r="O19" s="7">
        <f t="shared" si="0"/>
        <v>2500</v>
      </c>
      <c r="Q19" s="7"/>
    </row>
    <row r="20" spans="1:17" s="44" customFormat="1" ht="32.25" customHeight="1">
      <c r="A20" s="147" t="s">
        <v>25</v>
      </c>
      <c r="B20" s="74" t="s">
        <v>100</v>
      </c>
      <c r="C20" s="54">
        <v>1250</v>
      </c>
      <c r="D20" s="54">
        <v>1240</v>
      </c>
      <c r="E20" s="54">
        <v>1260</v>
      </c>
      <c r="F20" s="54">
        <v>1255</v>
      </c>
      <c r="G20" s="54">
        <v>1195</v>
      </c>
      <c r="H20" s="54">
        <v>600</v>
      </c>
      <c r="I20" s="54">
        <v>300</v>
      </c>
      <c r="J20" s="54">
        <v>250</v>
      </c>
      <c r="K20" s="54">
        <v>1167</v>
      </c>
      <c r="L20" s="83">
        <v>1187</v>
      </c>
      <c r="M20" s="83">
        <v>1411.2</v>
      </c>
      <c r="N20" s="83">
        <v>1404.2</v>
      </c>
      <c r="O20" s="10">
        <f>SUM(C20:N20)</f>
        <v>12519.400000000001</v>
      </c>
      <c r="Q20" s="7"/>
    </row>
    <row r="21" spans="1:17" s="44" customFormat="1" ht="29.25" customHeight="1">
      <c r="A21" s="149"/>
      <c r="B21" s="74" t="s">
        <v>102</v>
      </c>
      <c r="C21" s="54">
        <v>1250</v>
      </c>
      <c r="D21" s="54">
        <v>1240</v>
      </c>
      <c r="E21" s="54">
        <v>1260</v>
      </c>
      <c r="F21" s="54">
        <v>1255</v>
      </c>
      <c r="G21" s="54">
        <v>1195</v>
      </c>
      <c r="H21" s="54">
        <v>600</v>
      </c>
      <c r="I21" s="54">
        <v>300</v>
      </c>
      <c r="J21" s="54">
        <v>250</v>
      </c>
      <c r="K21" s="54">
        <v>1167</v>
      </c>
      <c r="L21" s="54">
        <v>1160</v>
      </c>
      <c r="M21" s="54">
        <v>1165</v>
      </c>
      <c r="N21" s="54">
        <v>1158</v>
      </c>
      <c r="O21" s="7">
        <f t="shared" si="0"/>
        <v>12000</v>
      </c>
      <c r="Q21" s="7">
        <v>11980</v>
      </c>
    </row>
    <row r="22" spans="1:17" s="44" customFormat="1" ht="12.75" customHeight="1">
      <c r="A22" s="24" t="s">
        <v>12</v>
      </c>
      <c r="B22" s="74" t="s">
        <v>110</v>
      </c>
      <c r="C22" s="75">
        <v>100</v>
      </c>
      <c r="D22" s="75">
        <v>90</v>
      </c>
      <c r="E22" s="75">
        <v>95</v>
      </c>
      <c r="F22" s="75">
        <v>92</v>
      </c>
      <c r="G22" s="75">
        <v>90</v>
      </c>
      <c r="H22" s="75">
        <v>70</v>
      </c>
      <c r="I22" s="75">
        <v>60</v>
      </c>
      <c r="J22" s="75">
        <v>59</v>
      </c>
      <c r="K22" s="75">
        <v>85</v>
      </c>
      <c r="L22" s="75">
        <v>90</v>
      </c>
      <c r="M22" s="75">
        <v>87</v>
      </c>
      <c r="N22" s="75">
        <v>82</v>
      </c>
      <c r="O22" s="7">
        <f t="shared" si="0"/>
        <v>1000</v>
      </c>
      <c r="Q22" s="7">
        <v>1447</v>
      </c>
    </row>
    <row r="23" spans="1:17" s="44" customFormat="1" ht="12.75" customHeight="1">
      <c r="A23" s="24" t="s">
        <v>141</v>
      </c>
      <c r="B23" s="74" t="s">
        <v>110</v>
      </c>
      <c r="C23" s="54">
        <v>230</v>
      </c>
      <c r="D23" s="54">
        <v>240</v>
      </c>
      <c r="E23" s="54">
        <v>240</v>
      </c>
      <c r="F23" s="106">
        <v>235</v>
      </c>
      <c r="G23" s="106">
        <v>215</v>
      </c>
      <c r="H23" s="106">
        <v>180</v>
      </c>
      <c r="I23" s="72">
        <v>80</v>
      </c>
      <c r="J23" s="72">
        <v>80</v>
      </c>
      <c r="K23" s="72">
        <v>200</v>
      </c>
      <c r="L23" s="72">
        <v>205</v>
      </c>
      <c r="M23" s="72">
        <v>200</v>
      </c>
      <c r="N23" s="72">
        <v>195</v>
      </c>
      <c r="O23" s="7">
        <f t="shared" si="0"/>
        <v>2300</v>
      </c>
      <c r="Q23" s="7">
        <v>3227</v>
      </c>
    </row>
    <row r="24" spans="1:17" s="44" customFormat="1" ht="17.25" customHeight="1">
      <c r="A24" s="24" t="s">
        <v>78</v>
      </c>
      <c r="B24" s="74" t="s">
        <v>110</v>
      </c>
      <c r="C24" s="75">
        <v>279.5</v>
      </c>
      <c r="D24" s="75">
        <v>268.5</v>
      </c>
      <c r="E24" s="75">
        <v>279.5</v>
      </c>
      <c r="F24" s="75">
        <v>268.5</v>
      </c>
      <c r="G24" s="75">
        <v>267.5</v>
      </c>
      <c r="H24" s="75">
        <v>199.2</v>
      </c>
      <c r="I24" s="75">
        <v>136.2</v>
      </c>
      <c r="J24" s="75">
        <v>222.2</v>
      </c>
      <c r="K24" s="75">
        <v>261.5</v>
      </c>
      <c r="L24" s="75">
        <v>281.5</v>
      </c>
      <c r="M24" s="75">
        <v>276.5</v>
      </c>
      <c r="N24" s="75">
        <v>266.5</v>
      </c>
      <c r="O24" s="11">
        <f t="shared" si="0"/>
        <v>3007.1000000000004</v>
      </c>
      <c r="Q24" s="7">
        <v>3550</v>
      </c>
    </row>
    <row r="25" spans="1:17" s="44" customFormat="1" ht="14.25" customHeight="1">
      <c r="A25" s="8" t="s">
        <v>74</v>
      </c>
      <c r="B25" s="8"/>
      <c r="C25" s="12">
        <v>11.5</v>
      </c>
      <c r="D25" s="12">
        <v>11.5</v>
      </c>
      <c r="E25" s="12">
        <v>11.5</v>
      </c>
      <c r="F25" s="12">
        <v>11.5</v>
      </c>
      <c r="G25" s="12">
        <v>11.5</v>
      </c>
      <c r="H25" s="12">
        <v>1.2</v>
      </c>
      <c r="I25" s="12">
        <v>1.2</v>
      </c>
      <c r="J25" s="12">
        <v>1.2</v>
      </c>
      <c r="K25" s="12">
        <v>11.5</v>
      </c>
      <c r="L25" s="12">
        <v>11.5</v>
      </c>
      <c r="M25" s="12">
        <v>11.5</v>
      </c>
      <c r="N25" s="12">
        <v>11.5</v>
      </c>
      <c r="O25" s="11">
        <f t="shared" si="0"/>
        <v>107.10000000000001</v>
      </c>
      <c r="Q25" s="7"/>
    </row>
    <row r="26" spans="1:18" s="44" customFormat="1" ht="24" customHeight="1">
      <c r="A26" s="24" t="s">
        <v>165</v>
      </c>
      <c r="B26" s="74" t="s">
        <v>110</v>
      </c>
      <c r="C26" s="8">
        <f>C24-C25</f>
        <v>268</v>
      </c>
      <c r="D26" s="8">
        <f aca="true" t="shared" si="4" ref="D26:R26">D24-D25</f>
        <v>257</v>
      </c>
      <c r="E26" s="8">
        <f t="shared" si="4"/>
        <v>268</v>
      </c>
      <c r="F26" s="8">
        <f t="shared" si="4"/>
        <v>257</v>
      </c>
      <c r="G26" s="8">
        <f t="shared" si="4"/>
        <v>256</v>
      </c>
      <c r="H26" s="8">
        <f t="shared" si="4"/>
        <v>198</v>
      </c>
      <c r="I26" s="8">
        <f t="shared" si="4"/>
        <v>135</v>
      </c>
      <c r="J26" s="8">
        <f t="shared" si="4"/>
        <v>221</v>
      </c>
      <c r="K26" s="8">
        <f t="shared" si="4"/>
        <v>250</v>
      </c>
      <c r="L26" s="8">
        <f t="shared" si="4"/>
        <v>270</v>
      </c>
      <c r="M26" s="8">
        <f t="shared" si="4"/>
        <v>265</v>
      </c>
      <c r="N26" s="8">
        <f t="shared" si="4"/>
        <v>255</v>
      </c>
      <c r="O26" s="7">
        <f t="shared" si="4"/>
        <v>2900.0000000000005</v>
      </c>
      <c r="P26" s="8">
        <f t="shared" si="4"/>
        <v>0</v>
      </c>
      <c r="Q26" s="8">
        <f t="shared" si="4"/>
        <v>3550</v>
      </c>
      <c r="R26" s="8">
        <f t="shared" si="4"/>
        <v>0</v>
      </c>
    </row>
    <row r="27" spans="1:17" s="44" customFormat="1" ht="12.75" customHeight="1">
      <c r="A27" s="24" t="s">
        <v>65</v>
      </c>
      <c r="B27" s="74" t="s">
        <v>110</v>
      </c>
      <c r="C27" s="54">
        <v>145</v>
      </c>
      <c r="D27" s="54">
        <v>140</v>
      </c>
      <c r="E27" s="54">
        <v>147</v>
      </c>
      <c r="F27" s="54">
        <v>145</v>
      </c>
      <c r="G27" s="54">
        <v>140</v>
      </c>
      <c r="H27" s="54">
        <v>100</v>
      </c>
      <c r="I27" s="54">
        <v>95</v>
      </c>
      <c r="J27" s="54">
        <v>70</v>
      </c>
      <c r="K27" s="54">
        <v>120</v>
      </c>
      <c r="L27" s="54">
        <v>140</v>
      </c>
      <c r="M27" s="54">
        <v>138</v>
      </c>
      <c r="N27" s="54">
        <v>140</v>
      </c>
      <c r="O27" s="7">
        <f t="shared" si="0"/>
        <v>1520</v>
      </c>
      <c r="Q27" s="7">
        <v>1490</v>
      </c>
    </row>
    <row r="28" spans="1:17" s="44" customFormat="1" ht="18.75" customHeight="1">
      <c r="A28" s="27" t="s">
        <v>21</v>
      </c>
      <c r="B28" s="27"/>
      <c r="C28" s="27" t="s">
        <v>0</v>
      </c>
      <c r="D28" s="27" t="s">
        <v>1</v>
      </c>
      <c r="E28" s="27" t="s">
        <v>2</v>
      </c>
      <c r="F28" s="27" t="s">
        <v>3</v>
      </c>
      <c r="G28" s="27" t="s">
        <v>4</v>
      </c>
      <c r="H28" s="27" t="s">
        <v>22</v>
      </c>
      <c r="I28" s="27" t="s">
        <v>5</v>
      </c>
      <c r="J28" s="27" t="s">
        <v>6</v>
      </c>
      <c r="K28" s="27" t="s">
        <v>7</v>
      </c>
      <c r="L28" s="27" t="s">
        <v>8</v>
      </c>
      <c r="M28" s="27" t="s">
        <v>9</v>
      </c>
      <c r="N28" s="27" t="s">
        <v>10</v>
      </c>
      <c r="O28" s="27" t="s">
        <v>20</v>
      </c>
      <c r="Q28" s="7"/>
    </row>
    <row r="29" spans="1:17" s="44" customFormat="1" ht="12.75" customHeight="1">
      <c r="A29" s="24" t="s">
        <v>87</v>
      </c>
      <c r="B29" s="74" t="s">
        <v>110</v>
      </c>
      <c r="C29" s="54">
        <v>106</v>
      </c>
      <c r="D29" s="54">
        <v>98</v>
      </c>
      <c r="E29" s="54">
        <v>105</v>
      </c>
      <c r="F29" s="54">
        <v>100</v>
      </c>
      <c r="G29" s="54">
        <v>95</v>
      </c>
      <c r="H29" s="54">
        <v>76</v>
      </c>
      <c r="I29" s="54">
        <v>60</v>
      </c>
      <c r="J29" s="54">
        <v>50</v>
      </c>
      <c r="K29" s="54">
        <v>100</v>
      </c>
      <c r="L29" s="54">
        <v>105</v>
      </c>
      <c r="M29" s="54">
        <v>105</v>
      </c>
      <c r="N29" s="54">
        <v>100</v>
      </c>
      <c r="O29" s="7">
        <f>SUM(C29:N29)</f>
        <v>1100</v>
      </c>
      <c r="Q29" s="7">
        <v>1500</v>
      </c>
    </row>
    <row r="30" spans="1:17" s="44" customFormat="1" ht="31.5" customHeight="1">
      <c r="A30" s="24" t="s">
        <v>79</v>
      </c>
      <c r="B30" s="80" t="s">
        <v>102</v>
      </c>
      <c r="C30" s="75">
        <v>262.49</v>
      </c>
      <c r="D30" s="75">
        <v>279.49</v>
      </c>
      <c r="E30" s="75">
        <v>293.49</v>
      </c>
      <c r="F30" s="75">
        <v>281.49</v>
      </c>
      <c r="G30" s="75">
        <v>266.49</v>
      </c>
      <c r="H30" s="75">
        <v>230.49</v>
      </c>
      <c r="I30" s="75">
        <v>104</v>
      </c>
      <c r="J30" s="75">
        <v>142</v>
      </c>
      <c r="K30" s="75">
        <v>258.49</v>
      </c>
      <c r="L30" s="75">
        <v>270.49</v>
      </c>
      <c r="M30" s="75">
        <v>265.49</v>
      </c>
      <c r="N30" s="75">
        <v>260.49</v>
      </c>
      <c r="O30" s="7">
        <f>SUM(C30:N30)</f>
        <v>2914.8999999999996</v>
      </c>
      <c r="Q30" s="7">
        <v>3600</v>
      </c>
    </row>
    <row r="31" spans="1:17" s="44" customFormat="1" ht="18.75" customHeight="1">
      <c r="A31" s="8" t="s">
        <v>74</v>
      </c>
      <c r="B31" s="8"/>
      <c r="C31" s="83">
        <v>16.49</v>
      </c>
      <c r="D31" s="83">
        <v>16.49</v>
      </c>
      <c r="E31" s="83">
        <v>16.49</v>
      </c>
      <c r="F31" s="83">
        <v>16.49</v>
      </c>
      <c r="G31" s="83">
        <v>16.49</v>
      </c>
      <c r="H31" s="83">
        <v>16.49</v>
      </c>
      <c r="I31" s="83"/>
      <c r="J31" s="83"/>
      <c r="K31" s="83">
        <v>16.49</v>
      </c>
      <c r="L31" s="83">
        <v>16.49</v>
      </c>
      <c r="M31" s="83">
        <v>16.49</v>
      </c>
      <c r="N31" s="83">
        <v>16.49</v>
      </c>
      <c r="O31" s="10">
        <f>SUM(C31:N31)</f>
        <v>164.9</v>
      </c>
      <c r="Q31" s="7"/>
    </row>
    <row r="32" spans="1:18" s="44" customFormat="1" ht="30" customHeight="1">
      <c r="A32" s="24" t="s">
        <v>166</v>
      </c>
      <c r="B32" s="80" t="s">
        <v>102</v>
      </c>
      <c r="C32" s="8">
        <f>C30-C31</f>
        <v>246</v>
      </c>
      <c r="D32" s="8">
        <f aca="true" t="shared" si="5" ref="D32:R32">D30-D31</f>
        <v>263</v>
      </c>
      <c r="E32" s="8">
        <f t="shared" si="5"/>
        <v>277</v>
      </c>
      <c r="F32" s="8">
        <f t="shared" si="5"/>
        <v>265</v>
      </c>
      <c r="G32" s="8">
        <f t="shared" si="5"/>
        <v>250</v>
      </c>
      <c r="H32" s="8">
        <f t="shared" si="5"/>
        <v>214</v>
      </c>
      <c r="I32" s="8">
        <f t="shared" si="5"/>
        <v>104</v>
      </c>
      <c r="J32" s="8">
        <f t="shared" si="5"/>
        <v>142</v>
      </c>
      <c r="K32" s="8">
        <f t="shared" si="5"/>
        <v>242</v>
      </c>
      <c r="L32" s="8">
        <f t="shared" si="5"/>
        <v>254</v>
      </c>
      <c r="M32" s="8">
        <f t="shared" si="5"/>
        <v>249</v>
      </c>
      <c r="N32" s="8">
        <f t="shared" si="5"/>
        <v>244</v>
      </c>
      <c r="O32" s="7">
        <f t="shared" si="5"/>
        <v>2749.9999999999995</v>
      </c>
      <c r="P32" s="8">
        <f t="shared" si="5"/>
        <v>0</v>
      </c>
      <c r="Q32" s="8">
        <f t="shared" si="5"/>
        <v>3600</v>
      </c>
      <c r="R32" s="8">
        <f t="shared" si="5"/>
        <v>0</v>
      </c>
    </row>
    <row r="33" spans="1:18" s="44" customFormat="1" ht="24.75" customHeight="1">
      <c r="A33" s="24" t="s">
        <v>79</v>
      </c>
      <c r="B33" s="74" t="s">
        <v>100</v>
      </c>
      <c r="C33" s="75">
        <v>262.49</v>
      </c>
      <c r="D33" s="75">
        <v>279.49</v>
      </c>
      <c r="E33" s="75">
        <v>293.49</v>
      </c>
      <c r="F33" s="75">
        <v>281.49</v>
      </c>
      <c r="G33" s="75">
        <v>266.49</v>
      </c>
      <c r="H33" s="75">
        <v>230.49</v>
      </c>
      <c r="I33" s="75">
        <v>104</v>
      </c>
      <c r="J33" s="75">
        <v>142</v>
      </c>
      <c r="K33" s="75">
        <v>258.49</v>
      </c>
      <c r="L33" s="75">
        <v>317.49</v>
      </c>
      <c r="M33" s="75">
        <v>316.29</v>
      </c>
      <c r="N33" s="75">
        <v>310.49</v>
      </c>
      <c r="O33" s="121">
        <f>SUM(C33:N33)</f>
        <v>3062.7</v>
      </c>
      <c r="P33" s="72"/>
      <c r="Q33" s="72"/>
      <c r="R33" s="72"/>
    </row>
    <row r="34" spans="1:18" s="44" customFormat="1" ht="15" customHeight="1">
      <c r="A34" s="8" t="s">
        <v>74</v>
      </c>
      <c r="B34" s="74"/>
      <c r="C34" s="83">
        <v>16.49</v>
      </c>
      <c r="D34" s="83">
        <v>16.49</v>
      </c>
      <c r="E34" s="83">
        <v>16.49</v>
      </c>
      <c r="F34" s="83">
        <v>16.49</v>
      </c>
      <c r="G34" s="83">
        <v>16.49</v>
      </c>
      <c r="H34" s="83">
        <v>16.49</v>
      </c>
      <c r="I34" s="83"/>
      <c r="J34" s="83"/>
      <c r="K34" s="83">
        <v>16.49</v>
      </c>
      <c r="L34" s="83">
        <v>16.49</v>
      </c>
      <c r="M34" s="83">
        <v>16.49</v>
      </c>
      <c r="N34" s="83">
        <v>16.49</v>
      </c>
      <c r="O34" s="121">
        <f>SUM(C34:N34)</f>
        <v>164.9</v>
      </c>
      <c r="P34" s="72"/>
      <c r="Q34" s="72"/>
      <c r="R34" s="72"/>
    </row>
    <row r="35" spans="1:18" s="44" customFormat="1" ht="24.75" customHeight="1">
      <c r="A35" s="24" t="s">
        <v>166</v>
      </c>
      <c r="B35" s="74" t="s">
        <v>100</v>
      </c>
      <c r="C35" s="72">
        <f>C33-C34</f>
        <v>246</v>
      </c>
      <c r="D35" s="72">
        <f aca="true" t="shared" si="6" ref="D35:O35">D33-D34</f>
        <v>263</v>
      </c>
      <c r="E35" s="72">
        <f t="shared" si="6"/>
        <v>277</v>
      </c>
      <c r="F35" s="72">
        <f t="shared" si="6"/>
        <v>265</v>
      </c>
      <c r="G35" s="72">
        <f t="shared" si="6"/>
        <v>250</v>
      </c>
      <c r="H35" s="72">
        <f t="shared" si="6"/>
        <v>214</v>
      </c>
      <c r="I35" s="72">
        <f t="shared" si="6"/>
        <v>104</v>
      </c>
      <c r="J35" s="72">
        <f t="shared" si="6"/>
        <v>142</v>
      </c>
      <c r="K35" s="72">
        <f t="shared" si="6"/>
        <v>242</v>
      </c>
      <c r="L35" s="72">
        <f t="shared" si="6"/>
        <v>301</v>
      </c>
      <c r="M35" s="72">
        <f t="shared" si="6"/>
        <v>299.8</v>
      </c>
      <c r="N35" s="72">
        <f t="shared" si="6"/>
        <v>294</v>
      </c>
      <c r="O35" s="73">
        <f t="shared" si="6"/>
        <v>2897.7999999999997</v>
      </c>
      <c r="P35" s="72"/>
      <c r="Q35" s="72"/>
      <c r="R35" s="72"/>
    </row>
    <row r="36" spans="1:18" s="44" customFormat="1" ht="35.25" customHeight="1">
      <c r="A36" s="24" t="s">
        <v>80</v>
      </c>
      <c r="B36" s="74" t="s">
        <v>100</v>
      </c>
      <c r="C36" s="72">
        <v>595.5</v>
      </c>
      <c r="D36" s="72">
        <v>570.5</v>
      </c>
      <c r="E36" s="72">
        <v>590.5</v>
      </c>
      <c r="F36" s="72">
        <v>583.5</v>
      </c>
      <c r="G36" s="72">
        <v>505.5</v>
      </c>
      <c r="H36" s="72">
        <v>285.5</v>
      </c>
      <c r="I36" s="72">
        <v>240.5</v>
      </c>
      <c r="J36" s="72">
        <v>224.5</v>
      </c>
      <c r="K36" s="72">
        <v>545.5</v>
      </c>
      <c r="L36" s="72">
        <v>565.5</v>
      </c>
      <c r="M36" s="72">
        <v>555.5</v>
      </c>
      <c r="N36" s="72">
        <v>543.5</v>
      </c>
      <c r="O36" s="81">
        <f>SUM(C36:N36)</f>
        <v>5806</v>
      </c>
      <c r="P36" s="76" t="e">
        <f>#REF!+P39</f>
        <v>#REF!</v>
      </c>
      <c r="Q36" s="76" t="e">
        <f>#REF!+Q39</f>
        <v>#REF!</v>
      </c>
      <c r="R36" s="76" t="e">
        <f>#REF!+R39</f>
        <v>#REF!</v>
      </c>
    </row>
    <row r="37" spans="1:17" s="44" customFormat="1" ht="12.75" customHeight="1">
      <c r="A37" s="8" t="s">
        <v>81</v>
      </c>
      <c r="B37" s="8"/>
      <c r="C37" s="12">
        <v>0.5</v>
      </c>
      <c r="D37" s="12">
        <v>0.5</v>
      </c>
      <c r="E37" s="12">
        <v>0.5</v>
      </c>
      <c r="F37" s="12">
        <v>0.5</v>
      </c>
      <c r="G37" s="12">
        <v>0.5</v>
      </c>
      <c r="H37" s="12">
        <v>0.5</v>
      </c>
      <c r="I37" s="12">
        <v>0.5</v>
      </c>
      <c r="J37" s="12">
        <v>0.5</v>
      </c>
      <c r="K37" s="12">
        <v>0.5</v>
      </c>
      <c r="L37" s="12">
        <v>0.5</v>
      </c>
      <c r="M37" s="12">
        <v>0.5</v>
      </c>
      <c r="N37" s="12">
        <v>0.5</v>
      </c>
      <c r="O37" s="11">
        <f>SUM(C37:N37)</f>
        <v>6</v>
      </c>
      <c r="Q37" s="7"/>
    </row>
    <row r="38" spans="1:18" s="44" customFormat="1" ht="25.5" customHeight="1">
      <c r="A38" s="24" t="s">
        <v>167</v>
      </c>
      <c r="B38" s="74" t="s">
        <v>100</v>
      </c>
      <c r="C38" s="8">
        <f>C36-C37</f>
        <v>595</v>
      </c>
      <c r="D38" s="8">
        <f aca="true" t="shared" si="7" ref="D38:R38">D36-D37</f>
        <v>570</v>
      </c>
      <c r="E38" s="8">
        <f t="shared" si="7"/>
        <v>590</v>
      </c>
      <c r="F38" s="8">
        <f t="shared" si="7"/>
        <v>583</v>
      </c>
      <c r="G38" s="8">
        <f t="shared" si="7"/>
        <v>505</v>
      </c>
      <c r="H38" s="8">
        <f t="shared" si="7"/>
        <v>285</v>
      </c>
      <c r="I38" s="8">
        <f t="shared" si="7"/>
        <v>240</v>
      </c>
      <c r="J38" s="8">
        <f t="shared" si="7"/>
        <v>224</v>
      </c>
      <c r="K38" s="8">
        <f t="shared" si="7"/>
        <v>545</v>
      </c>
      <c r="L38" s="8">
        <f t="shared" si="7"/>
        <v>565</v>
      </c>
      <c r="M38" s="8">
        <f t="shared" si="7"/>
        <v>555</v>
      </c>
      <c r="N38" s="8">
        <f t="shared" si="7"/>
        <v>543</v>
      </c>
      <c r="O38" s="7">
        <f t="shared" si="7"/>
        <v>5800</v>
      </c>
      <c r="P38" s="8" t="e">
        <f t="shared" si="7"/>
        <v>#REF!</v>
      </c>
      <c r="Q38" s="8" t="e">
        <f t="shared" si="7"/>
        <v>#REF!</v>
      </c>
      <c r="R38" s="8" t="e">
        <f t="shared" si="7"/>
        <v>#REF!</v>
      </c>
    </row>
    <row r="39" spans="1:17" s="44" customFormat="1" ht="42" customHeight="1">
      <c r="A39" s="8"/>
      <c r="B39" s="80" t="s">
        <v>150</v>
      </c>
      <c r="C39" s="75">
        <v>455.5</v>
      </c>
      <c r="D39" s="75">
        <v>440.5</v>
      </c>
      <c r="E39" s="75">
        <v>455.5</v>
      </c>
      <c r="F39" s="75">
        <v>445.5</v>
      </c>
      <c r="G39" s="75">
        <v>400.5</v>
      </c>
      <c r="H39" s="75">
        <v>200.5</v>
      </c>
      <c r="I39" s="75">
        <v>180.5</v>
      </c>
      <c r="J39" s="75">
        <v>170.5</v>
      </c>
      <c r="K39" s="75">
        <v>440.5</v>
      </c>
      <c r="L39" s="75">
        <v>450.5</v>
      </c>
      <c r="M39" s="75">
        <v>435.5</v>
      </c>
      <c r="N39" s="75">
        <v>430.5</v>
      </c>
      <c r="O39" s="11">
        <f>SUM(C39:N39)</f>
        <v>4506</v>
      </c>
      <c r="Q39" s="7"/>
    </row>
    <row r="40" spans="1:17" s="44" customFormat="1" ht="12.75" customHeight="1">
      <c r="A40" s="8" t="s">
        <v>81</v>
      </c>
      <c r="B40" s="80"/>
      <c r="C40" s="12">
        <v>0.5</v>
      </c>
      <c r="D40" s="12">
        <v>0.5</v>
      </c>
      <c r="E40" s="12">
        <v>0.5</v>
      </c>
      <c r="F40" s="12">
        <v>0.5</v>
      </c>
      <c r="G40" s="12">
        <v>0.5</v>
      </c>
      <c r="H40" s="12">
        <v>0.5</v>
      </c>
      <c r="I40" s="12">
        <v>0.5</v>
      </c>
      <c r="J40" s="12">
        <v>0.5</v>
      </c>
      <c r="K40" s="12">
        <v>0.5</v>
      </c>
      <c r="L40" s="12">
        <v>0.5</v>
      </c>
      <c r="M40" s="12">
        <v>0.5</v>
      </c>
      <c r="N40" s="12">
        <v>0.5</v>
      </c>
      <c r="O40" s="11">
        <f>SUM(C40:N40)</f>
        <v>6</v>
      </c>
      <c r="Q40" s="7"/>
    </row>
    <row r="41" spans="1:17" s="44" customFormat="1" ht="33" customHeight="1">
      <c r="A41" s="24" t="s">
        <v>169</v>
      </c>
      <c r="B41" s="80" t="s">
        <v>168</v>
      </c>
      <c r="C41" s="8">
        <f>C39-C40</f>
        <v>455</v>
      </c>
      <c r="D41" s="8">
        <f aca="true" t="shared" si="8" ref="D41:O41">D39-D40</f>
        <v>440</v>
      </c>
      <c r="E41" s="8">
        <f t="shared" si="8"/>
        <v>455</v>
      </c>
      <c r="F41" s="8">
        <f t="shared" si="8"/>
        <v>445</v>
      </c>
      <c r="G41" s="8">
        <f t="shared" si="8"/>
        <v>400</v>
      </c>
      <c r="H41" s="8">
        <f t="shared" si="8"/>
        <v>200</v>
      </c>
      <c r="I41" s="8">
        <f t="shared" si="8"/>
        <v>180</v>
      </c>
      <c r="J41" s="8">
        <f t="shared" si="8"/>
        <v>170</v>
      </c>
      <c r="K41" s="8">
        <f t="shared" si="8"/>
        <v>440</v>
      </c>
      <c r="L41" s="8">
        <f t="shared" si="8"/>
        <v>450</v>
      </c>
      <c r="M41" s="8">
        <f t="shared" si="8"/>
        <v>435</v>
      </c>
      <c r="N41" s="8">
        <f t="shared" si="8"/>
        <v>430</v>
      </c>
      <c r="O41" s="7">
        <f t="shared" si="8"/>
        <v>4500</v>
      </c>
      <c r="Q41" s="7"/>
    </row>
    <row r="42" spans="1:17" s="44" customFormat="1" ht="12.75" customHeight="1">
      <c r="A42" s="24" t="s">
        <v>88</v>
      </c>
      <c r="B42" s="78" t="s">
        <v>110</v>
      </c>
      <c r="C42" s="54">
        <v>260</v>
      </c>
      <c r="D42" s="75">
        <v>280</v>
      </c>
      <c r="E42" s="75">
        <v>275</v>
      </c>
      <c r="F42" s="75">
        <v>285</v>
      </c>
      <c r="G42" s="75">
        <v>280</v>
      </c>
      <c r="H42" s="75">
        <v>200</v>
      </c>
      <c r="I42" s="75">
        <v>130</v>
      </c>
      <c r="J42" s="75">
        <v>90</v>
      </c>
      <c r="K42" s="72">
        <v>275</v>
      </c>
      <c r="L42" s="72">
        <v>280</v>
      </c>
      <c r="M42" s="72">
        <v>270</v>
      </c>
      <c r="N42" s="72">
        <v>275</v>
      </c>
      <c r="O42" s="11">
        <f>SUM(C42:N42)</f>
        <v>2900</v>
      </c>
      <c r="Q42" s="7">
        <v>2194</v>
      </c>
    </row>
    <row r="43" spans="1:17" s="44" customFormat="1" ht="12.75" customHeight="1">
      <c r="A43" s="24" t="s">
        <v>13</v>
      </c>
      <c r="B43" s="74" t="s">
        <v>110</v>
      </c>
      <c r="C43" s="75">
        <v>48</v>
      </c>
      <c r="D43" s="75">
        <v>60</v>
      </c>
      <c r="E43" s="75">
        <v>60</v>
      </c>
      <c r="F43" s="75">
        <v>61</v>
      </c>
      <c r="G43" s="75">
        <v>57</v>
      </c>
      <c r="H43" s="75">
        <v>43</v>
      </c>
      <c r="I43" s="75">
        <v>27</v>
      </c>
      <c r="J43" s="75">
        <v>25</v>
      </c>
      <c r="K43" s="72">
        <v>51</v>
      </c>
      <c r="L43" s="72">
        <v>57</v>
      </c>
      <c r="M43" s="72">
        <v>55</v>
      </c>
      <c r="N43" s="72">
        <v>56</v>
      </c>
      <c r="O43" s="11">
        <f>SUM(C43:N43)</f>
        <v>600</v>
      </c>
      <c r="Q43" s="7">
        <v>840</v>
      </c>
    </row>
    <row r="44" spans="1:17" s="44" customFormat="1" ht="33" customHeight="1">
      <c r="A44" s="24" t="s">
        <v>107</v>
      </c>
      <c r="B44" s="80" t="s">
        <v>102</v>
      </c>
      <c r="C44" s="136">
        <v>180.2</v>
      </c>
      <c r="D44" s="136">
        <v>175.2</v>
      </c>
      <c r="E44" s="136">
        <v>170.2</v>
      </c>
      <c r="F44" s="136">
        <v>178.3</v>
      </c>
      <c r="G44" s="136">
        <v>169.2</v>
      </c>
      <c r="H44" s="136">
        <v>110</v>
      </c>
      <c r="I44" s="136">
        <v>60</v>
      </c>
      <c r="J44" s="136">
        <v>80</v>
      </c>
      <c r="K44" s="136">
        <v>167.2</v>
      </c>
      <c r="L44" s="136">
        <v>170.3</v>
      </c>
      <c r="M44" s="136">
        <v>170.2</v>
      </c>
      <c r="N44" s="136">
        <v>171.2</v>
      </c>
      <c r="O44" s="135">
        <f>SUM(C44:N44)</f>
        <v>1802</v>
      </c>
      <c r="Q44" s="7">
        <v>1900</v>
      </c>
    </row>
    <row r="45" spans="1:17" s="44" customFormat="1" ht="16.5" customHeight="1">
      <c r="A45" s="8" t="s">
        <v>81</v>
      </c>
      <c r="B45" s="8"/>
      <c r="C45" s="83">
        <v>0.2</v>
      </c>
      <c r="D45" s="83">
        <v>0.2</v>
      </c>
      <c r="E45" s="83">
        <v>0.2</v>
      </c>
      <c r="F45" s="83">
        <v>0.3</v>
      </c>
      <c r="G45" s="83">
        <v>0.2</v>
      </c>
      <c r="H45" s="83"/>
      <c r="I45" s="83"/>
      <c r="J45" s="83"/>
      <c r="K45" s="83">
        <v>0.2</v>
      </c>
      <c r="L45" s="83">
        <v>0.3</v>
      </c>
      <c r="M45" s="83">
        <v>0.2</v>
      </c>
      <c r="N45" s="83">
        <v>0.2</v>
      </c>
      <c r="O45" s="11">
        <f>SUM(C45:N45)</f>
        <v>2</v>
      </c>
      <c r="Q45" s="7"/>
    </row>
    <row r="46" spans="1:17" s="44" customFormat="1" ht="30.75" customHeight="1">
      <c r="A46" s="24" t="s">
        <v>170</v>
      </c>
      <c r="B46" s="80" t="s">
        <v>102</v>
      </c>
      <c r="C46" s="8">
        <f>C44-C45</f>
        <v>180</v>
      </c>
      <c r="D46" s="8">
        <f aca="true" t="shared" si="9" ref="D46:O46">D44-D45</f>
        <v>175</v>
      </c>
      <c r="E46" s="8">
        <f t="shared" si="9"/>
        <v>170</v>
      </c>
      <c r="F46" s="8">
        <f t="shared" si="9"/>
        <v>178</v>
      </c>
      <c r="G46" s="8">
        <f t="shared" si="9"/>
        <v>169</v>
      </c>
      <c r="H46" s="8">
        <f t="shared" si="9"/>
        <v>110</v>
      </c>
      <c r="I46" s="8">
        <f t="shared" si="9"/>
        <v>60</v>
      </c>
      <c r="J46" s="8">
        <f t="shared" si="9"/>
        <v>80</v>
      </c>
      <c r="K46" s="8">
        <f t="shared" si="9"/>
        <v>167</v>
      </c>
      <c r="L46" s="8">
        <f t="shared" si="9"/>
        <v>170</v>
      </c>
      <c r="M46" s="8">
        <f t="shared" si="9"/>
        <v>170</v>
      </c>
      <c r="N46" s="8">
        <f t="shared" si="9"/>
        <v>171</v>
      </c>
      <c r="O46" s="7">
        <f t="shared" si="9"/>
        <v>1800</v>
      </c>
      <c r="Q46" s="7"/>
    </row>
    <row r="47" spans="1:17" s="44" customFormat="1" ht="30.75" customHeight="1">
      <c r="A47" s="24" t="s">
        <v>107</v>
      </c>
      <c r="B47" s="74" t="s">
        <v>100</v>
      </c>
      <c r="C47" s="136">
        <v>180.2</v>
      </c>
      <c r="D47" s="136">
        <v>175.2</v>
      </c>
      <c r="E47" s="136">
        <v>170.2</v>
      </c>
      <c r="F47" s="136">
        <v>178.3</v>
      </c>
      <c r="G47" s="136">
        <v>169.2</v>
      </c>
      <c r="H47" s="136">
        <v>110</v>
      </c>
      <c r="I47" s="136">
        <v>60</v>
      </c>
      <c r="J47" s="136">
        <v>80</v>
      </c>
      <c r="K47" s="136">
        <v>167.2</v>
      </c>
      <c r="L47" s="139">
        <v>196.3</v>
      </c>
      <c r="M47" s="139">
        <v>209.7</v>
      </c>
      <c r="N47" s="139">
        <v>210.8</v>
      </c>
      <c r="O47" s="140">
        <f>SUM(C47:N47)</f>
        <v>1907.1</v>
      </c>
      <c r="Q47" s="7"/>
    </row>
    <row r="48" spans="1:17" s="44" customFormat="1" ht="21" customHeight="1">
      <c r="A48" s="8" t="s">
        <v>81</v>
      </c>
      <c r="B48" s="74"/>
      <c r="C48" s="83">
        <v>0.2</v>
      </c>
      <c r="D48" s="83">
        <v>0.2</v>
      </c>
      <c r="E48" s="83">
        <v>0.2</v>
      </c>
      <c r="F48" s="83">
        <v>0.3</v>
      </c>
      <c r="G48" s="83">
        <v>0.2</v>
      </c>
      <c r="H48" s="83"/>
      <c r="I48" s="83"/>
      <c r="J48" s="83"/>
      <c r="K48" s="83">
        <v>0.2</v>
      </c>
      <c r="L48" s="83">
        <v>0.3</v>
      </c>
      <c r="M48" s="83">
        <v>0.2</v>
      </c>
      <c r="N48" s="83">
        <v>0.2</v>
      </c>
      <c r="O48" s="11">
        <f>SUM(C48:N48)</f>
        <v>2</v>
      </c>
      <c r="Q48" s="7"/>
    </row>
    <row r="49" spans="1:17" s="44" customFormat="1" ht="21.75" customHeight="1">
      <c r="A49" s="27" t="s">
        <v>21</v>
      </c>
      <c r="B49" s="27"/>
      <c r="C49" s="27" t="s">
        <v>0</v>
      </c>
      <c r="D49" s="27" t="s">
        <v>1</v>
      </c>
      <c r="E49" s="27" t="s">
        <v>2</v>
      </c>
      <c r="F49" s="27" t="s">
        <v>3</v>
      </c>
      <c r="G49" s="27" t="s">
        <v>4</v>
      </c>
      <c r="H49" s="27" t="s">
        <v>22</v>
      </c>
      <c r="I49" s="27" t="s">
        <v>5</v>
      </c>
      <c r="J49" s="27" t="s">
        <v>6</v>
      </c>
      <c r="K49" s="27" t="s">
        <v>7</v>
      </c>
      <c r="L49" s="27" t="s">
        <v>8</v>
      </c>
      <c r="M49" s="27" t="s">
        <v>9</v>
      </c>
      <c r="N49" s="27" t="s">
        <v>10</v>
      </c>
      <c r="O49" s="27" t="s">
        <v>20</v>
      </c>
      <c r="Q49" s="7"/>
    </row>
    <row r="50" spans="1:17" s="44" customFormat="1" ht="30.75" customHeight="1">
      <c r="A50" s="24" t="s">
        <v>170</v>
      </c>
      <c r="B50" s="74" t="s">
        <v>100</v>
      </c>
      <c r="C50" s="8">
        <f>C47-C48</f>
        <v>180</v>
      </c>
      <c r="D50" s="8">
        <f>D47-D48</f>
        <v>175</v>
      </c>
      <c r="E50" s="8">
        <f>E47-E48</f>
        <v>170</v>
      </c>
      <c r="F50" s="8">
        <f>F47-F48</f>
        <v>178</v>
      </c>
      <c r="G50" s="8">
        <f>G47-G48</f>
        <v>169</v>
      </c>
      <c r="H50" s="8">
        <f>H47-H48</f>
        <v>110</v>
      </c>
      <c r="I50" s="8">
        <f>I47-I48</f>
        <v>60</v>
      </c>
      <c r="J50" s="8">
        <f>J47-J48</f>
        <v>80</v>
      </c>
      <c r="K50" s="8">
        <f>K47-K48</f>
        <v>167</v>
      </c>
      <c r="L50" s="8">
        <f>L47-L48</f>
        <v>196</v>
      </c>
      <c r="M50" s="8">
        <f>M47-M48</f>
        <v>209.5</v>
      </c>
      <c r="N50" s="8">
        <f>N47-N48</f>
        <v>210.60000000000002</v>
      </c>
      <c r="O50" s="7">
        <f>O47-O48</f>
        <v>1905.1</v>
      </c>
      <c r="Q50" s="7"/>
    </row>
    <row r="51" spans="1:17" s="44" customFormat="1" ht="15.75" customHeight="1">
      <c r="A51" s="24" t="s">
        <v>14</v>
      </c>
      <c r="B51" s="74" t="s">
        <v>110</v>
      </c>
      <c r="C51" s="54">
        <v>85</v>
      </c>
      <c r="D51" s="54">
        <v>100</v>
      </c>
      <c r="E51" s="54">
        <v>105</v>
      </c>
      <c r="F51" s="54">
        <v>100</v>
      </c>
      <c r="G51" s="54">
        <v>95</v>
      </c>
      <c r="H51" s="54">
        <v>85</v>
      </c>
      <c r="I51" s="54">
        <v>45</v>
      </c>
      <c r="J51" s="54">
        <v>40</v>
      </c>
      <c r="K51" s="8">
        <v>65</v>
      </c>
      <c r="L51" s="8">
        <v>100</v>
      </c>
      <c r="M51" s="8">
        <v>90</v>
      </c>
      <c r="N51" s="8">
        <v>90</v>
      </c>
      <c r="O51" s="11">
        <f>SUM(C51:N51)</f>
        <v>1000</v>
      </c>
      <c r="Q51" s="7">
        <v>1000</v>
      </c>
    </row>
    <row r="52" spans="1:17" s="44" customFormat="1" ht="24" customHeight="1">
      <c r="A52" s="147" t="s">
        <v>15</v>
      </c>
      <c r="B52" s="78" t="s">
        <v>100</v>
      </c>
      <c r="C52" s="8">
        <v>400</v>
      </c>
      <c r="D52" s="8">
        <v>430</v>
      </c>
      <c r="E52" s="8">
        <v>400</v>
      </c>
      <c r="F52" s="8">
        <v>380</v>
      </c>
      <c r="G52" s="8">
        <v>385</v>
      </c>
      <c r="H52" s="8">
        <v>356</v>
      </c>
      <c r="I52" s="8">
        <v>210</v>
      </c>
      <c r="J52" s="8">
        <v>250</v>
      </c>
      <c r="K52" s="8">
        <v>430</v>
      </c>
      <c r="L52" s="76">
        <v>518</v>
      </c>
      <c r="M52" s="76">
        <v>556.2</v>
      </c>
      <c r="N52" s="76">
        <v>545</v>
      </c>
      <c r="O52" s="11">
        <f>SUM(C52:N52)</f>
        <v>4860.2</v>
      </c>
      <c r="Q52" s="7"/>
    </row>
    <row r="53" spans="1:17" s="44" customFormat="1" ht="30.75" customHeight="1">
      <c r="A53" s="149"/>
      <c r="B53" s="80" t="s">
        <v>102</v>
      </c>
      <c r="C53" s="8">
        <v>400</v>
      </c>
      <c r="D53" s="8">
        <v>430</v>
      </c>
      <c r="E53" s="8">
        <v>400</v>
      </c>
      <c r="F53" s="8">
        <v>380</v>
      </c>
      <c r="G53" s="8">
        <v>385</v>
      </c>
      <c r="H53" s="8">
        <v>356</v>
      </c>
      <c r="I53" s="8">
        <v>210</v>
      </c>
      <c r="J53" s="8">
        <v>250</v>
      </c>
      <c r="K53" s="8">
        <v>430</v>
      </c>
      <c r="L53" s="72">
        <v>460</v>
      </c>
      <c r="M53" s="72">
        <v>455</v>
      </c>
      <c r="N53" s="72">
        <v>444</v>
      </c>
      <c r="O53" s="11">
        <f>SUM(C53:N53)</f>
        <v>4600</v>
      </c>
      <c r="Q53" s="7">
        <v>8000</v>
      </c>
    </row>
    <row r="54" spans="1:17" s="44" customFormat="1" ht="33" customHeight="1">
      <c r="A54" s="147" t="s">
        <v>16</v>
      </c>
      <c r="B54" s="74" t="s">
        <v>100</v>
      </c>
      <c r="C54" s="72">
        <v>350</v>
      </c>
      <c r="D54" s="72">
        <v>390</v>
      </c>
      <c r="E54" s="72">
        <v>385</v>
      </c>
      <c r="F54" s="72">
        <v>367</v>
      </c>
      <c r="G54" s="72">
        <v>344</v>
      </c>
      <c r="H54" s="72">
        <v>230</v>
      </c>
      <c r="I54" s="72">
        <v>150</v>
      </c>
      <c r="J54" s="72">
        <v>130</v>
      </c>
      <c r="K54" s="72">
        <v>391</v>
      </c>
      <c r="L54" s="72">
        <v>388</v>
      </c>
      <c r="M54" s="72">
        <v>390</v>
      </c>
      <c r="N54" s="72">
        <v>385</v>
      </c>
      <c r="O54" s="73">
        <f>SUM(C54:N54)</f>
        <v>3900</v>
      </c>
      <c r="Q54" s="7">
        <v>2950</v>
      </c>
    </row>
    <row r="55" spans="1:17" s="44" customFormat="1" ht="34.5" customHeight="1">
      <c r="A55" s="148"/>
      <c r="B55" s="80" t="s">
        <v>102</v>
      </c>
      <c r="C55" s="57">
        <v>250</v>
      </c>
      <c r="D55" s="57">
        <v>260</v>
      </c>
      <c r="E55" s="57">
        <v>265</v>
      </c>
      <c r="F55" s="57">
        <v>257</v>
      </c>
      <c r="G55" s="57">
        <v>244</v>
      </c>
      <c r="H55" s="57">
        <v>190</v>
      </c>
      <c r="I55" s="57">
        <v>150</v>
      </c>
      <c r="J55" s="57">
        <v>130</v>
      </c>
      <c r="K55" s="6">
        <v>266</v>
      </c>
      <c r="L55" s="6">
        <v>263</v>
      </c>
      <c r="M55" s="6">
        <v>265</v>
      </c>
      <c r="N55" s="6">
        <v>260</v>
      </c>
      <c r="O55" s="7">
        <f>SUM(C55:N55)</f>
        <v>2800</v>
      </c>
      <c r="Q55" s="7"/>
    </row>
    <row r="56" spans="1:17" s="44" customFormat="1" ht="21" customHeight="1">
      <c r="A56" s="24" t="s">
        <v>16</v>
      </c>
      <c r="B56" s="74" t="s">
        <v>110</v>
      </c>
      <c r="C56" s="90">
        <v>350</v>
      </c>
      <c r="D56" s="90">
        <v>390</v>
      </c>
      <c r="E56" s="90">
        <v>385</v>
      </c>
      <c r="F56" s="90">
        <v>367</v>
      </c>
      <c r="G56" s="90">
        <v>344</v>
      </c>
      <c r="H56" s="90">
        <v>230</v>
      </c>
      <c r="I56" s="90">
        <v>150</v>
      </c>
      <c r="J56" s="90">
        <v>130</v>
      </c>
      <c r="K56" s="20">
        <v>391</v>
      </c>
      <c r="L56" s="20">
        <v>388</v>
      </c>
      <c r="M56" s="20">
        <v>390</v>
      </c>
      <c r="N56" s="20">
        <v>385</v>
      </c>
      <c r="O56" s="73">
        <f>SUM(C56:N56)</f>
        <v>3900</v>
      </c>
      <c r="Q56" s="7"/>
    </row>
    <row r="57" spans="1:19" s="44" customFormat="1" ht="32.25" customHeight="1">
      <c r="A57" s="24" t="s">
        <v>112</v>
      </c>
      <c r="B57" s="74" t="s">
        <v>100</v>
      </c>
      <c r="C57" s="90">
        <v>177.5</v>
      </c>
      <c r="D57" s="90">
        <v>187</v>
      </c>
      <c r="E57" s="90">
        <v>200.5</v>
      </c>
      <c r="F57" s="90">
        <v>186.5</v>
      </c>
      <c r="G57" s="90">
        <v>174.5</v>
      </c>
      <c r="H57" s="90">
        <v>124</v>
      </c>
      <c r="I57" s="90">
        <v>89</v>
      </c>
      <c r="J57" s="90">
        <v>95</v>
      </c>
      <c r="K57" s="20">
        <v>167</v>
      </c>
      <c r="L57" s="20">
        <v>178</v>
      </c>
      <c r="M57" s="20">
        <v>175.5</v>
      </c>
      <c r="N57" s="20">
        <v>169.5</v>
      </c>
      <c r="O57" s="73">
        <f>SUM(C57:N57)</f>
        <v>1924</v>
      </c>
      <c r="Q57" s="7">
        <v>2700</v>
      </c>
      <c r="S57" s="45">
        <v>1919.8199999999997</v>
      </c>
    </row>
    <row r="58" spans="1:19" s="44" customFormat="1" ht="21" customHeight="1">
      <c r="A58" s="24" t="s">
        <v>119</v>
      </c>
      <c r="B58" s="24"/>
      <c r="C58" s="83">
        <v>2.5</v>
      </c>
      <c r="D58" s="83">
        <v>2</v>
      </c>
      <c r="E58" s="84">
        <v>2.5</v>
      </c>
      <c r="F58" s="83">
        <v>2.5</v>
      </c>
      <c r="G58" s="85">
        <v>2.5</v>
      </c>
      <c r="H58" s="83"/>
      <c r="I58" s="83"/>
      <c r="J58" s="83"/>
      <c r="K58" s="83">
        <v>2</v>
      </c>
      <c r="L58" s="83">
        <v>3</v>
      </c>
      <c r="M58" s="83">
        <v>3.5</v>
      </c>
      <c r="N58" s="83">
        <v>3.5</v>
      </c>
      <c r="O58" s="10">
        <f>SUM(C58:N58)</f>
        <v>24</v>
      </c>
      <c r="Q58" s="7"/>
      <c r="S58" s="44">
        <v>19.82</v>
      </c>
    </row>
    <row r="59" spans="1:19" s="44" customFormat="1" ht="24" customHeight="1">
      <c r="A59" s="24" t="s">
        <v>171</v>
      </c>
      <c r="B59" s="74" t="s">
        <v>100</v>
      </c>
      <c r="C59" s="83">
        <f>C57-C58</f>
        <v>175</v>
      </c>
      <c r="D59" s="83">
        <f aca="true" t="shared" si="10" ref="D59:O59">D57-D58</f>
        <v>185</v>
      </c>
      <c r="E59" s="83">
        <f t="shared" si="10"/>
        <v>198</v>
      </c>
      <c r="F59" s="83">
        <f t="shared" si="10"/>
        <v>184</v>
      </c>
      <c r="G59" s="83">
        <f t="shared" si="10"/>
        <v>172</v>
      </c>
      <c r="H59" s="83">
        <f t="shared" si="10"/>
        <v>124</v>
      </c>
      <c r="I59" s="83">
        <f t="shared" si="10"/>
        <v>89</v>
      </c>
      <c r="J59" s="83">
        <f t="shared" si="10"/>
        <v>95</v>
      </c>
      <c r="K59" s="83">
        <f t="shared" si="10"/>
        <v>165</v>
      </c>
      <c r="L59" s="83">
        <f t="shared" si="10"/>
        <v>175</v>
      </c>
      <c r="M59" s="83">
        <f t="shared" si="10"/>
        <v>172</v>
      </c>
      <c r="N59" s="83">
        <f t="shared" si="10"/>
        <v>166</v>
      </c>
      <c r="O59" s="10">
        <f t="shared" si="10"/>
        <v>1900</v>
      </c>
      <c r="Q59" s="7"/>
      <c r="S59" s="44">
        <v>1899.9999999999998</v>
      </c>
    </row>
    <row r="60" spans="1:19" s="44" customFormat="1" ht="32.25" customHeight="1">
      <c r="A60" s="24"/>
      <c r="B60" s="79" t="s">
        <v>102</v>
      </c>
      <c r="C60" s="12">
        <v>97.5</v>
      </c>
      <c r="D60" s="12">
        <v>102</v>
      </c>
      <c r="E60" s="12">
        <v>115.5</v>
      </c>
      <c r="F60" s="12">
        <v>107.5</v>
      </c>
      <c r="G60" s="12">
        <v>102.5</v>
      </c>
      <c r="H60" s="12">
        <v>75</v>
      </c>
      <c r="I60" s="12">
        <v>65</v>
      </c>
      <c r="J60" s="12">
        <v>60</v>
      </c>
      <c r="K60" s="12">
        <v>97</v>
      </c>
      <c r="L60" s="12">
        <v>103</v>
      </c>
      <c r="M60" s="12">
        <v>102.5</v>
      </c>
      <c r="N60" s="12">
        <v>96.5</v>
      </c>
      <c r="O60" s="82">
        <f aca="true" t="shared" si="11" ref="O60:O82">SUM(C60:N60)</f>
        <v>1124</v>
      </c>
      <c r="Q60" s="7"/>
      <c r="S60" s="44">
        <v>1119.8200000000002</v>
      </c>
    </row>
    <row r="61" spans="1:19" s="44" customFormat="1" ht="17.25" customHeight="1">
      <c r="A61" s="24" t="s">
        <v>119</v>
      </c>
      <c r="B61" s="80"/>
      <c r="C61" s="83">
        <v>2.5</v>
      </c>
      <c r="D61" s="83">
        <v>2</v>
      </c>
      <c r="E61" s="84">
        <v>2.5</v>
      </c>
      <c r="F61" s="83">
        <v>2.5</v>
      </c>
      <c r="G61" s="85">
        <v>2.5</v>
      </c>
      <c r="H61" s="83"/>
      <c r="I61" s="83"/>
      <c r="J61" s="83"/>
      <c r="K61" s="83">
        <v>2</v>
      </c>
      <c r="L61" s="83">
        <v>3</v>
      </c>
      <c r="M61" s="83">
        <v>3.5</v>
      </c>
      <c r="N61" s="83">
        <v>3.5</v>
      </c>
      <c r="O61" s="82">
        <f t="shared" si="11"/>
        <v>24</v>
      </c>
      <c r="Q61" s="7"/>
      <c r="S61" s="44">
        <v>19.82</v>
      </c>
    </row>
    <row r="62" spans="1:19" s="44" customFormat="1" ht="29.25" customHeight="1">
      <c r="A62" s="24" t="s">
        <v>177</v>
      </c>
      <c r="B62" s="79" t="s">
        <v>102</v>
      </c>
      <c r="C62" s="83">
        <f>C60-C61</f>
        <v>95</v>
      </c>
      <c r="D62" s="83">
        <f aca="true" t="shared" si="12" ref="D62:O62">D60-D61</f>
        <v>100</v>
      </c>
      <c r="E62" s="83">
        <f t="shared" si="12"/>
        <v>113</v>
      </c>
      <c r="F62" s="83">
        <f t="shared" si="12"/>
        <v>105</v>
      </c>
      <c r="G62" s="83">
        <f t="shared" si="12"/>
        <v>100</v>
      </c>
      <c r="H62" s="83">
        <f t="shared" si="12"/>
        <v>75</v>
      </c>
      <c r="I62" s="83">
        <f t="shared" si="12"/>
        <v>65</v>
      </c>
      <c r="J62" s="83">
        <f t="shared" si="12"/>
        <v>60</v>
      </c>
      <c r="K62" s="83">
        <f t="shared" si="12"/>
        <v>95</v>
      </c>
      <c r="L62" s="83">
        <f t="shared" si="12"/>
        <v>100</v>
      </c>
      <c r="M62" s="83">
        <f t="shared" si="12"/>
        <v>99</v>
      </c>
      <c r="N62" s="83">
        <f t="shared" si="12"/>
        <v>93</v>
      </c>
      <c r="O62" s="10">
        <f t="shared" si="12"/>
        <v>1100</v>
      </c>
      <c r="Q62" s="7"/>
      <c r="S62" s="44">
        <v>1100.0000000000002</v>
      </c>
    </row>
    <row r="63" spans="1:17" s="44" customFormat="1" ht="14.25" customHeight="1">
      <c r="A63" s="24" t="s">
        <v>111</v>
      </c>
      <c r="B63" s="74" t="s">
        <v>110</v>
      </c>
      <c r="C63" s="133">
        <v>192.5</v>
      </c>
      <c r="D63" s="133">
        <v>202</v>
      </c>
      <c r="E63" s="133">
        <v>207.5</v>
      </c>
      <c r="F63" s="133">
        <v>207.5</v>
      </c>
      <c r="G63" s="133">
        <v>182.5</v>
      </c>
      <c r="H63" s="133">
        <v>165</v>
      </c>
      <c r="I63" s="133">
        <v>90</v>
      </c>
      <c r="J63" s="133">
        <v>80</v>
      </c>
      <c r="K63" s="133">
        <v>192</v>
      </c>
      <c r="L63" s="133">
        <v>198</v>
      </c>
      <c r="M63" s="133">
        <v>203.5</v>
      </c>
      <c r="N63" s="133">
        <v>203.5</v>
      </c>
      <c r="O63" s="11">
        <f t="shared" si="11"/>
        <v>2124</v>
      </c>
      <c r="Q63" s="7">
        <v>2400</v>
      </c>
    </row>
    <row r="64" spans="1:17" s="44" customFormat="1" ht="15.75" customHeight="1">
      <c r="A64" s="24" t="s">
        <v>119</v>
      </c>
      <c r="B64" s="24"/>
      <c r="C64" s="109">
        <v>2.5</v>
      </c>
      <c r="D64" s="109">
        <v>2</v>
      </c>
      <c r="E64" s="109">
        <v>2.5</v>
      </c>
      <c r="F64" s="109">
        <v>2.5</v>
      </c>
      <c r="G64" s="109">
        <v>2.5</v>
      </c>
      <c r="H64" s="109"/>
      <c r="I64" s="109"/>
      <c r="J64" s="109"/>
      <c r="K64" s="109">
        <v>2</v>
      </c>
      <c r="L64" s="109">
        <v>3</v>
      </c>
      <c r="M64" s="109">
        <v>3.5</v>
      </c>
      <c r="N64" s="109">
        <v>3.5</v>
      </c>
      <c r="O64" s="11">
        <f t="shared" si="11"/>
        <v>24</v>
      </c>
      <c r="Q64" s="7"/>
    </row>
    <row r="65" spans="1:17" s="44" customFormat="1" ht="25.5" customHeight="1">
      <c r="A65" s="24" t="s">
        <v>178</v>
      </c>
      <c r="B65" s="74" t="s">
        <v>110</v>
      </c>
      <c r="C65" s="114">
        <f>C63-C64</f>
        <v>190</v>
      </c>
      <c r="D65" s="114">
        <f aca="true" t="shared" si="13" ref="D65:O65">D63-D64</f>
        <v>200</v>
      </c>
      <c r="E65" s="114">
        <f t="shared" si="13"/>
        <v>205</v>
      </c>
      <c r="F65" s="114">
        <f t="shared" si="13"/>
        <v>205</v>
      </c>
      <c r="G65" s="114">
        <f t="shared" si="13"/>
        <v>180</v>
      </c>
      <c r="H65" s="114">
        <f t="shared" si="13"/>
        <v>165</v>
      </c>
      <c r="I65" s="114">
        <f t="shared" si="13"/>
        <v>90</v>
      </c>
      <c r="J65" s="114">
        <f t="shared" si="13"/>
        <v>80</v>
      </c>
      <c r="K65" s="114">
        <f t="shared" si="13"/>
        <v>190</v>
      </c>
      <c r="L65" s="114">
        <f t="shared" si="13"/>
        <v>195</v>
      </c>
      <c r="M65" s="114">
        <f t="shared" si="13"/>
        <v>200</v>
      </c>
      <c r="N65" s="114">
        <f t="shared" si="13"/>
        <v>200</v>
      </c>
      <c r="O65" s="121">
        <f t="shared" si="13"/>
        <v>2100</v>
      </c>
      <c r="Q65" s="7"/>
    </row>
    <row r="66" spans="1:17" s="44" customFormat="1" ht="14.25" customHeight="1">
      <c r="A66" s="24" t="s">
        <v>17</v>
      </c>
      <c r="B66" s="74" t="s">
        <v>110</v>
      </c>
      <c r="C66" s="8">
        <v>105</v>
      </c>
      <c r="D66" s="8">
        <v>110</v>
      </c>
      <c r="E66" s="8">
        <v>111</v>
      </c>
      <c r="F66" s="8">
        <v>110</v>
      </c>
      <c r="G66" s="8">
        <v>99</v>
      </c>
      <c r="H66" s="8">
        <v>85</v>
      </c>
      <c r="I66" s="8">
        <v>75</v>
      </c>
      <c r="J66" s="8">
        <v>55</v>
      </c>
      <c r="K66" s="8">
        <v>90</v>
      </c>
      <c r="L66" s="8">
        <v>118</v>
      </c>
      <c r="M66" s="8">
        <v>120</v>
      </c>
      <c r="N66" s="8">
        <v>122</v>
      </c>
      <c r="O66" s="82">
        <f t="shared" si="11"/>
        <v>1200</v>
      </c>
      <c r="Q66" s="7">
        <v>1820</v>
      </c>
    </row>
    <row r="67" spans="1:17" s="44" customFormat="1" ht="12.75" customHeight="1">
      <c r="A67" s="24" t="s">
        <v>18</v>
      </c>
      <c r="B67" s="74" t="s">
        <v>110</v>
      </c>
      <c r="C67" s="75">
        <v>210</v>
      </c>
      <c r="D67" s="75">
        <v>220</v>
      </c>
      <c r="E67" s="75">
        <v>205</v>
      </c>
      <c r="F67" s="75">
        <v>210</v>
      </c>
      <c r="G67" s="75">
        <v>200</v>
      </c>
      <c r="H67" s="75">
        <v>160</v>
      </c>
      <c r="I67" s="75">
        <v>115</v>
      </c>
      <c r="J67" s="75">
        <v>75</v>
      </c>
      <c r="K67" s="72">
        <v>180</v>
      </c>
      <c r="L67" s="72">
        <v>220</v>
      </c>
      <c r="M67" s="72">
        <v>210</v>
      </c>
      <c r="N67" s="72">
        <v>195</v>
      </c>
      <c r="O67" s="82">
        <f t="shared" si="11"/>
        <v>2200</v>
      </c>
      <c r="Q67" s="7">
        <v>2600</v>
      </c>
    </row>
    <row r="68" spans="1:17" s="44" customFormat="1" ht="12.75" customHeight="1">
      <c r="A68" s="24" t="s">
        <v>147</v>
      </c>
      <c r="B68" s="74" t="s">
        <v>110</v>
      </c>
      <c r="C68" s="30">
        <v>250</v>
      </c>
      <c r="D68" s="30">
        <v>248</v>
      </c>
      <c r="E68" s="30">
        <v>243</v>
      </c>
      <c r="F68" s="30">
        <v>238</v>
      </c>
      <c r="G68" s="30">
        <v>230</v>
      </c>
      <c r="H68" s="30">
        <v>160</v>
      </c>
      <c r="I68" s="30">
        <v>118</v>
      </c>
      <c r="J68" s="30">
        <v>105</v>
      </c>
      <c r="K68" s="6">
        <v>250</v>
      </c>
      <c r="L68" s="6">
        <v>255</v>
      </c>
      <c r="M68" s="6">
        <v>250</v>
      </c>
      <c r="N68" s="6">
        <v>253</v>
      </c>
      <c r="O68" s="82">
        <f t="shared" si="11"/>
        <v>2600</v>
      </c>
      <c r="Q68" s="7">
        <v>3005</v>
      </c>
    </row>
    <row r="69" spans="1:17" s="44" customFormat="1" ht="32.25" customHeight="1">
      <c r="A69" s="24" t="s">
        <v>106</v>
      </c>
      <c r="B69" s="74" t="s">
        <v>100</v>
      </c>
      <c r="C69" s="36">
        <v>324.41999999999996</v>
      </c>
      <c r="D69" s="36">
        <v>320.41999999999996</v>
      </c>
      <c r="E69" s="36">
        <v>330.42</v>
      </c>
      <c r="F69" s="36">
        <v>338.42</v>
      </c>
      <c r="G69" s="36">
        <v>321.41999999999996</v>
      </c>
      <c r="H69" s="36">
        <v>265.41999999999996</v>
      </c>
      <c r="I69" s="36">
        <v>170.42</v>
      </c>
      <c r="J69" s="36">
        <v>183.42</v>
      </c>
      <c r="K69" s="142">
        <v>256.41999999999996</v>
      </c>
      <c r="L69" s="142">
        <v>326.42</v>
      </c>
      <c r="M69" s="142">
        <v>326.4</v>
      </c>
      <c r="N69" s="142">
        <v>321.4</v>
      </c>
      <c r="O69" s="121">
        <f>SUM(C69:N69)</f>
        <v>3485.0000000000005</v>
      </c>
      <c r="Q69" s="7">
        <v>3286</v>
      </c>
    </row>
    <row r="70" spans="1:17" s="44" customFormat="1" ht="12.75" customHeight="1">
      <c r="A70" s="8" t="s">
        <v>74</v>
      </c>
      <c r="B70" s="8"/>
      <c r="C70" s="92">
        <v>15.42</v>
      </c>
      <c r="D70" s="92">
        <v>15.42</v>
      </c>
      <c r="E70" s="92">
        <v>15.42</v>
      </c>
      <c r="F70" s="92">
        <v>15.42</v>
      </c>
      <c r="G70" s="92">
        <v>15.42</v>
      </c>
      <c r="H70" s="92">
        <v>15.42</v>
      </c>
      <c r="I70" s="92">
        <v>15.42</v>
      </c>
      <c r="J70" s="92">
        <v>15.42</v>
      </c>
      <c r="K70" s="92">
        <v>15.42</v>
      </c>
      <c r="L70" s="92">
        <v>15.42</v>
      </c>
      <c r="M70" s="92">
        <v>15.4</v>
      </c>
      <c r="N70" s="92">
        <v>15.4</v>
      </c>
      <c r="O70" s="82">
        <f t="shared" si="11"/>
        <v>185</v>
      </c>
      <c r="Q70" s="7"/>
    </row>
    <row r="71" spans="1:17" s="44" customFormat="1" ht="32.25" customHeight="1">
      <c r="A71" s="27" t="s">
        <v>21</v>
      </c>
      <c r="B71" s="27"/>
      <c r="C71" s="27" t="s">
        <v>0</v>
      </c>
      <c r="D71" s="27" t="s">
        <v>1</v>
      </c>
      <c r="E71" s="27" t="s">
        <v>2</v>
      </c>
      <c r="F71" s="27" t="s">
        <v>3</v>
      </c>
      <c r="G71" s="27" t="s">
        <v>4</v>
      </c>
      <c r="H71" s="27" t="s">
        <v>22</v>
      </c>
      <c r="I71" s="27" t="s">
        <v>5</v>
      </c>
      <c r="J71" s="27" t="s">
        <v>6</v>
      </c>
      <c r="K71" s="27" t="s">
        <v>7</v>
      </c>
      <c r="L71" s="27" t="s">
        <v>8</v>
      </c>
      <c r="M71" s="27" t="s">
        <v>9</v>
      </c>
      <c r="N71" s="27" t="s">
        <v>10</v>
      </c>
      <c r="O71" s="27" t="s">
        <v>20</v>
      </c>
      <c r="Q71" s="7"/>
    </row>
    <row r="72" spans="1:18" s="44" customFormat="1" ht="25.5" customHeight="1">
      <c r="A72" s="24" t="s">
        <v>172</v>
      </c>
      <c r="B72" s="74" t="s">
        <v>100</v>
      </c>
      <c r="C72" s="5">
        <f>C69-C70</f>
        <v>308.99999999999994</v>
      </c>
      <c r="D72" s="5">
        <f aca="true" t="shared" si="14" ref="D72:R72">D69-D70</f>
        <v>304.99999999999994</v>
      </c>
      <c r="E72" s="5">
        <f t="shared" si="14"/>
        <v>315</v>
      </c>
      <c r="F72" s="5">
        <f t="shared" si="14"/>
        <v>323</v>
      </c>
      <c r="G72" s="5">
        <f t="shared" si="14"/>
        <v>305.99999999999994</v>
      </c>
      <c r="H72" s="5">
        <f t="shared" si="14"/>
        <v>249.99999999999997</v>
      </c>
      <c r="I72" s="5">
        <f t="shared" si="14"/>
        <v>155</v>
      </c>
      <c r="J72" s="5">
        <f t="shared" si="14"/>
        <v>168</v>
      </c>
      <c r="K72" s="5">
        <f t="shared" si="14"/>
        <v>240.99999999999997</v>
      </c>
      <c r="L72" s="5">
        <f t="shared" si="14"/>
        <v>311</v>
      </c>
      <c r="M72" s="5">
        <f t="shared" si="14"/>
        <v>311</v>
      </c>
      <c r="N72" s="5">
        <f t="shared" si="14"/>
        <v>306</v>
      </c>
      <c r="O72" s="115">
        <f t="shared" si="14"/>
        <v>3300.0000000000005</v>
      </c>
      <c r="P72" s="5">
        <f t="shared" si="14"/>
        <v>0</v>
      </c>
      <c r="Q72" s="5">
        <f t="shared" si="14"/>
        <v>3286</v>
      </c>
      <c r="R72" s="5">
        <f t="shared" si="14"/>
        <v>0</v>
      </c>
    </row>
    <row r="73" spans="1:17" s="44" customFormat="1" ht="33.75" customHeight="1">
      <c r="A73" s="102"/>
      <c r="B73" s="80" t="s">
        <v>174</v>
      </c>
      <c r="C73" s="77">
        <v>255.42</v>
      </c>
      <c r="D73" s="77">
        <v>250.42</v>
      </c>
      <c r="E73" s="77">
        <v>260.42</v>
      </c>
      <c r="F73" s="77">
        <v>265.42</v>
      </c>
      <c r="G73" s="77">
        <v>253.42</v>
      </c>
      <c r="H73" s="77">
        <v>215.42</v>
      </c>
      <c r="I73" s="77">
        <v>150.42</v>
      </c>
      <c r="J73" s="77">
        <v>160.42</v>
      </c>
      <c r="K73" s="77">
        <v>196.42</v>
      </c>
      <c r="L73" s="77">
        <v>258.42</v>
      </c>
      <c r="M73" s="77">
        <v>263.4</v>
      </c>
      <c r="N73" s="77">
        <v>255.4</v>
      </c>
      <c r="O73" s="10">
        <f t="shared" si="11"/>
        <v>2785.0000000000005</v>
      </c>
      <c r="Q73" s="7"/>
    </row>
    <row r="74" spans="1:17" s="44" customFormat="1" ht="14.25" customHeight="1">
      <c r="A74" s="8" t="s">
        <v>74</v>
      </c>
      <c r="B74" s="80"/>
      <c r="C74" s="92">
        <v>15.42</v>
      </c>
      <c r="D74" s="92">
        <v>15.42</v>
      </c>
      <c r="E74" s="92">
        <v>15.42</v>
      </c>
      <c r="F74" s="92">
        <v>15.42</v>
      </c>
      <c r="G74" s="92">
        <v>15.42</v>
      </c>
      <c r="H74" s="92">
        <v>15.42</v>
      </c>
      <c r="I74" s="92">
        <v>15.42</v>
      </c>
      <c r="J74" s="92">
        <v>15.42</v>
      </c>
      <c r="K74" s="92">
        <v>15.42</v>
      </c>
      <c r="L74" s="92">
        <v>15.42</v>
      </c>
      <c r="M74" s="92">
        <v>15.4</v>
      </c>
      <c r="N74" s="92">
        <v>15.4</v>
      </c>
      <c r="O74" s="82">
        <f t="shared" si="11"/>
        <v>185</v>
      </c>
      <c r="Q74" s="7"/>
    </row>
    <row r="75" spans="1:17" s="44" customFormat="1" ht="31.5" customHeight="1">
      <c r="A75" s="8" t="s">
        <v>173</v>
      </c>
      <c r="B75" s="80" t="s">
        <v>102</v>
      </c>
      <c r="C75" s="116">
        <f>C73-C74</f>
        <v>240</v>
      </c>
      <c r="D75" s="116">
        <f aca="true" t="shared" si="15" ref="D75:O75">D73-D74</f>
        <v>235</v>
      </c>
      <c r="E75" s="116">
        <f t="shared" si="15"/>
        <v>245.00000000000003</v>
      </c>
      <c r="F75" s="116">
        <f t="shared" si="15"/>
        <v>250.00000000000003</v>
      </c>
      <c r="G75" s="116">
        <f t="shared" si="15"/>
        <v>238</v>
      </c>
      <c r="H75" s="116">
        <f t="shared" si="15"/>
        <v>200</v>
      </c>
      <c r="I75" s="116">
        <f t="shared" si="15"/>
        <v>135</v>
      </c>
      <c r="J75" s="116">
        <f t="shared" si="15"/>
        <v>145</v>
      </c>
      <c r="K75" s="116">
        <f t="shared" si="15"/>
        <v>181</v>
      </c>
      <c r="L75" s="116">
        <f t="shared" si="15"/>
        <v>243.00000000000003</v>
      </c>
      <c r="M75" s="116">
        <f t="shared" si="15"/>
        <v>247.99999999999997</v>
      </c>
      <c r="N75" s="116">
        <f t="shared" si="15"/>
        <v>240</v>
      </c>
      <c r="O75" s="117">
        <f t="shared" si="15"/>
        <v>2600.0000000000005</v>
      </c>
      <c r="Q75" s="7"/>
    </row>
    <row r="76" spans="1:17" s="44" customFormat="1" ht="24" customHeight="1">
      <c r="A76" s="24" t="s">
        <v>82</v>
      </c>
      <c r="B76" s="74" t="s">
        <v>110</v>
      </c>
      <c r="C76" s="75">
        <v>281</v>
      </c>
      <c r="D76" s="75">
        <v>260</v>
      </c>
      <c r="E76" s="75">
        <v>265</v>
      </c>
      <c r="F76" s="75">
        <v>268</v>
      </c>
      <c r="G76" s="75">
        <v>250</v>
      </c>
      <c r="H76" s="75">
        <v>193</v>
      </c>
      <c r="I76" s="75">
        <v>160</v>
      </c>
      <c r="J76" s="75">
        <v>105</v>
      </c>
      <c r="K76" s="86">
        <v>266</v>
      </c>
      <c r="L76" s="72">
        <v>269</v>
      </c>
      <c r="M76" s="72">
        <v>265</v>
      </c>
      <c r="N76" s="72">
        <v>254</v>
      </c>
      <c r="O76" s="82">
        <f t="shared" si="11"/>
        <v>2836</v>
      </c>
      <c r="Q76" s="7">
        <v>3495</v>
      </c>
    </row>
    <row r="77" spans="1:17" s="44" customFormat="1" ht="15.75" customHeight="1">
      <c r="A77" s="8" t="s">
        <v>81</v>
      </c>
      <c r="B77" s="8"/>
      <c r="C77" s="8">
        <v>4</v>
      </c>
      <c r="D77" s="8">
        <v>4</v>
      </c>
      <c r="E77" s="8">
        <v>4</v>
      </c>
      <c r="F77" s="8">
        <v>4</v>
      </c>
      <c r="G77" s="8">
        <v>4</v>
      </c>
      <c r="H77" s="8"/>
      <c r="I77" s="8"/>
      <c r="J77" s="8"/>
      <c r="K77" s="8">
        <v>4</v>
      </c>
      <c r="L77" s="8">
        <v>4</v>
      </c>
      <c r="M77" s="8">
        <v>4</v>
      </c>
      <c r="N77" s="8">
        <v>4</v>
      </c>
      <c r="O77" s="82">
        <f t="shared" si="11"/>
        <v>36</v>
      </c>
      <c r="Q77" s="7"/>
    </row>
    <row r="78" spans="1:18" s="44" customFormat="1" ht="27" customHeight="1">
      <c r="A78" s="24" t="s">
        <v>175</v>
      </c>
      <c r="B78" s="74" t="s">
        <v>110</v>
      </c>
      <c r="C78" s="8">
        <f>C76-C77</f>
        <v>277</v>
      </c>
      <c r="D78" s="8">
        <f>D76-D77</f>
        <v>256</v>
      </c>
      <c r="E78" s="8">
        <f>E76-E77</f>
        <v>261</v>
      </c>
      <c r="F78" s="8">
        <f>F76-F77</f>
        <v>264</v>
      </c>
      <c r="G78" s="8">
        <f>G76-G77</f>
        <v>246</v>
      </c>
      <c r="H78" s="8">
        <f>H76-H77</f>
        <v>193</v>
      </c>
      <c r="I78" s="8">
        <f>I76-I77</f>
        <v>160</v>
      </c>
      <c r="J78" s="8">
        <f>J76-J77</f>
        <v>105</v>
      </c>
      <c r="K78" s="8">
        <f>K76-K77</f>
        <v>262</v>
      </c>
      <c r="L78" s="8">
        <f>L76-L77</f>
        <v>265</v>
      </c>
      <c r="M78" s="8">
        <f>M76-M77</f>
        <v>261</v>
      </c>
      <c r="N78" s="8">
        <f>N76-N77</f>
        <v>250</v>
      </c>
      <c r="O78" s="7">
        <f>O76-O77</f>
        <v>2800</v>
      </c>
      <c r="P78" s="8">
        <f>P76-P77</f>
        <v>0</v>
      </c>
      <c r="Q78" s="8">
        <f>Q76-Q77</f>
        <v>3495</v>
      </c>
      <c r="R78" s="8">
        <f>R76-R77</f>
        <v>0</v>
      </c>
    </row>
    <row r="79" spans="1:17" s="44" customFormat="1" ht="27" customHeight="1">
      <c r="A79" s="24" t="s">
        <v>148</v>
      </c>
      <c r="B79" s="74" t="s">
        <v>110</v>
      </c>
      <c r="C79" s="106">
        <v>232</v>
      </c>
      <c r="D79" s="106">
        <v>214</v>
      </c>
      <c r="E79" s="106">
        <v>220</v>
      </c>
      <c r="F79" s="106">
        <v>228</v>
      </c>
      <c r="G79" s="106">
        <v>212</v>
      </c>
      <c r="H79" s="106">
        <v>151</v>
      </c>
      <c r="I79" s="106">
        <v>111</v>
      </c>
      <c r="J79" s="106">
        <v>81</v>
      </c>
      <c r="K79" s="106">
        <v>222</v>
      </c>
      <c r="L79" s="106">
        <v>225</v>
      </c>
      <c r="M79" s="106">
        <v>225</v>
      </c>
      <c r="N79" s="106">
        <v>200</v>
      </c>
      <c r="O79" s="82">
        <f t="shared" si="11"/>
        <v>2321</v>
      </c>
      <c r="Q79" s="7">
        <v>2265</v>
      </c>
    </row>
    <row r="80" spans="1:17" s="44" customFormat="1" ht="15" customHeight="1">
      <c r="A80" s="8" t="s">
        <v>81</v>
      </c>
      <c r="B80" s="74"/>
      <c r="C80" s="54">
        <v>2</v>
      </c>
      <c r="D80" s="54">
        <v>2</v>
      </c>
      <c r="E80" s="54">
        <v>2</v>
      </c>
      <c r="F80" s="54">
        <v>2</v>
      </c>
      <c r="G80" s="54">
        <v>2</v>
      </c>
      <c r="H80" s="54">
        <v>1</v>
      </c>
      <c r="I80" s="54">
        <v>1</v>
      </c>
      <c r="J80" s="54">
        <v>1</v>
      </c>
      <c r="K80" s="8">
        <v>2</v>
      </c>
      <c r="L80" s="8">
        <v>2</v>
      </c>
      <c r="M80" s="8">
        <v>2</v>
      </c>
      <c r="N80" s="8">
        <v>2</v>
      </c>
      <c r="O80" s="82">
        <f t="shared" si="11"/>
        <v>21</v>
      </c>
      <c r="Q80" s="7"/>
    </row>
    <row r="81" spans="1:18" s="44" customFormat="1" ht="39" customHeight="1">
      <c r="A81" s="24" t="s">
        <v>176</v>
      </c>
      <c r="B81" s="74" t="s">
        <v>110</v>
      </c>
      <c r="C81" s="118">
        <f>C79-C80</f>
        <v>230</v>
      </c>
      <c r="D81" s="118">
        <f aca="true" t="shared" si="16" ref="D81:R81">D79-D80</f>
        <v>212</v>
      </c>
      <c r="E81" s="118">
        <f t="shared" si="16"/>
        <v>218</v>
      </c>
      <c r="F81" s="118">
        <f t="shared" si="16"/>
        <v>226</v>
      </c>
      <c r="G81" s="118">
        <f t="shared" si="16"/>
        <v>210</v>
      </c>
      <c r="H81" s="118">
        <f t="shared" si="16"/>
        <v>150</v>
      </c>
      <c r="I81" s="118">
        <f t="shared" si="16"/>
        <v>110</v>
      </c>
      <c r="J81" s="118">
        <f t="shared" si="16"/>
        <v>80</v>
      </c>
      <c r="K81" s="118">
        <f t="shared" si="16"/>
        <v>220</v>
      </c>
      <c r="L81" s="118">
        <f t="shared" si="16"/>
        <v>223</v>
      </c>
      <c r="M81" s="118">
        <f t="shared" si="16"/>
        <v>223</v>
      </c>
      <c r="N81" s="118">
        <f t="shared" si="16"/>
        <v>198</v>
      </c>
      <c r="O81" s="119">
        <f t="shared" si="16"/>
        <v>2300</v>
      </c>
      <c r="P81" s="118">
        <f t="shared" si="16"/>
        <v>0</v>
      </c>
      <c r="Q81" s="118">
        <f t="shared" si="16"/>
        <v>2265</v>
      </c>
      <c r="R81" s="118">
        <f t="shared" si="16"/>
        <v>0</v>
      </c>
    </row>
    <row r="82" spans="1:17" s="44" customFormat="1" ht="39.75" customHeight="1">
      <c r="A82" s="24" t="s">
        <v>105</v>
      </c>
      <c r="B82" s="74" t="s">
        <v>110</v>
      </c>
      <c r="C82" s="75">
        <v>30</v>
      </c>
      <c r="D82" s="75">
        <v>29</v>
      </c>
      <c r="E82" s="75">
        <v>33</v>
      </c>
      <c r="F82" s="75">
        <v>35</v>
      </c>
      <c r="G82" s="75">
        <v>32</v>
      </c>
      <c r="H82" s="75">
        <v>20</v>
      </c>
      <c r="I82" s="107">
        <v>12</v>
      </c>
      <c r="J82" s="107">
        <v>12</v>
      </c>
      <c r="K82" s="8">
        <v>35</v>
      </c>
      <c r="L82" s="8">
        <v>34</v>
      </c>
      <c r="M82" s="8">
        <v>35</v>
      </c>
      <c r="N82" s="8">
        <v>33</v>
      </c>
      <c r="O82" s="82">
        <f t="shared" si="11"/>
        <v>340</v>
      </c>
      <c r="Q82" s="7">
        <v>291</v>
      </c>
    </row>
    <row r="83" spans="1:17" s="44" customFormat="1" ht="30" customHeight="1">
      <c r="A83" s="147" t="s">
        <v>140</v>
      </c>
      <c r="B83" s="78" t="s">
        <v>100</v>
      </c>
      <c r="C83" s="75">
        <v>320</v>
      </c>
      <c r="D83" s="75">
        <v>340</v>
      </c>
      <c r="E83" s="75">
        <v>350</v>
      </c>
      <c r="F83" s="75">
        <v>340</v>
      </c>
      <c r="G83" s="75">
        <v>340</v>
      </c>
      <c r="H83" s="75">
        <v>250</v>
      </c>
      <c r="I83" s="107">
        <v>160</v>
      </c>
      <c r="J83" s="107">
        <v>130</v>
      </c>
      <c r="K83" s="8">
        <v>320</v>
      </c>
      <c r="L83" s="76">
        <v>387.2</v>
      </c>
      <c r="M83" s="76">
        <v>388</v>
      </c>
      <c r="N83" s="76">
        <v>382.9</v>
      </c>
      <c r="O83" s="82">
        <f>SUM(C83:N83)</f>
        <v>3708.1</v>
      </c>
      <c r="Q83" s="7"/>
    </row>
    <row r="84" spans="1:17" s="44" customFormat="1" ht="32.25" customHeight="1">
      <c r="A84" s="149"/>
      <c r="B84" s="80" t="s">
        <v>102</v>
      </c>
      <c r="C84" s="75">
        <v>320</v>
      </c>
      <c r="D84" s="75">
        <v>340</v>
      </c>
      <c r="E84" s="75">
        <v>350</v>
      </c>
      <c r="F84" s="75">
        <v>340</v>
      </c>
      <c r="G84" s="75">
        <v>340</v>
      </c>
      <c r="H84" s="75">
        <v>250</v>
      </c>
      <c r="I84" s="107">
        <v>160</v>
      </c>
      <c r="J84" s="107">
        <v>130</v>
      </c>
      <c r="K84" s="8">
        <v>320</v>
      </c>
      <c r="L84" s="72">
        <v>325</v>
      </c>
      <c r="M84" s="72">
        <v>340</v>
      </c>
      <c r="N84" s="72">
        <v>335</v>
      </c>
      <c r="O84" s="7">
        <f>SUM(C84:N84)</f>
        <v>3550</v>
      </c>
      <c r="Q84" s="7">
        <v>4396</v>
      </c>
    </row>
    <row r="85" spans="1:17" s="44" customFormat="1" ht="26.25" customHeight="1">
      <c r="A85" s="147" t="s">
        <v>149</v>
      </c>
      <c r="B85" s="78" t="s">
        <v>100</v>
      </c>
      <c r="C85" s="75">
        <v>70</v>
      </c>
      <c r="D85" s="75">
        <v>76</v>
      </c>
      <c r="E85" s="75">
        <v>80</v>
      </c>
      <c r="F85" s="75">
        <v>75</v>
      </c>
      <c r="G85" s="75">
        <v>60</v>
      </c>
      <c r="H85" s="75">
        <v>0</v>
      </c>
      <c r="I85" s="107">
        <v>0</v>
      </c>
      <c r="J85" s="107">
        <v>0</v>
      </c>
      <c r="K85" s="8">
        <v>70</v>
      </c>
      <c r="L85" s="72">
        <v>92</v>
      </c>
      <c r="M85" s="72">
        <v>89</v>
      </c>
      <c r="N85" s="72">
        <v>88</v>
      </c>
      <c r="O85" s="7">
        <f>SUM(C85:N85)</f>
        <v>700</v>
      </c>
      <c r="Q85" s="7"/>
    </row>
    <row r="86" spans="1:17" s="44" customFormat="1" ht="31.5" customHeight="1">
      <c r="A86" s="149"/>
      <c r="B86" s="80" t="s">
        <v>102</v>
      </c>
      <c r="C86" s="75">
        <v>70</v>
      </c>
      <c r="D86" s="75">
        <v>76</v>
      </c>
      <c r="E86" s="75">
        <v>80</v>
      </c>
      <c r="F86" s="75">
        <v>75</v>
      </c>
      <c r="G86" s="75">
        <v>60</v>
      </c>
      <c r="H86" s="75">
        <v>0</v>
      </c>
      <c r="I86" s="107">
        <v>0</v>
      </c>
      <c r="J86" s="107">
        <v>0</v>
      </c>
      <c r="K86" s="8">
        <v>70</v>
      </c>
      <c r="L86" s="72">
        <v>72</v>
      </c>
      <c r="M86" s="72">
        <v>74</v>
      </c>
      <c r="N86" s="72">
        <v>73</v>
      </c>
      <c r="O86" s="7">
        <f>SUM(C86:N86)</f>
        <v>650</v>
      </c>
      <c r="Q86" s="7"/>
    </row>
    <row r="87" spans="1:17" s="44" customFormat="1" ht="29.25" customHeight="1">
      <c r="A87" s="146" t="s">
        <v>120</v>
      </c>
      <c r="B87" s="74" t="s">
        <v>100</v>
      </c>
      <c r="C87" s="54">
        <v>242</v>
      </c>
      <c r="D87" s="54">
        <v>237</v>
      </c>
      <c r="E87" s="54">
        <v>235</v>
      </c>
      <c r="F87" s="54">
        <v>229</v>
      </c>
      <c r="G87" s="54">
        <v>216</v>
      </c>
      <c r="H87" s="54">
        <v>185</v>
      </c>
      <c r="I87" s="107">
        <v>171</v>
      </c>
      <c r="J87" s="107">
        <v>100</v>
      </c>
      <c r="K87" s="8">
        <v>201</v>
      </c>
      <c r="L87" s="8">
        <v>231</v>
      </c>
      <c r="M87" s="8">
        <v>239</v>
      </c>
      <c r="N87" s="8">
        <v>234</v>
      </c>
      <c r="O87" s="7">
        <f>SUM(C87:N87)</f>
        <v>2520</v>
      </c>
      <c r="Q87" s="7">
        <v>3100</v>
      </c>
    </row>
    <row r="88" spans="1:17" s="44" customFormat="1" ht="35.25" customHeight="1">
      <c r="A88" s="146"/>
      <c r="B88" s="74" t="s">
        <v>102</v>
      </c>
      <c r="C88" s="122">
        <v>152</v>
      </c>
      <c r="D88" s="54">
        <v>154</v>
      </c>
      <c r="E88" s="54">
        <v>153</v>
      </c>
      <c r="F88" s="54">
        <v>154</v>
      </c>
      <c r="G88" s="54">
        <v>148</v>
      </c>
      <c r="H88" s="54">
        <v>125</v>
      </c>
      <c r="I88" s="54">
        <v>126</v>
      </c>
      <c r="J88" s="54">
        <v>70</v>
      </c>
      <c r="K88" s="8">
        <v>126</v>
      </c>
      <c r="L88" s="8">
        <v>154</v>
      </c>
      <c r="M88" s="8">
        <v>154</v>
      </c>
      <c r="N88" s="8">
        <v>154</v>
      </c>
      <c r="O88" s="7">
        <f aca="true" t="shared" si="17" ref="O88:O95">SUM(C88:N88)</f>
        <v>1670</v>
      </c>
      <c r="Q88" s="7"/>
    </row>
    <row r="89" spans="1:17" s="44" customFormat="1" ht="32.25" customHeight="1">
      <c r="A89" s="27" t="s">
        <v>21</v>
      </c>
      <c r="B89" s="27"/>
      <c r="C89" s="27" t="s">
        <v>0</v>
      </c>
      <c r="D89" s="27" t="s">
        <v>1</v>
      </c>
      <c r="E89" s="27" t="s">
        <v>2</v>
      </c>
      <c r="F89" s="27" t="s">
        <v>3</v>
      </c>
      <c r="G89" s="27" t="s">
        <v>4</v>
      </c>
      <c r="H89" s="27" t="s">
        <v>22</v>
      </c>
      <c r="I89" s="27" t="s">
        <v>5</v>
      </c>
      <c r="J89" s="27" t="s">
        <v>6</v>
      </c>
      <c r="K89" s="27" t="s">
        <v>7</v>
      </c>
      <c r="L89" s="27" t="s">
        <v>8</v>
      </c>
      <c r="M89" s="27" t="s">
        <v>9</v>
      </c>
      <c r="N89" s="27" t="s">
        <v>10</v>
      </c>
      <c r="O89" s="27" t="s">
        <v>20</v>
      </c>
      <c r="Q89" s="7"/>
    </row>
    <row r="90" spans="1:17" s="44" customFormat="1" ht="34.5" customHeight="1">
      <c r="A90" s="147" t="s">
        <v>121</v>
      </c>
      <c r="B90" s="74" t="s">
        <v>100</v>
      </c>
      <c r="C90" s="122">
        <v>96</v>
      </c>
      <c r="D90" s="54">
        <v>94</v>
      </c>
      <c r="E90" s="54">
        <v>91</v>
      </c>
      <c r="F90" s="54">
        <v>91</v>
      </c>
      <c r="G90" s="54">
        <v>89</v>
      </c>
      <c r="H90" s="54">
        <v>84</v>
      </c>
      <c r="I90" s="54">
        <v>69</v>
      </c>
      <c r="J90" s="54">
        <v>40</v>
      </c>
      <c r="K90" s="8">
        <v>79</v>
      </c>
      <c r="L90" s="8">
        <v>94</v>
      </c>
      <c r="M90" s="8">
        <v>92</v>
      </c>
      <c r="N90" s="8">
        <v>91</v>
      </c>
      <c r="O90" s="7">
        <f>SUM(C90:N90)</f>
        <v>1010</v>
      </c>
      <c r="Q90" s="7"/>
    </row>
    <row r="91" spans="1:17" s="44" customFormat="1" ht="34.5" customHeight="1">
      <c r="A91" s="148"/>
      <c r="B91" s="80" t="s">
        <v>102</v>
      </c>
      <c r="C91" s="75">
        <v>66</v>
      </c>
      <c r="D91" s="75">
        <v>66</v>
      </c>
      <c r="E91" s="75">
        <v>66</v>
      </c>
      <c r="F91" s="75">
        <v>66</v>
      </c>
      <c r="G91" s="75">
        <v>66</v>
      </c>
      <c r="H91" s="75">
        <v>64</v>
      </c>
      <c r="I91" s="75">
        <v>54</v>
      </c>
      <c r="J91" s="75">
        <v>30</v>
      </c>
      <c r="K91" s="72">
        <v>54</v>
      </c>
      <c r="L91" s="72">
        <v>66</v>
      </c>
      <c r="M91" s="72">
        <v>66</v>
      </c>
      <c r="N91" s="72">
        <v>66</v>
      </c>
      <c r="O91" s="7">
        <f t="shared" si="17"/>
        <v>730</v>
      </c>
      <c r="Q91" s="7"/>
    </row>
    <row r="92" spans="1:18" s="44" customFormat="1" ht="29.25" customHeight="1">
      <c r="A92" s="24" t="s">
        <v>144</v>
      </c>
      <c r="B92" s="74" t="s">
        <v>110</v>
      </c>
      <c r="C92" s="106">
        <v>70</v>
      </c>
      <c r="D92" s="106">
        <v>68</v>
      </c>
      <c r="E92" s="106">
        <v>65</v>
      </c>
      <c r="F92" s="106">
        <v>67</v>
      </c>
      <c r="G92" s="106">
        <v>65</v>
      </c>
      <c r="H92" s="106">
        <v>45</v>
      </c>
      <c r="I92" s="106">
        <v>40</v>
      </c>
      <c r="J92" s="106">
        <v>35</v>
      </c>
      <c r="K92" s="106">
        <v>60</v>
      </c>
      <c r="L92" s="106">
        <v>62</v>
      </c>
      <c r="M92" s="106">
        <v>63</v>
      </c>
      <c r="N92" s="106">
        <v>60</v>
      </c>
      <c r="O92" s="73">
        <f>SUM(C92:N92)</f>
        <v>700</v>
      </c>
      <c r="P92" s="72">
        <f>SUM(P90:P91)</f>
        <v>0</v>
      </c>
      <c r="Q92" s="72">
        <f>SUM(Q90:Q91)</f>
        <v>0</v>
      </c>
      <c r="R92" s="72">
        <f>SUM(R90:R91)</f>
        <v>0</v>
      </c>
    </row>
    <row r="93" spans="1:18" s="44" customFormat="1" ht="29.25" customHeight="1">
      <c r="A93" s="24" t="s">
        <v>145</v>
      </c>
      <c r="B93" s="74" t="s">
        <v>110</v>
      </c>
      <c r="C93" s="106">
        <v>143</v>
      </c>
      <c r="D93" s="106">
        <v>139</v>
      </c>
      <c r="E93" s="106">
        <v>142</v>
      </c>
      <c r="F93" s="106">
        <v>145</v>
      </c>
      <c r="G93" s="106">
        <v>141</v>
      </c>
      <c r="H93" s="106">
        <v>90</v>
      </c>
      <c r="I93" s="106">
        <v>80</v>
      </c>
      <c r="J93" s="106">
        <v>55</v>
      </c>
      <c r="K93" s="106">
        <v>142</v>
      </c>
      <c r="L93" s="106">
        <v>145</v>
      </c>
      <c r="M93" s="106">
        <v>140</v>
      </c>
      <c r="N93" s="106">
        <v>138</v>
      </c>
      <c r="O93" s="73">
        <f>SUM(C93:N93)</f>
        <v>1500</v>
      </c>
      <c r="P93" s="72">
        <f>SUM(P92)</f>
        <v>0</v>
      </c>
      <c r="Q93" s="72">
        <f>SUM(Q92)</f>
        <v>0</v>
      </c>
      <c r="R93" s="72">
        <f>SUM(R92)</f>
        <v>0</v>
      </c>
    </row>
    <row r="94" spans="1:17" s="44" customFormat="1" ht="29.25" customHeight="1">
      <c r="A94" s="24" t="s">
        <v>122</v>
      </c>
      <c r="B94" s="74" t="s">
        <v>110</v>
      </c>
      <c r="C94" s="108">
        <v>168</v>
      </c>
      <c r="D94" s="108">
        <v>160</v>
      </c>
      <c r="E94" s="108">
        <v>160</v>
      </c>
      <c r="F94" s="108">
        <v>161</v>
      </c>
      <c r="G94" s="108">
        <v>152</v>
      </c>
      <c r="H94" s="108">
        <v>115</v>
      </c>
      <c r="I94" s="108">
        <v>100</v>
      </c>
      <c r="J94" s="108">
        <v>100</v>
      </c>
      <c r="K94" s="108">
        <v>155</v>
      </c>
      <c r="L94" s="108">
        <v>159</v>
      </c>
      <c r="M94" s="108">
        <v>162</v>
      </c>
      <c r="N94" s="108">
        <v>158</v>
      </c>
      <c r="O94" s="7">
        <f t="shared" si="17"/>
        <v>1750</v>
      </c>
      <c r="Q94" s="7">
        <v>2350</v>
      </c>
    </row>
    <row r="95" spans="1:17" s="44" customFormat="1" ht="30" customHeight="1">
      <c r="A95" s="24" t="s">
        <v>123</v>
      </c>
      <c r="B95" s="74" t="s">
        <v>110</v>
      </c>
      <c r="C95" s="75">
        <v>17</v>
      </c>
      <c r="D95" s="75">
        <v>22</v>
      </c>
      <c r="E95" s="75">
        <v>23</v>
      </c>
      <c r="F95" s="72">
        <v>24</v>
      </c>
      <c r="G95" s="75">
        <v>23</v>
      </c>
      <c r="H95" s="75">
        <v>16</v>
      </c>
      <c r="I95" s="75">
        <v>10</v>
      </c>
      <c r="J95" s="75">
        <v>15</v>
      </c>
      <c r="K95" s="72">
        <v>20</v>
      </c>
      <c r="L95" s="72">
        <v>23</v>
      </c>
      <c r="M95" s="72">
        <v>23</v>
      </c>
      <c r="N95" s="72">
        <v>24</v>
      </c>
      <c r="O95" s="7">
        <f t="shared" si="17"/>
        <v>240</v>
      </c>
      <c r="Q95" s="7"/>
    </row>
    <row r="96" spans="1:17" s="44" customFormat="1" ht="27" customHeight="1">
      <c r="A96" s="24" t="s">
        <v>124</v>
      </c>
      <c r="B96" s="74" t="s">
        <v>110</v>
      </c>
      <c r="C96" s="108">
        <v>125</v>
      </c>
      <c r="D96" s="108">
        <v>130</v>
      </c>
      <c r="E96" s="108">
        <v>128</v>
      </c>
      <c r="F96" s="108">
        <v>130</v>
      </c>
      <c r="G96" s="108">
        <v>125</v>
      </c>
      <c r="H96" s="108">
        <v>85</v>
      </c>
      <c r="I96" s="108">
        <v>80</v>
      </c>
      <c r="J96" s="108">
        <v>75</v>
      </c>
      <c r="K96" s="108">
        <v>125</v>
      </c>
      <c r="L96" s="108">
        <v>120</v>
      </c>
      <c r="M96" s="108">
        <v>115</v>
      </c>
      <c r="N96" s="108">
        <v>122</v>
      </c>
      <c r="O96" s="7">
        <f>C96+D96+E96+F96+G96+H96+I96+J96+K96+L96+M96+N96</f>
        <v>1360</v>
      </c>
      <c r="Q96" s="7">
        <v>2555</v>
      </c>
    </row>
    <row r="97" spans="1:17" s="44" customFormat="1" ht="31.5" customHeight="1">
      <c r="A97" s="24" t="s">
        <v>125</v>
      </c>
      <c r="B97" s="74" t="s">
        <v>110</v>
      </c>
      <c r="C97" s="106">
        <v>99</v>
      </c>
      <c r="D97" s="106">
        <v>120</v>
      </c>
      <c r="E97" s="106">
        <v>120</v>
      </c>
      <c r="F97" s="106">
        <v>118</v>
      </c>
      <c r="G97" s="106">
        <v>115</v>
      </c>
      <c r="H97" s="106">
        <v>100</v>
      </c>
      <c r="I97" s="106">
        <v>72</v>
      </c>
      <c r="J97" s="106">
        <v>70</v>
      </c>
      <c r="K97" s="106">
        <v>126</v>
      </c>
      <c r="L97" s="106">
        <v>125</v>
      </c>
      <c r="M97" s="106">
        <v>128</v>
      </c>
      <c r="N97" s="106">
        <v>127</v>
      </c>
      <c r="O97" s="7">
        <f aca="true" t="shared" si="18" ref="O97:O102">SUM(C97:N97)</f>
        <v>1320</v>
      </c>
      <c r="Q97" s="7"/>
    </row>
    <row r="98" spans="1:17" s="44" customFormat="1" ht="31.5" customHeight="1">
      <c r="A98" s="24" t="s">
        <v>126</v>
      </c>
      <c r="B98" s="74" t="s">
        <v>110</v>
      </c>
      <c r="C98" s="75">
        <v>180</v>
      </c>
      <c r="D98" s="75">
        <v>190</v>
      </c>
      <c r="E98" s="75">
        <v>183</v>
      </c>
      <c r="F98" s="75">
        <v>192</v>
      </c>
      <c r="G98" s="75">
        <v>187</v>
      </c>
      <c r="H98" s="75">
        <v>131</v>
      </c>
      <c r="I98" s="75">
        <v>85</v>
      </c>
      <c r="J98" s="75">
        <v>95</v>
      </c>
      <c r="K98" s="72">
        <v>165</v>
      </c>
      <c r="L98" s="72">
        <v>185</v>
      </c>
      <c r="M98" s="72">
        <v>187</v>
      </c>
      <c r="N98" s="72">
        <v>180</v>
      </c>
      <c r="O98" s="7">
        <f t="shared" si="18"/>
        <v>1960</v>
      </c>
      <c r="Q98" s="7">
        <v>3650</v>
      </c>
    </row>
    <row r="99" spans="1:17" s="44" customFormat="1" ht="39" customHeight="1">
      <c r="A99" s="24" t="s">
        <v>127</v>
      </c>
      <c r="B99" s="74" t="s">
        <v>110</v>
      </c>
      <c r="C99" s="75">
        <v>90</v>
      </c>
      <c r="D99" s="75">
        <v>100</v>
      </c>
      <c r="E99" s="75">
        <v>105</v>
      </c>
      <c r="F99" s="75">
        <v>100</v>
      </c>
      <c r="G99" s="75">
        <v>92</v>
      </c>
      <c r="H99" s="75">
        <v>84</v>
      </c>
      <c r="I99" s="75">
        <v>60</v>
      </c>
      <c r="J99" s="75">
        <v>60</v>
      </c>
      <c r="K99" s="72">
        <v>92</v>
      </c>
      <c r="L99" s="72">
        <v>100</v>
      </c>
      <c r="M99" s="72">
        <v>96</v>
      </c>
      <c r="N99" s="72">
        <v>101</v>
      </c>
      <c r="O99" s="7">
        <f t="shared" si="18"/>
        <v>1080</v>
      </c>
      <c r="Q99" s="7"/>
    </row>
    <row r="100" spans="1:17" s="44" customFormat="1" ht="39" customHeight="1">
      <c r="A100" s="24" t="s">
        <v>128</v>
      </c>
      <c r="B100" s="74" t="s">
        <v>110</v>
      </c>
      <c r="C100" s="108">
        <v>93</v>
      </c>
      <c r="D100" s="108">
        <v>87</v>
      </c>
      <c r="E100" s="108">
        <v>103</v>
      </c>
      <c r="F100" s="108">
        <v>103</v>
      </c>
      <c r="G100" s="108">
        <v>94</v>
      </c>
      <c r="H100" s="108">
        <v>92</v>
      </c>
      <c r="I100" s="108">
        <v>62</v>
      </c>
      <c r="J100" s="108">
        <v>55</v>
      </c>
      <c r="K100" s="108">
        <v>58</v>
      </c>
      <c r="L100" s="108">
        <v>102</v>
      </c>
      <c r="M100" s="108">
        <v>104</v>
      </c>
      <c r="N100" s="108">
        <v>97</v>
      </c>
      <c r="O100" s="7">
        <f t="shared" si="18"/>
        <v>1050</v>
      </c>
      <c r="Q100" s="7">
        <v>2850</v>
      </c>
    </row>
    <row r="101" spans="1:17" s="44" customFormat="1" ht="47.25" customHeight="1">
      <c r="A101" s="24" t="s">
        <v>181</v>
      </c>
      <c r="B101" s="78" t="s">
        <v>110</v>
      </c>
      <c r="C101" s="123">
        <v>135</v>
      </c>
      <c r="D101" s="123">
        <v>135</v>
      </c>
      <c r="E101" s="123">
        <v>133</v>
      </c>
      <c r="F101" s="123">
        <v>130</v>
      </c>
      <c r="G101" s="123">
        <v>133</v>
      </c>
      <c r="H101" s="123">
        <v>80</v>
      </c>
      <c r="I101" s="123">
        <v>55</v>
      </c>
      <c r="J101" s="123">
        <v>55</v>
      </c>
      <c r="K101" s="123">
        <v>120</v>
      </c>
      <c r="L101" s="123">
        <v>140</v>
      </c>
      <c r="M101" s="123">
        <v>144</v>
      </c>
      <c r="N101" s="123">
        <v>145</v>
      </c>
      <c r="O101" s="87">
        <f t="shared" si="18"/>
        <v>1405</v>
      </c>
      <c r="Q101" s="7"/>
    </row>
    <row r="102" spans="1:18" s="44" customFormat="1" ht="21" customHeight="1">
      <c r="A102" s="24" t="s">
        <v>83</v>
      </c>
      <c r="B102" s="24"/>
      <c r="C102" s="124">
        <v>18</v>
      </c>
      <c r="D102" s="124">
        <v>16</v>
      </c>
      <c r="E102" s="124">
        <v>14</v>
      </c>
      <c r="F102" s="124">
        <v>15</v>
      </c>
      <c r="G102" s="124">
        <v>10</v>
      </c>
      <c r="H102" s="124"/>
      <c r="I102" s="124"/>
      <c r="J102" s="124"/>
      <c r="K102" s="124">
        <v>10</v>
      </c>
      <c r="L102" s="124">
        <v>15</v>
      </c>
      <c r="M102" s="124">
        <v>17</v>
      </c>
      <c r="N102" s="124">
        <v>20</v>
      </c>
      <c r="O102" s="10">
        <f t="shared" si="18"/>
        <v>135</v>
      </c>
      <c r="Q102" s="7"/>
      <c r="R102" s="44">
        <v>662</v>
      </c>
    </row>
    <row r="103" spans="1:17" s="44" customFormat="1" ht="36.75" customHeight="1">
      <c r="A103" s="24" t="s">
        <v>182</v>
      </c>
      <c r="B103" s="78" t="s">
        <v>110</v>
      </c>
      <c r="C103" s="8">
        <f>C101-C102</f>
        <v>117</v>
      </c>
      <c r="D103" s="8">
        <f aca="true" t="shared" si="19" ref="D103:O103">D101-D102</f>
        <v>119</v>
      </c>
      <c r="E103" s="8">
        <f t="shared" si="19"/>
        <v>119</v>
      </c>
      <c r="F103" s="8">
        <f t="shared" si="19"/>
        <v>115</v>
      </c>
      <c r="G103" s="8">
        <f t="shared" si="19"/>
        <v>123</v>
      </c>
      <c r="H103" s="8">
        <f t="shared" si="19"/>
        <v>80</v>
      </c>
      <c r="I103" s="8">
        <f t="shared" si="19"/>
        <v>55</v>
      </c>
      <c r="J103" s="8">
        <f t="shared" si="19"/>
        <v>55</v>
      </c>
      <c r="K103" s="8">
        <f t="shared" si="19"/>
        <v>110</v>
      </c>
      <c r="L103" s="8">
        <f t="shared" si="19"/>
        <v>125</v>
      </c>
      <c r="M103" s="8">
        <f t="shared" si="19"/>
        <v>127</v>
      </c>
      <c r="N103" s="8">
        <f t="shared" si="19"/>
        <v>125</v>
      </c>
      <c r="O103" s="7">
        <f t="shared" si="19"/>
        <v>1270</v>
      </c>
      <c r="Q103" s="7"/>
    </row>
    <row r="104" spans="1:17" s="44" customFormat="1" ht="32.25" customHeight="1">
      <c r="A104" s="27" t="s">
        <v>21</v>
      </c>
      <c r="B104" s="27"/>
      <c r="C104" s="27" t="s">
        <v>0</v>
      </c>
      <c r="D104" s="27" t="s">
        <v>1</v>
      </c>
      <c r="E104" s="27" t="s">
        <v>2</v>
      </c>
      <c r="F104" s="27" t="s">
        <v>3</v>
      </c>
      <c r="G104" s="27" t="s">
        <v>4</v>
      </c>
      <c r="H104" s="27" t="s">
        <v>22</v>
      </c>
      <c r="I104" s="27" t="s">
        <v>5</v>
      </c>
      <c r="J104" s="27" t="s">
        <v>6</v>
      </c>
      <c r="K104" s="27" t="s">
        <v>7</v>
      </c>
      <c r="L104" s="27" t="s">
        <v>8</v>
      </c>
      <c r="M104" s="27" t="s">
        <v>9</v>
      </c>
      <c r="N104" s="27" t="s">
        <v>10</v>
      </c>
      <c r="O104" s="27" t="s">
        <v>20</v>
      </c>
      <c r="Q104" s="7"/>
    </row>
    <row r="105" spans="1:18" s="44" customFormat="1" ht="50.25" customHeight="1">
      <c r="A105" s="154" t="s">
        <v>132</v>
      </c>
      <c r="B105" s="74" t="s">
        <v>129</v>
      </c>
      <c r="C105" s="83">
        <f>C7+C10+C13+C14+C18+C20+C22+C23+C24+C27+C29+C33+C36+C42+C43+C47+C51+C52+C54+C57+C63+C66+C67+C68+C69+C76+C79+C83+C85+C87+C90+C92+C93+C94+C95+C96+C97+C98+C99+C100+C101</f>
        <v>8781.31</v>
      </c>
      <c r="D105" s="83">
        <f>D7+D10+D13+D14+D18+D20+D22+D23+D24+D27+D29+D33+D36+D42+D43+D47+D51+D52+D54+D57+D63+D66+D67+D68+D69+D76+D79+D83+D85+D87+D90+D92+D93+D94+D95+D96+D97+D98+D99+D100+D101</f>
        <v>8877.31</v>
      </c>
      <c r="E105" s="83">
        <f>E7+E10+E13+E14+E18+E20+E22+E23+E24+E27+E29+E33+E36+E42+E43+E47+E51+E52+E54+E57+E63+E66+E67+E68+E69+E76+E79+E83+E85+E87+E90+E92+E93+E94+E95+E96+E97+E98+E99+E100+E101</f>
        <v>8981.31</v>
      </c>
      <c r="F105" s="83">
        <f>F7+F10+F13+F14+F18+F20+F22+F23+F24+F27+F29+F33+F36+F42+F43+F47+F51+F52+F54+F57+F63+F66+F67+F68+F69+F76+F79+F83+F85+F87+F90+F92+F93+F94+F95+F96+F97+F98+F99+F100+F101</f>
        <v>8859.41</v>
      </c>
      <c r="G105" s="83">
        <f>G7+G10+G13+G14+G18+G20+G22+G23+G24+G27+G29+G33+G36+G42+G43+G47+G51+G52+G54+G57+G63+G66+G67+G68+G69+G76+G79+G83+G85+G87+G90+G92+G93+G94+G95+G96+G97+G98+G99+G100+G101</f>
        <v>8411.41</v>
      </c>
      <c r="H105" s="83">
        <f>H7+H10+H13+H14+H18+H20+H22+H23+H24+H27+H29+H33+H36+H42+H43+H47+H51+H52+H54+H57+H63+H66+H67+H68+H69+H76+H79+H83+H85+H87+H90+H92+H93+H94+H95+H96+H97+H98+H99+H100+H101</f>
        <v>6063.29</v>
      </c>
      <c r="I105" s="83">
        <f>I7+I10+I13+I14+I18+I20+I22+I23+I24+I27+I29+I33+I36+I42+I43+I47+I51+I52+I54+I57+I63+I66+I67+I68+I69+I76+I79+I83+I85+I87+I90+I92+I93+I94+I95+I96+I97+I98+I99+I100+I101</f>
        <v>4032.12</v>
      </c>
      <c r="J105" s="83">
        <f>J7+J10+J13+J14+J18+J20+J22+J23+J24+J27+J29+J33+J36+J42+J43+J47+J51+J52+J54+J57+J63+J66+J67+J68+J69+J76+J79+J83+J85+J87+J90+J92+J93+J94+J95+J96+J97+J98+J99+J100+J101</f>
        <v>3697.8</v>
      </c>
      <c r="K105" s="83">
        <f>K7+K10+K13+K14+K18+K20+K22+K23+K24+K27+K29+K33+K36+K42+K43+K47+K51+K52+K54+K57+K63+K66+K67+K68+K69+K76+K79+K83+K85+K87+K90+K92+K93+K94+K95+K96+K97+K98+K99+K100+K101</f>
        <v>8249.41</v>
      </c>
      <c r="L105" s="83">
        <f>L7+L10+L13+L14+L18+L20+L22+L23+L24+L27+L29+L33+L36+L42+L43+L47+L51+L52+L54+L57+L63+L66+L67+L68+L69+L76+L79+L83+L85+L87+L90+L92+L93+L94+L95+L96+L97+L98+L99+L100+L101</f>
        <v>8993.61</v>
      </c>
      <c r="M105" s="83">
        <f>M7+M10+M13+M14+M18+M20+M22+M23+M24+M27+M29+M33+M36+M42+M43+M47+M51+M52+M54+M57+M63+M66+M67+M68+M69+M76+M79+M83+M85+M87+M90+M92+M93+M94+M95+M96+M97+M98+M99+M100+M101</f>
        <v>9215.99</v>
      </c>
      <c r="N105" s="83">
        <f>N7+N10+N13+N14+N18+N20+N22+N23+N24+N27+N29+N33+N36+N42+N43+N47+N51+N52+N54+N57+N63+N66+N67+N68+N69+N76+N79+N83+N85+N87+N90+N92+N93+N94+N95+N96+N97+N98+N99+N100+N101</f>
        <v>9075.99</v>
      </c>
      <c r="O105" s="10">
        <f>SUM(C105:N105)</f>
        <v>93238.96000000002</v>
      </c>
      <c r="P105" s="83" t="e">
        <f>P7+P10+P13+P14+P18+P21+P22+P23+P24+P27+P29+P30+P36+P42+P43+P44+P51+P53+P54+P57+P63+P66+P67+P68+P69+P76+P79+P84+P86+P87+P90+P92+P93+P94+P95+P96+P97+P98+P99+P100+P101</f>
        <v>#REF!</v>
      </c>
      <c r="Q105" s="83" t="e">
        <f>Q7+Q10+Q13+Q14+Q18+Q21+Q22+Q23+Q24+Q27+Q29+Q30+Q36+Q42+Q43+Q44+Q51+Q53+Q54+Q57+Q63+Q66+Q67+Q68+Q69+Q76+Q79+Q84+Q86+Q87+Q90+Q92+Q93+Q94+Q95+Q96+Q97+Q98+Q99+Q100+Q101</f>
        <v>#REF!</v>
      </c>
      <c r="R105" s="83" t="e">
        <f>R7+R10+R13+R14+R18+R21+R22+R23+R24+R27+R29+R30+R36+R42+R43+R44+R51+R53+R54+R57+R63+R66+R67+R68+R69+R76+R79+R84+R86+R87+R90+R92+R93+R94+R95+R96+R97+R98+R99+R100+R101</f>
        <v>#REF!</v>
      </c>
    </row>
    <row r="106" spans="1:18" s="44" customFormat="1" ht="24" customHeight="1">
      <c r="A106" s="155"/>
      <c r="B106" s="88" t="s">
        <v>131</v>
      </c>
      <c r="C106" s="83">
        <f aca="true" t="shared" si="20" ref="C106:O106">C102</f>
        <v>18</v>
      </c>
      <c r="D106" s="83">
        <f t="shared" si="20"/>
        <v>16</v>
      </c>
      <c r="E106" s="83">
        <f t="shared" si="20"/>
        <v>14</v>
      </c>
      <c r="F106" s="83">
        <f t="shared" si="20"/>
        <v>15</v>
      </c>
      <c r="G106" s="83">
        <f t="shared" si="20"/>
        <v>10</v>
      </c>
      <c r="H106" s="83">
        <f t="shared" si="20"/>
        <v>0</v>
      </c>
      <c r="I106" s="83">
        <f t="shared" si="20"/>
        <v>0</v>
      </c>
      <c r="J106" s="83">
        <f t="shared" si="20"/>
        <v>0</v>
      </c>
      <c r="K106" s="83">
        <f t="shared" si="20"/>
        <v>10</v>
      </c>
      <c r="L106" s="83">
        <f t="shared" si="20"/>
        <v>15</v>
      </c>
      <c r="M106" s="83">
        <f t="shared" si="20"/>
        <v>17</v>
      </c>
      <c r="N106" s="83">
        <f t="shared" si="20"/>
        <v>20</v>
      </c>
      <c r="O106" s="10">
        <f t="shared" si="20"/>
        <v>135</v>
      </c>
      <c r="P106" s="83" t="e">
        <f>#REF!+#REF!+#REF!+#REF!+P102</f>
        <v>#REF!</v>
      </c>
      <c r="Q106" s="83" t="e">
        <f>#REF!+#REF!+#REF!+#REF!+Q102</f>
        <v>#REF!</v>
      </c>
      <c r="R106" s="83" t="e">
        <f>#REF!+#REF!+#REF!+#REF!+R102</f>
        <v>#REF!</v>
      </c>
    </row>
    <row r="107" spans="1:18" s="44" customFormat="1" ht="27" customHeight="1">
      <c r="A107" s="155"/>
      <c r="B107" s="88" t="s">
        <v>81</v>
      </c>
      <c r="C107" s="83">
        <f>C8+C11+C15+C25+C31+C37+C45+C58+C64+C70+C77+C80</f>
        <v>79.31</v>
      </c>
      <c r="D107" s="83">
        <f>D8+D11+D15+D25+D31+D37+D45+D58+D64+D70+D77+D80</f>
        <v>78.31</v>
      </c>
      <c r="E107" s="83">
        <f>E8+E11+E15+E25+E31+E37+E45+E58+E64+E70+E77+E80</f>
        <v>79.31</v>
      </c>
      <c r="F107" s="83">
        <f>F8+F11+F15+F25+F31+F37+F45+F58+F64+F70+F77+F80</f>
        <v>79.41</v>
      </c>
      <c r="G107" s="83">
        <f>G8+G11+G15+G25+G31+G37+G45+G58+G64+G70+G77+G80</f>
        <v>78.41</v>
      </c>
      <c r="H107" s="83">
        <f>H8+H11+H15+H25+H31+H37+H45+H58+H64+H70+H77+H80</f>
        <v>51.29</v>
      </c>
      <c r="I107" s="83">
        <f>I8+I11+I15+I25+I31+I37+I45+I58+I64+I70+I77+I80</f>
        <v>22.12</v>
      </c>
      <c r="J107" s="83">
        <f>J8+J11+J15+J25+J31+J37+J45+J58+J64+J70+J77+J80</f>
        <v>34.8</v>
      </c>
      <c r="K107" s="83">
        <f>K8+K11+K15+K25+K31+K37+K45+K58+K64+K70+K77+K80</f>
        <v>77.41</v>
      </c>
      <c r="L107" s="83">
        <f>L8+L11+L15+L25+L31+L37+L45+L58+L64+L70+L77+L80</f>
        <v>80.41</v>
      </c>
      <c r="M107" s="83">
        <f>M8+M11+M15+M25+M31+M37+M45+M58+M64+M70+M77+M80</f>
        <v>81.29</v>
      </c>
      <c r="N107" s="83">
        <f>N8+N11+N15+N25+N31+N37+N45+N58+N64+N70+N77+N80</f>
        <v>81.29</v>
      </c>
      <c r="O107" s="83">
        <f>O8+O11+O15+O25+O31+O37+O45+O58+O64+O70+O77+O80</f>
        <v>823.36</v>
      </c>
      <c r="P107" s="83">
        <f>P8+P11+P15+P25+P31+P37+P45+P58+P64+P70+P77+P80</f>
        <v>0</v>
      </c>
      <c r="Q107" s="83">
        <f>Q8+Q11+Q15+Q25+Q31+Q37+Q45+Q58+Q64+Q70+Q77+Q80</f>
        <v>0</v>
      </c>
      <c r="R107" s="83">
        <f>R8+R11+R15+R25+R31+R37+R45+R58+R64+R70+R77+R80</f>
        <v>0</v>
      </c>
    </row>
    <row r="108" spans="1:18" s="44" customFormat="1" ht="44.25" customHeight="1">
      <c r="A108" s="155"/>
      <c r="B108" s="80" t="s">
        <v>130</v>
      </c>
      <c r="C108" s="83">
        <f>C7+C10+C13+C14+C17+C19+C21+C22+C23+C24+C27+C29+C30+C39+C42+C43+C44+C51+C53+C60+C63+C66+C67+C68+C73+C76+C79+C82+C84+C86+C88+C91+C92+C93+C94+C95+C96+C97+C98+C99+C100+C101</f>
        <v>8072.3099999999995</v>
      </c>
      <c r="D108" s="83">
        <f>D7+D10+D13+D14+D17+D19+D21+D22+D23+D24+D27+D29+D30+D39+D42+D43+D44+D51+D53+D60+D63+D66+D67+D68+D73+D76+D79+D82+D84+D86+D88+D91+D92+D93+D94+D95+D96+D97+D98+D99+D100+D101</f>
        <v>8127.3099999999995</v>
      </c>
      <c r="E108" s="83">
        <f>E7+E10+E13+E14+E17+E19+E21+E22+E23+E24+E27+E29+E30+E39+E42+E43+E44+E51+E53+E60+E63+E66+E67+E68+E73+E76+E79+E82+E84+E86+E88+E91+E92+E93+E94+E95+E96+E97+E98+E99+E100+E101</f>
        <v>8247.31</v>
      </c>
      <c r="F108" s="83">
        <f>F7+F10+F13+F14+F17+F19+F21+F22+F23+F24+F27+F29+F30+F39+F42+F43+F44+F51+F53+F60+F63+F66+F67+F68+F73+F76+F79+F82+F84+F86+F88+F91+F92+F93+F94+F95+F96+F97+F98+F99+F100+F101</f>
        <v>8162.41</v>
      </c>
      <c r="G108" s="83">
        <f>G7+G10+G13+G14+G17+G19+G21+G22+G23+G24+G27+G29+G30+G39+G42+G43+G44+G51+G53+G60+G63+G66+G67+G68+G73+G76+G79+G82+G84+G86+G88+G91+G92+G93+G94+G95+G96+G97+G98+G99+G100+G101</f>
        <v>7773.41</v>
      </c>
      <c r="H108" s="83">
        <f>H7+H10+H13+H14+H17+H19+H21+H22+H23+H24+H27+H29+H30+H39+H42+H43+H44+H51+H53+H60+H63+H66+H67+H68+H73+H76+H79+H82+H84+H86+H88+H91+H92+H93+H94+H95+H96+H97+H98+H99+H100+H101</f>
        <v>5589.29</v>
      </c>
      <c r="I108" s="83">
        <f>I7+I10+I13+I14+I17+I19+I21+I22+I23+I24+I27+I29+I30+I39+I42+I43+I44+I51+I53+I60+I63+I66+I67+I68+I73+I76+I79+I82+I84+I86+I88+I91+I92+I93+I94+I95+I96+I97+I98+I99+I100+I101</f>
        <v>3791.12</v>
      </c>
      <c r="J108" s="83">
        <f>J7+J10+J13+J14+J17+J19+J21+J22+J23+J24+J27+J29+J30+J39+J42+J43+J44+J51+J53+J60+J63+J66+J67+J68+J73+J76+J79+J82+J84+J86+J88+J91+J92+J93+J94+J95+J96+J97+J98+J99+J100+J101</f>
        <v>3487.8</v>
      </c>
      <c r="K108" s="83">
        <f>K7+K10+K13+K14+K17+K19+K21+K22+K23+K24+K27+K29+K30+K39+K42+K43+K44+K51+K53+K60+K63+K66+K67+K68+K73+K76+K79+K82+K84+K86+K88+K91+K92+K93+K94+K95+K96+K97+K98+K99+K100+K101</f>
        <v>7567.41</v>
      </c>
      <c r="L108" s="83">
        <f>L7+L10+L13+L14+L17+L19+L21+L22+L23+L24+L27+L29+L30+L39+L42+L43+L44+L51+L53+L60+L63+L66+L67+L68+L73+L76+L79+L82+L84+L86+L88+L91+L92+L93+L94+L95+L96+L97+L98+L99+L100+L101</f>
        <v>8050.41</v>
      </c>
      <c r="M108" s="83">
        <f>M7+M10+M13+M14+M17+M19+M21+M22+M23+M24+M27+M29+M30+M39+M42+M43+M44+M51+M53+M60+M63+M66+M67+M68+M73+M76+M79+M82+M84+M86+M88+M91+M92+M93+M94+M95+M96+M97+M98+M99+M100+M101</f>
        <v>8013.289999999999</v>
      </c>
      <c r="N108" s="83">
        <f>N7+N10+N13+N14+N17+N19+N21+N22+N23+N24+N27+N29+N30+N39+N42+N43+N44+N51+N53+N60+N63+N66+N67+N68+N73+N76+N79+N82+N84+N86+N88+N91+N92+N93+N94+N95+N96+N97+N98+N99+N100+N101</f>
        <v>7886.289999999999</v>
      </c>
      <c r="O108" s="10">
        <f>O7+O10+O13+O14+O17+O19+O21+O22+O23+O24+O27+O29+O30+O39+O42+O43+O44+O51+O53+O60+O63+O66+O67+O68+O73+O76+O79+O82+O84+O86+O88+O91+O92+O93+O94+O95+O96+O97+O98+O99+O100+O101</f>
        <v>84768.36</v>
      </c>
      <c r="P108" s="83" t="e">
        <f>P7+P10+P13+P14+P17+P19+P21+P22+P23+P24+#REF!+P27+P29+P30+P39+P42+P43+P44+P51+P53+P60+P63+P66+P67+P68+P73+P76+P79+P82+P84+P86+P88+P91+P94+P95+P96+P97+P98+P99+P100+P101</f>
        <v>#REF!</v>
      </c>
      <c r="Q108" s="83" t="e">
        <f>Q7+Q10+Q13+Q14+Q17+Q19+Q21+Q22+Q23+Q24+#REF!+Q27+Q29+Q30+Q39+Q42+Q43+Q44+Q51+Q53+Q60+Q63+Q66+Q67+Q68+Q73+Q76+Q79+Q82+Q84+Q86+Q88+Q91+Q94+Q95+Q96+Q97+Q98+Q99+Q100+Q101</f>
        <v>#REF!</v>
      </c>
      <c r="R108" s="83" t="e">
        <f>R7+R10+R13+R14+R17+R19+R21+R22+R23+R24+#REF!+R27+R29+R30+R39+R42+R43+R44+R51+R53+R60+R63+R66+R67+R68+R73+R76+R79+R82+R84+R86+R88+R91+R94+R95+R96+R97+R98+R99+R100+R101</f>
        <v>#REF!</v>
      </c>
    </row>
    <row r="109" spans="1:18" s="44" customFormat="1" ht="12.75" customHeight="1">
      <c r="A109" s="155"/>
      <c r="B109" s="88" t="s">
        <v>131</v>
      </c>
      <c r="C109" s="83">
        <f aca="true" t="shared" si="21" ref="C109:O109">C102</f>
        <v>18</v>
      </c>
      <c r="D109" s="83">
        <f t="shared" si="21"/>
        <v>16</v>
      </c>
      <c r="E109" s="83">
        <f t="shared" si="21"/>
        <v>14</v>
      </c>
      <c r="F109" s="83">
        <f t="shared" si="21"/>
        <v>15</v>
      </c>
      <c r="G109" s="83">
        <f t="shared" si="21"/>
        <v>10</v>
      </c>
      <c r="H109" s="83">
        <f t="shared" si="21"/>
        <v>0</v>
      </c>
      <c r="I109" s="83">
        <f t="shared" si="21"/>
        <v>0</v>
      </c>
      <c r="J109" s="83">
        <f t="shared" si="21"/>
        <v>0</v>
      </c>
      <c r="K109" s="83">
        <f t="shared" si="21"/>
        <v>10</v>
      </c>
      <c r="L109" s="83">
        <f t="shared" si="21"/>
        <v>15</v>
      </c>
      <c r="M109" s="83">
        <f t="shared" si="21"/>
        <v>17</v>
      </c>
      <c r="N109" s="83">
        <f t="shared" si="21"/>
        <v>20</v>
      </c>
      <c r="O109" s="10">
        <f t="shared" si="21"/>
        <v>135</v>
      </c>
      <c r="P109" s="83" t="e">
        <f>#REF!+P102</f>
        <v>#REF!</v>
      </c>
      <c r="Q109" s="83" t="e">
        <f>#REF!+Q102</f>
        <v>#REF!</v>
      </c>
      <c r="R109" s="83" t="e">
        <f>#REF!+R102</f>
        <v>#REF!</v>
      </c>
    </row>
    <row r="110" spans="1:18" s="44" customFormat="1" ht="12.75" customHeight="1">
      <c r="A110" s="156"/>
      <c r="B110" s="88" t="s">
        <v>81</v>
      </c>
      <c r="C110" s="83">
        <f>C8+C11+C15+C25+C31+C40+C45+C61+C64+C74+C77+C80</f>
        <v>79.31</v>
      </c>
      <c r="D110" s="83">
        <f>D8+D11+D15+D25+D31+D40+D45+D61+D64+D74+D77+D80</f>
        <v>78.31</v>
      </c>
      <c r="E110" s="83">
        <f>E8+E11+E15+E25+E31+E40+E45+E61+E64+E74+E77+E80</f>
        <v>79.31</v>
      </c>
      <c r="F110" s="83">
        <f>F8+F11+F15+F25+F31+F40+F45+F61+F64+F74+F77+F80</f>
        <v>79.41</v>
      </c>
      <c r="G110" s="83">
        <f>G8+G11+G15+G25+G31+G40+G45+G61+G64+G74+G77+G80</f>
        <v>78.41</v>
      </c>
      <c r="H110" s="83">
        <f>H8+H11+H15+H25+H31+H40+H45+H61+H64+H74+H77+H80</f>
        <v>51.29</v>
      </c>
      <c r="I110" s="83">
        <f>I8+I11+I15+I25+I31+I40+I45+I61+I64+I74+I77+I80</f>
        <v>22.12</v>
      </c>
      <c r="J110" s="83">
        <f>J8+J11+J15+J25+J31+J40+J45+J61+J64+J74+J77+J80</f>
        <v>34.8</v>
      </c>
      <c r="K110" s="83">
        <f>K8+K11+K15+K25+K31+K40+K45+K61+K64+K74+K77+K80</f>
        <v>77.41</v>
      </c>
      <c r="L110" s="83">
        <f>L8+L11+L15+L25+L31+L40+L45+L61+L64+L74+L77+L80</f>
        <v>80.41</v>
      </c>
      <c r="M110" s="83">
        <f>M8+M11+M15+M25+M31+M40+M45+M61+M64+M74+M77+M80</f>
        <v>81.29</v>
      </c>
      <c r="N110" s="83">
        <f>N8+N11+N15+N25+N31+N40+N45+N61+N64+N74+N77+N80</f>
        <v>81.29</v>
      </c>
      <c r="O110" s="83">
        <f>O8+O11+O15+O25+O31+O40+O45+O61+O64+O74+O77+O80</f>
        <v>823.36</v>
      </c>
      <c r="P110" s="83">
        <f>P8+P11+P15+P25+P31+P40+P45+P61+P64+P74+P77+P80</f>
        <v>0</v>
      </c>
      <c r="Q110" s="83">
        <f>Q8+Q11+Q15+Q25+Q31+Q40+Q45+Q61+Q64+Q74+Q77+Q80</f>
        <v>0</v>
      </c>
      <c r="R110" s="83">
        <f>R8+R11+R15+R25+R31+R40+R45+R61+R64+R74+R77+R80</f>
        <v>0</v>
      </c>
    </row>
    <row r="111" spans="1:19" s="44" customFormat="1" ht="44.25" customHeight="1">
      <c r="A111" s="154" t="s">
        <v>62</v>
      </c>
      <c r="B111" s="74" t="s">
        <v>129</v>
      </c>
      <c r="C111" s="83">
        <f>C9+C12++C13+C16+C18+C20+C22+C23+C26+C27+C29+C35+C38+C42+C43+C50+C51+C52+C54+C59+C65+C66+C67+C68+C72+C78+C81+C83+C85+C87+C90+C92+C93+C94+C95+C96+C97+C98+C99+C100+C101</f>
        <v>8702</v>
      </c>
      <c r="D111" s="83">
        <f>D9+D12++D13+D16+D18+D20+D22+D23+D26+D27+D29+D35+D38+D42+D43+D50+D51+D52+D54+D59+D65+D66+D67+D68+D72+D78+D81+D83+D85+D87+D90+D92+D93+D94+D95+D96+D97+D98+D99+D100+D101</f>
        <v>8799</v>
      </c>
      <c r="E111" s="83">
        <f>E9+E12++E13+E16+E18+E20+E22+E23+E26+E27+E29+E35+E38+E42+E43+E50+E51+E52+E54+E59+E65+E66+E67+E68+E72+E78+E81+E83+E85+E87+E90+E92+E93+E94+E95+E96+E97+E98+E99+E100+E101</f>
        <v>8902</v>
      </c>
      <c r="F111" s="83">
        <f>F9+F12++F13+F16+F18+F20+F22+F23+F26+F27+F29+F35+F38+F42+F43+F50+F51+F52+F54+F59+F65+F66+F67+F68+F72+F78+F81+F83+F85+F87+F90+F92+F93+F94+F95+F96+F97+F98+F99+F100+F101</f>
        <v>8780</v>
      </c>
      <c r="G111" s="83">
        <f>G9+G12++G13+G16+G18+G20+G22+G23+G26+G27+G29+G35+G38+G42+G43+G50+G51+G52+G54+G59+G65+G66+G67+G68+G72+G78+G81+G83+G85+G87+G90+G92+G93+G94+G95+G96+G97+G98+G99+G100+G101</f>
        <v>8333</v>
      </c>
      <c r="H111" s="83">
        <f>H9+H12++H13+H16+H18+H20+H22+H23+H26+H27+H29+H35+H38+H42+H43+H50+H51+H52+H54+H59+H65+H66+H67+H68+H72+H78+H81+H83+H85+H87+H90+H92+H93+H94+H95+H96+H97+H98+H99+H100+H101</f>
        <v>6012</v>
      </c>
      <c r="I111" s="83">
        <f>I9+I12++I13+I16+I18+I20+I22+I23+I26+I27+I29+I35+I38+I42+I43+I50+I51+I52+I54+I59+I65+I66+I67+I68+I72+I78+I81+I83+I85+I87+I90+I92+I93+I94+I95+I96+I97+I98+I99+I100+I101</f>
        <v>4010</v>
      </c>
      <c r="J111" s="83">
        <f>J9+J12++J13+J16+J18+J20+J22+J23+J26+J27+J29+J35+J38+J42+J43+J50+J51+J52+J54+J59+J65+J66+J67+J68+J72+J78+J81+J83+J85+J87+J90+J92+J93+J94+J95+J96+J97+J98+J99+J100+J101</f>
        <v>3663</v>
      </c>
      <c r="K111" s="83">
        <f>K9+K12++K13+K16+K18+K20+K22+K23+K26+K27+K29+K35+K38+K42+K43+K50+K51+K52+K54+K59+K65+K66+K67+K68+K72+K78+K81+K83+K85+K87+K90+K92+K93+K94+K95+K96+K97+K98+K99+K100+K101</f>
        <v>8172</v>
      </c>
      <c r="L111" s="83">
        <f>L9+L12++L13+L16+L18+L20+L22+L23+L26+L27+L29+L35+L38+L42+L43+L50+L51+L52+L54+L59+L65+L66+L67+L68+L72+L78+L81+L83+L85+L87+L90+L92+L93+L94+L95+L96+L97+L98+L99+L100+L101</f>
        <v>8913.2</v>
      </c>
      <c r="M111" s="83">
        <f>M9+M12++M13+M16+M18+M20+M22+M23+M26+M27+M29+M35+M38+M42+M43+M50+M51+M52+M54+M59+M65+M66+M67+M68+M72+M78+M81+M83+M85+M87+M90+M92+M93+M94+M95+M96+M97+M98+M99+M100+M101</f>
        <v>9134.7</v>
      </c>
      <c r="N111" s="83">
        <f>N9+N12++N13+N16+N18+N20+N22+N23+N26+N27+N29+N35+N38+N42+N43+N50+N51+N52+N54+N59+N65+N66+N67+N68+N72+N78+N81+N83+N85+N87+N90+N92+N93+N94+N95+N96+N97+N98+N99+N100+N101</f>
        <v>8994.7</v>
      </c>
      <c r="O111" s="83">
        <f>O9+O12++O13+O16+O18+O20+O22+O23+O26+O27+O29+O35+O38+O42+O43+O50+O51+O52+O54+O59+O65+O66+O67+O68+O72+O78+O81+O83+O85+O87+O90+O92+O93+O94+O95+O96+O97+O98+O99+O100+O101</f>
        <v>92415.6</v>
      </c>
      <c r="P111" s="83" t="e">
        <f>P9+P12++P13+P16+P18+P20+P22+P23+P26+P27+P29+P35+P38+P42+P43+P50+P51+P52+P54+P59+P65+P66+P67+P68+P72+P78+P81+P83+P85+P87+P90+P92+P93+P94+P95+P96+P97+P98+P99+P100+P101</f>
        <v>#REF!</v>
      </c>
      <c r="Q111" s="83" t="e">
        <f>Q9+Q12++Q13+Q16+Q18+Q20+Q22+Q23+Q26+Q27+Q29+Q35+Q38+Q42+Q43+Q50+Q51+Q52+Q54+Q59+Q65+Q66+Q67+Q68+Q72+Q78+Q81+Q83+Q85+Q87+Q90+Q92+Q93+Q94+Q95+Q96+Q97+Q98+Q99+Q100+Q101</f>
        <v>#REF!</v>
      </c>
      <c r="R111" s="83" t="e">
        <f>R9+R12++R13+R16+R18+R20+R22+R23+R26+R27+R29+R35+R38+R42+R43+R50+R51+R52+R54+R59+R65+R66+R67+R68+R72+R78+R81+R83+R85+R87+R90+R92+R93+R94+R95+R96+R97+R98+R99+R100+R101</f>
        <v>#REF!</v>
      </c>
      <c r="S111" s="83">
        <f>S9+S12++S13+S16+S18+S20+S22+S23+S26+S27+S29+S35+S38+S42+S43+S50+S51+S52+S54+S59+S65+S66+S67+S68+S72+S78+S81+S83+S85+S87+S90+S92+S93+S94+S95+S96+S97+S98+S99+S100+S101</f>
        <v>1899.9999999999998</v>
      </c>
    </row>
    <row r="112" spans="1:17" s="44" customFormat="1" ht="14.25" customHeight="1">
      <c r="A112" s="155"/>
      <c r="B112" s="88" t="s">
        <v>83</v>
      </c>
      <c r="C112" s="83">
        <f aca="true" t="shared" si="22" ref="C112:O112">C102</f>
        <v>18</v>
      </c>
      <c r="D112" s="83">
        <f t="shared" si="22"/>
        <v>16</v>
      </c>
      <c r="E112" s="83">
        <f t="shared" si="22"/>
        <v>14</v>
      </c>
      <c r="F112" s="83">
        <f t="shared" si="22"/>
        <v>15</v>
      </c>
      <c r="G112" s="83">
        <f t="shared" si="22"/>
        <v>10</v>
      </c>
      <c r="H112" s="83">
        <f t="shared" si="22"/>
        <v>0</v>
      </c>
      <c r="I112" s="83">
        <f t="shared" si="22"/>
        <v>0</v>
      </c>
      <c r="J112" s="83">
        <f t="shared" si="22"/>
        <v>0</v>
      </c>
      <c r="K112" s="83">
        <f t="shared" si="22"/>
        <v>10</v>
      </c>
      <c r="L112" s="83">
        <f t="shared" si="22"/>
        <v>15</v>
      </c>
      <c r="M112" s="83">
        <f t="shared" si="22"/>
        <v>17</v>
      </c>
      <c r="N112" s="83">
        <f t="shared" si="22"/>
        <v>20</v>
      </c>
      <c r="O112" s="10">
        <f t="shared" si="22"/>
        <v>135</v>
      </c>
      <c r="Q112" s="7"/>
    </row>
    <row r="113" spans="1:18" s="44" customFormat="1" ht="43.5" customHeight="1">
      <c r="A113" s="155"/>
      <c r="B113" s="80" t="s">
        <v>130</v>
      </c>
      <c r="C113" s="83">
        <f>C9+C12+C13+C16+C17+C19+C21+C22+C23+C26+C27+C29+C32+C41+C42+C43+C46+C51+C53+C55+C62+C65+C66+C67+C68+C75+C78+C81+C82+C84+C86+C88+C91+C92+C93+C94+C95+C96+C97+C98+C99+C100+C101</f>
        <v>8243</v>
      </c>
      <c r="D113" s="83">
        <f>D9+D12+D13+D16+D17+D19+D21+D22+D23+D26+D27+D29+D32+D41+D42+D43+D46+D51+D53+D55+D62+D65+D66+D67+D68+D75+D78+D81+D82+D84+D86+D88+D91+D92+D93+D94+D95+D96+D97+D98+D99+D100+D101</f>
        <v>8309</v>
      </c>
      <c r="E113" s="83">
        <f>E9+E12+E13+E16+E17+E19+E21+E22+E23+E26+E27+E29+E32+E41+E42+E43+E46+E51+E53+E55+E62+E65+E66+E67+E68+E75+E78+E81+E82+E84+E86+E88+E91+E92+E93+E94+E95+E96+E97+E98+E99+E100+E101</f>
        <v>8433</v>
      </c>
      <c r="F113" s="83">
        <f>F9+F12+F13+F16+F17+F19+F21+F22+F23+F26+F27+F29+F32+F41+F42+F43+F46+F51+F53+F55+F62+F65+F66+F67+F68+F75+F78+F81+F82+F84+F86+F88+F91+F92+F93+F94+F95+F96+F97+F98+F99+F100+F101</f>
        <v>8340</v>
      </c>
      <c r="G113" s="83">
        <f>G9+G12+G13+G16+G17+G19+G21+G22+G23+G26+G27+G29+G32+G41+G42+G43+G46+G51+G53+G55+G62+G65+G66+G67+G68+G75+G78+G81+G82+G84+G86+G88+G91+G92+G93+G94+G95+G96+G97+G98+G99+G100+G101</f>
        <v>7939</v>
      </c>
      <c r="H113" s="83">
        <f>H9+H12+H13+H16+H17+H19+H21+H22+H23+H26+H27+H29+H32+H41+H42+H43+H46+H51+H53+H55+H62+H65+H66+H67+H68+H75+H78+H81+H82+H84+H86+H88+H91+H92+H93+H94+H95+H96+H97+H98+H99+H100+H101</f>
        <v>5728</v>
      </c>
      <c r="I113" s="83">
        <f>I9+I12+I13+I16+I17+I19+I21+I22+I23+I26+I27+I29+I32+I41+I42+I43+I46+I51+I53+I55+I62+I65+I66+I67+I68+I75+I78+I81+I82+I84+I86+I88+I91+I92+I93+I94+I95+I96+I97+I98+I99+I100+I101</f>
        <v>3919</v>
      </c>
      <c r="J113" s="83">
        <f>J9+J12+J13+J16+J17+J19+J21+J22+J23+J26+J27+J29+J32+J41+J42+J43+J46+J51+J53+J55+J62+J65+J66+J67+J68+J75+J78+J81+J82+J84+J86+J88+J91+J92+J93+J94+J95+J96+J97+J98+J99+J100+J101</f>
        <v>3583</v>
      </c>
      <c r="K113" s="83">
        <f>K9+K12+K13+K16+K17+K19+K21+K22+K23+K26+K27+K29+K32+K41+K42+K43+K46+K51+K53+K55+K62+K65+K66+K67+K68+K75+K78+K81+K82+K84+K86+K88+K91+K92+K93+K94+K95+K96+K97+K98+K99+K100+K101</f>
        <v>7756</v>
      </c>
      <c r="L113" s="83">
        <f>L9+L12+L13+L16+L17+L19+L21+L22+L23+L26+L27+L29+L32+L41+L42+L43+L46+L51+L53+L55+L62+L65+L66+L67+L68+L75+L78+L81+L82+L84+L86+L88+L91+L92+L93+L94+L95+L96+L97+L98+L99+L100+L101</f>
        <v>8233</v>
      </c>
      <c r="M113" s="83">
        <f>M9+M12+M13+M16+M17+M19+M21+M22+M23+M26+M27+M29+M32+M41+M42+M43+M46+M51+M53+M55+M62+M65+M66+M67+M68+M75+M78+M81+M82+M84+M86+M88+M91+M92+M93+M94+M95+M96+M97+M98+M99+M100+M101</f>
        <v>8197</v>
      </c>
      <c r="N113" s="83">
        <f>N9+N12+N13+N16+N17+N19+N21+N22+N23+N26+N27+N29+N32+N41+N42+N43+N46+N51+N53+N55+N62+N65+N66+N67+N68+N75+N78+N81+N82+N84+N86+N88+N91+N92+N93+N94+N95+N96+N97+N98+N99+N100+N101</f>
        <v>8065</v>
      </c>
      <c r="O113" s="83">
        <f>O9+O12+O13+O16+O17+O19+O21+O22+O23+O26+O27+O29+O32+O41+O42+O43+O46+O51+O53+O55+O62+O65+O66+O67+O68+O75+O78+O81+O82+O84+O86+O88+O91+O92+O93+O94+O95+O96+O97+O98+O99+O100+O101</f>
        <v>86745</v>
      </c>
      <c r="P113" s="83">
        <f>P9+P12+P13+P16+P17+P19+P21+P22+P23+P26+P27+P29+P32+P41+P42+P46+P51+P53+P55+P62+P65+P66+P67+P68+P75+P78+P81+P82+P84+P86+P88+P91+P92+P93+P94+P95+P96+P97+P98+P99+P100+P101</f>
        <v>0</v>
      </c>
      <c r="Q113" s="83">
        <f>Q9+Q12+Q13+Q16+Q17+Q19+Q21+Q22+Q23+Q26+Q27+Q29+Q32+Q41+Q42+Q46+Q51+Q53+Q55+Q62+Q65+Q66+Q67+Q68+Q75+Q78+Q81+Q82+Q84+Q86+Q88+Q91+Q92+Q93+Q94+Q95+Q96+Q97+Q98+Q99+Q100+Q101</f>
        <v>69265</v>
      </c>
      <c r="R113" s="83">
        <f>R9+R12+R13+R16+R17+R19+R21+R22+R23+R26+R27+R29+R32+R41+R42+R46+R51+R53+R55+R62+R65+R66+R67+R68+R75+R78+R81+R82+R84+R86+R88+R91+R92+R93+R94+R95+R96+R97+R98+R99+R100+R101</f>
        <v>0</v>
      </c>
    </row>
    <row r="114" spans="1:18" s="44" customFormat="1" ht="14.25" customHeight="1">
      <c r="A114" s="156"/>
      <c r="B114" s="88" t="s">
        <v>83</v>
      </c>
      <c r="C114" s="83">
        <f aca="true" t="shared" si="23" ref="C114:R114">C102</f>
        <v>18</v>
      </c>
      <c r="D114" s="83">
        <f t="shared" si="23"/>
        <v>16</v>
      </c>
      <c r="E114" s="83">
        <f t="shared" si="23"/>
        <v>14</v>
      </c>
      <c r="F114" s="83">
        <f t="shared" si="23"/>
        <v>15</v>
      </c>
      <c r="G114" s="83">
        <f t="shared" si="23"/>
        <v>10</v>
      </c>
      <c r="H114" s="83">
        <f t="shared" si="23"/>
        <v>0</v>
      </c>
      <c r="I114" s="83">
        <f t="shared" si="23"/>
        <v>0</v>
      </c>
      <c r="J114" s="83">
        <f t="shared" si="23"/>
        <v>0</v>
      </c>
      <c r="K114" s="83">
        <f t="shared" si="23"/>
        <v>10</v>
      </c>
      <c r="L114" s="83">
        <f t="shared" si="23"/>
        <v>15</v>
      </c>
      <c r="M114" s="83">
        <f t="shared" si="23"/>
        <v>17</v>
      </c>
      <c r="N114" s="83">
        <f t="shared" si="23"/>
        <v>20</v>
      </c>
      <c r="O114" s="10">
        <f t="shared" si="23"/>
        <v>135</v>
      </c>
      <c r="P114" s="83">
        <f t="shared" si="23"/>
        <v>0</v>
      </c>
      <c r="Q114" s="83">
        <f t="shared" si="23"/>
        <v>0</v>
      </c>
      <c r="R114" s="83">
        <f t="shared" si="23"/>
        <v>662</v>
      </c>
    </row>
    <row r="115" spans="1:19" s="44" customFormat="1" ht="47.25" customHeight="1">
      <c r="A115" s="154" t="s">
        <v>136</v>
      </c>
      <c r="B115" s="74" t="s">
        <v>137</v>
      </c>
      <c r="C115" s="83">
        <f aca="true" t="shared" si="24" ref="C115:O115">C111-C112</f>
        <v>8684</v>
      </c>
      <c r="D115" s="83">
        <f t="shared" si="24"/>
        <v>8783</v>
      </c>
      <c r="E115" s="83">
        <f t="shared" si="24"/>
        <v>8888</v>
      </c>
      <c r="F115" s="83">
        <f t="shared" si="24"/>
        <v>8765</v>
      </c>
      <c r="G115" s="83">
        <f t="shared" si="24"/>
        <v>8323</v>
      </c>
      <c r="H115" s="83">
        <f t="shared" si="24"/>
        <v>6012</v>
      </c>
      <c r="I115" s="83">
        <f t="shared" si="24"/>
        <v>4010</v>
      </c>
      <c r="J115" s="83">
        <f t="shared" si="24"/>
        <v>3663</v>
      </c>
      <c r="K115" s="83">
        <f t="shared" si="24"/>
        <v>8162</v>
      </c>
      <c r="L115" s="83">
        <f t="shared" si="24"/>
        <v>8898.2</v>
      </c>
      <c r="M115" s="83">
        <f t="shared" si="24"/>
        <v>9117.7</v>
      </c>
      <c r="N115" s="83">
        <f t="shared" si="24"/>
        <v>8974.7</v>
      </c>
      <c r="O115" s="83">
        <f t="shared" si="24"/>
        <v>92280.6</v>
      </c>
      <c r="P115" s="83" t="e">
        <f>P9+P12+P16+P18+P21+P22+P23+P26+P27+P29+P32+P38+P42+P43+P46+P51+P53+P54+P59+P65+P66+P67+P68+P72+P78+P81+P84+P86+P87+P90+P92+P93+P94+P95+P96+P97+P98+P99+P100+P103</f>
        <v>#REF!</v>
      </c>
      <c r="Q115" s="83" t="e">
        <f>Q9+Q12+Q16+Q18+Q21+Q22+Q23+Q26+Q27+Q29+Q32+Q38+Q42+Q43+Q46+Q51+Q53+Q54+Q59+Q65+Q66+Q67+Q68+Q72+Q78+Q81+Q84+Q86+Q87+Q90+Q92+Q93+Q94+Q95+Q96+Q97+Q98+Q99+Q100+Q103</f>
        <v>#REF!</v>
      </c>
      <c r="R115" s="83" t="e">
        <f>R9+R12+R16+R18+R21+R22+R23+R26+R27+R29+R32+R38+R42+R43+R46+R51+R53+R54+R59+R65+R66+R67+R68+R72+R78+R81+R84+R86+R87+R90+R92+R93+R94+R95+R96+R97+R98+R99+R100+R103</f>
        <v>#REF!</v>
      </c>
      <c r="S115" s="44">
        <v>91040</v>
      </c>
    </row>
    <row r="116" spans="1:19" s="44" customFormat="1" ht="35.25" customHeight="1">
      <c r="A116" s="156"/>
      <c r="B116" s="80" t="s">
        <v>138</v>
      </c>
      <c r="C116" s="83">
        <f>C113-C114</f>
        <v>8225</v>
      </c>
      <c r="D116" s="83">
        <f aca="true" t="shared" si="25" ref="D116:O116">D113-D114</f>
        <v>8293</v>
      </c>
      <c r="E116" s="83">
        <f t="shared" si="25"/>
        <v>8419</v>
      </c>
      <c r="F116" s="83">
        <f t="shared" si="25"/>
        <v>8325</v>
      </c>
      <c r="G116" s="83">
        <f t="shared" si="25"/>
        <v>7929</v>
      </c>
      <c r="H116" s="83">
        <f t="shared" si="25"/>
        <v>5728</v>
      </c>
      <c r="I116" s="83">
        <f t="shared" si="25"/>
        <v>3919</v>
      </c>
      <c r="J116" s="83">
        <f t="shared" si="25"/>
        <v>3583</v>
      </c>
      <c r="K116" s="83">
        <f t="shared" si="25"/>
        <v>7746</v>
      </c>
      <c r="L116" s="83">
        <f t="shared" si="25"/>
        <v>8218</v>
      </c>
      <c r="M116" s="83">
        <f t="shared" si="25"/>
        <v>8180</v>
      </c>
      <c r="N116" s="83">
        <f t="shared" si="25"/>
        <v>8045</v>
      </c>
      <c r="O116" s="83">
        <f t="shared" si="25"/>
        <v>86610</v>
      </c>
      <c r="P116" s="83">
        <f>P9+P12+P16+P17+P19+P21+P22+P23+P26+P27+P29+P32+P41+P42+P43+P46+P51+P53+P55+P62+P65+P66+P67+P68+P75+P78+P81+P82+P84+P86+P88+P91+P92+P93+P94+P95+P96+P97+P98+P99+P100+P103</f>
        <v>0</v>
      </c>
      <c r="Q116" s="83">
        <f>Q9+Q12+Q16+Q17+Q19+Q21+Q22+Q23+Q26+Q27+Q29+Q32+Q41+Q42+Q43+Q46+Q51+Q53+Q55+Q62+Q65+Q66+Q67+Q68+Q75+Q78+Q81+Q82+Q84+Q86+Q88+Q91+Q92+Q93+Q94+Q95+Q96+Q97+Q98+Q99+Q100+Q103</f>
        <v>69275</v>
      </c>
      <c r="R116" s="83">
        <f>R9+R12+R16+R17+R19+R21+R22+R23+R26+R27+R29+R32+R41+R42+R43+R46+R51+R53+R55+R62+R65+R66+R67+R68+R75+R78+R81+R82+R84+R86+R88+R91+R92+R93+R94+R95+R96+R97+R98+R99+R100+R103</f>
        <v>0</v>
      </c>
      <c r="S116" s="44">
        <v>86610</v>
      </c>
    </row>
  </sheetData>
  <sheetProtection/>
  <mergeCells count="13">
    <mergeCell ref="A115:A116"/>
    <mergeCell ref="A87:A88"/>
    <mergeCell ref="A90:A91"/>
    <mergeCell ref="A3:O3"/>
    <mergeCell ref="A4:O4"/>
    <mergeCell ref="A18:A19"/>
    <mergeCell ref="A54:A55"/>
    <mergeCell ref="A105:A110"/>
    <mergeCell ref="A111:A114"/>
    <mergeCell ref="A20:A21"/>
    <mergeCell ref="A52:A53"/>
    <mergeCell ref="A83:A84"/>
    <mergeCell ref="A85:A86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68"/>
  <sheetViews>
    <sheetView tabSelected="1" zoomScalePageLayoutView="0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9" sqref="O59"/>
    </sheetView>
  </sheetViews>
  <sheetFormatPr defaultColWidth="9.125" defaultRowHeight="12.75"/>
  <cols>
    <col min="1" max="1" width="13.50390625" style="46" customWidth="1"/>
    <col min="2" max="2" width="9.00390625" style="46" customWidth="1"/>
    <col min="3" max="3" width="8.375" style="46" customWidth="1"/>
    <col min="4" max="4" width="8.625" style="46" customWidth="1"/>
    <col min="5" max="6" width="8.375" style="46" customWidth="1"/>
    <col min="7" max="7" width="8.50390625" style="46" customWidth="1"/>
    <col min="8" max="8" width="8.375" style="46" customWidth="1"/>
    <col min="9" max="10" width="7.50390625" style="46" customWidth="1"/>
    <col min="11" max="11" width="8.375" style="46" customWidth="1"/>
    <col min="12" max="12" width="8.625" style="46" customWidth="1"/>
    <col min="13" max="14" width="8.50390625" style="46" customWidth="1"/>
    <col min="15" max="15" width="9.375" style="71" customWidth="1"/>
    <col min="16" max="16" width="10.50390625" style="46" hidden="1" customWidth="1"/>
    <col min="17" max="16384" width="9.125" style="46" customWidth="1"/>
  </cols>
  <sheetData>
    <row r="2" spans="1:15" s="25" customFormat="1" ht="12.75" customHeight="1">
      <c r="A2" s="150" t="s">
        <v>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25" customFormat="1" ht="16.5" customHeight="1">
      <c r="A3" s="151" t="s">
        <v>179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ht="12">
      <c r="O4" s="47"/>
    </row>
    <row r="5" spans="1:15" s="50" customFormat="1" ht="15.75" customHeight="1">
      <c r="A5" s="48" t="s">
        <v>21</v>
      </c>
      <c r="B5" s="48"/>
      <c r="C5" s="49" t="s">
        <v>0</v>
      </c>
      <c r="D5" s="49" t="s">
        <v>1</v>
      </c>
      <c r="E5" s="49" t="s">
        <v>2</v>
      </c>
      <c r="F5" s="49" t="s">
        <v>3</v>
      </c>
      <c r="G5" s="49" t="s">
        <v>4</v>
      </c>
      <c r="H5" s="49" t="s">
        <v>22</v>
      </c>
      <c r="I5" s="49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27" t="s">
        <v>60</v>
      </c>
    </row>
    <row r="6" spans="1:15" s="50" customFormat="1" ht="27.75" customHeight="1">
      <c r="A6" s="51" t="s">
        <v>146</v>
      </c>
      <c r="B6" s="4" t="s">
        <v>113</v>
      </c>
      <c r="C6" s="91">
        <v>145</v>
      </c>
      <c r="D6" s="91">
        <v>140</v>
      </c>
      <c r="E6" s="91">
        <v>135</v>
      </c>
      <c r="F6" s="91">
        <v>140</v>
      </c>
      <c r="G6" s="91">
        <v>120</v>
      </c>
      <c r="H6" s="91">
        <v>120</v>
      </c>
      <c r="I6" s="91">
        <v>100</v>
      </c>
      <c r="J6" s="91">
        <v>100</v>
      </c>
      <c r="K6" s="5">
        <v>90</v>
      </c>
      <c r="L6" s="5">
        <v>100</v>
      </c>
      <c r="M6" s="5">
        <v>130</v>
      </c>
      <c r="N6" s="5">
        <v>130</v>
      </c>
      <c r="O6" s="19">
        <f>SUM(C6:N6)</f>
        <v>1450</v>
      </c>
    </row>
    <row r="7" spans="1:15" s="50" customFormat="1" ht="45.75" customHeight="1">
      <c r="A7" s="51" t="s">
        <v>84</v>
      </c>
      <c r="B7" s="4" t="s">
        <v>113</v>
      </c>
      <c r="C7" s="125">
        <v>65</v>
      </c>
      <c r="D7" s="125">
        <v>64</v>
      </c>
      <c r="E7" s="125">
        <v>59</v>
      </c>
      <c r="F7" s="125">
        <v>62</v>
      </c>
      <c r="G7" s="125">
        <v>54</v>
      </c>
      <c r="H7" s="125">
        <v>40</v>
      </c>
      <c r="I7" s="125">
        <v>31</v>
      </c>
      <c r="J7" s="125">
        <v>29</v>
      </c>
      <c r="K7" s="125">
        <v>49</v>
      </c>
      <c r="L7" s="125">
        <v>58</v>
      </c>
      <c r="M7" s="125">
        <v>58</v>
      </c>
      <c r="N7" s="125">
        <v>59</v>
      </c>
      <c r="O7" s="19">
        <f>SUM(C7:N7)</f>
        <v>628</v>
      </c>
    </row>
    <row r="8" spans="1:15" s="50" customFormat="1" ht="16.5" customHeight="1">
      <c r="A8" s="51" t="s">
        <v>74</v>
      </c>
      <c r="B8" s="51"/>
      <c r="C8" s="52">
        <v>1</v>
      </c>
      <c r="D8" s="52">
        <v>2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11">
        <f>SUM(C8:N8)</f>
        <v>13</v>
      </c>
    </row>
    <row r="9" spans="1:15" s="50" customFormat="1" ht="58.5" customHeight="1">
      <c r="A9" s="51" t="s">
        <v>188</v>
      </c>
      <c r="B9" s="4" t="s">
        <v>113</v>
      </c>
      <c r="C9" s="52">
        <f>C7-C8</f>
        <v>64</v>
      </c>
      <c r="D9" s="52">
        <f aca="true" t="shared" si="0" ref="D9:O9">D7-D8</f>
        <v>62</v>
      </c>
      <c r="E9" s="52">
        <f t="shared" si="0"/>
        <v>58</v>
      </c>
      <c r="F9" s="52">
        <f t="shared" si="0"/>
        <v>61</v>
      </c>
      <c r="G9" s="52">
        <f t="shared" si="0"/>
        <v>53</v>
      </c>
      <c r="H9" s="52">
        <f t="shared" si="0"/>
        <v>39</v>
      </c>
      <c r="I9" s="52">
        <f t="shared" si="0"/>
        <v>30</v>
      </c>
      <c r="J9" s="52">
        <f t="shared" si="0"/>
        <v>28</v>
      </c>
      <c r="K9" s="52">
        <f t="shared" si="0"/>
        <v>48</v>
      </c>
      <c r="L9" s="52">
        <f t="shared" si="0"/>
        <v>57</v>
      </c>
      <c r="M9" s="52">
        <f t="shared" si="0"/>
        <v>57</v>
      </c>
      <c r="N9" s="52">
        <f t="shared" si="0"/>
        <v>58</v>
      </c>
      <c r="O9" s="132">
        <f t="shared" si="0"/>
        <v>615</v>
      </c>
    </row>
    <row r="10" spans="1:15" s="50" customFormat="1" ht="33" customHeight="1">
      <c r="A10" s="51" t="s">
        <v>66</v>
      </c>
      <c r="B10" s="4" t="s">
        <v>113</v>
      </c>
      <c r="C10" s="24">
        <v>18</v>
      </c>
      <c r="D10" s="24">
        <v>18</v>
      </c>
      <c r="E10" s="24">
        <v>17</v>
      </c>
      <c r="F10" s="24">
        <v>13</v>
      </c>
      <c r="G10" s="24">
        <v>14</v>
      </c>
      <c r="H10" s="24">
        <v>11</v>
      </c>
      <c r="I10" s="24">
        <v>10</v>
      </c>
      <c r="J10" s="24">
        <v>13</v>
      </c>
      <c r="K10" s="24">
        <v>13</v>
      </c>
      <c r="L10" s="24">
        <v>12</v>
      </c>
      <c r="M10" s="24">
        <v>15</v>
      </c>
      <c r="N10" s="24">
        <v>16</v>
      </c>
      <c r="O10" s="11">
        <f>SUM(C10:N10)</f>
        <v>170</v>
      </c>
    </row>
    <row r="11" spans="1:15" s="50" customFormat="1" ht="15" customHeight="1">
      <c r="A11" s="53" t="s">
        <v>96</v>
      </c>
      <c r="B11" s="53"/>
      <c r="C11" s="14">
        <v>2</v>
      </c>
      <c r="D11" s="14">
        <v>2</v>
      </c>
      <c r="E11" s="24">
        <v>2</v>
      </c>
      <c r="F11" s="54">
        <v>1</v>
      </c>
      <c r="G11" s="54">
        <v>2</v>
      </c>
      <c r="H11" s="54">
        <v>1</v>
      </c>
      <c r="I11" s="54">
        <v>1</v>
      </c>
      <c r="J11" s="54">
        <v>1</v>
      </c>
      <c r="K11" s="54">
        <v>2</v>
      </c>
      <c r="L11" s="54">
        <v>2</v>
      </c>
      <c r="M11" s="54">
        <v>2</v>
      </c>
      <c r="N11" s="54">
        <v>2</v>
      </c>
      <c r="O11" s="11">
        <f aca="true" t="shared" si="1" ref="O11:O20">SUM(C11:N11)</f>
        <v>20</v>
      </c>
    </row>
    <row r="12" spans="1:15" s="50" customFormat="1" ht="15" customHeight="1">
      <c r="A12" s="53" t="s">
        <v>97</v>
      </c>
      <c r="B12" s="53"/>
      <c r="C12" s="14">
        <v>1</v>
      </c>
      <c r="D12" s="14">
        <v>1</v>
      </c>
      <c r="E12" s="24">
        <v>1</v>
      </c>
      <c r="F12" s="54"/>
      <c r="G12" s="54">
        <v>1</v>
      </c>
      <c r="H12" s="54"/>
      <c r="I12" s="54">
        <v>1</v>
      </c>
      <c r="J12" s="54"/>
      <c r="K12" s="54">
        <v>1</v>
      </c>
      <c r="L12" s="54">
        <v>1</v>
      </c>
      <c r="M12" s="54">
        <v>1</v>
      </c>
      <c r="N12" s="54">
        <v>1</v>
      </c>
      <c r="O12" s="11">
        <f t="shared" si="1"/>
        <v>9</v>
      </c>
    </row>
    <row r="13" spans="1:15" s="50" customFormat="1" ht="15" customHeight="1">
      <c r="A13" s="53" t="s">
        <v>89</v>
      </c>
      <c r="B13" s="53"/>
      <c r="C13" s="126">
        <v>2</v>
      </c>
      <c r="D13" s="126">
        <v>1</v>
      </c>
      <c r="E13" s="126">
        <v>1</v>
      </c>
      <c r="F13" s="126"/>
      <c r="G13" s="126"/>
      <c r="H13" s="126"/>
      <c r="I13" s="126"/>
      <c r="J13" s="126"/>
      <c r="K13" s="126">
        <v>1</v>
      </c>
      <c r="L13" s="126">
        <v>1</v>
      </c>
      <c r="M13" s="126">
        <v>1</v>
      </c>
      <c r="N13" s="126">
        <v>1</v>
      </c>
      <c r="O13" s="11">
        <f t="shared" si="1"/>
        <v>8</v>
      </c>
    </row>
    <row r="14" spans="1:15" s="50" customFormat="1" ht="15" customHeight="1">
      <c r="A14" s="53" t="s">
        <v>90</v>
      </c>
      <c r="B14" s="53"/>
      <c r="C14" s="14">
        <v>1</v>
      </c>
      <c r="D14" s="14">
        <v>1</v>
      </c>
      <c r="E14" s="24"/>
      <c r="F14" s="54">
        <v>1</v>
      </c>
      <c r="G14" s="54"/>
      <c r="H14" s="54">
        <v>1</v>
      </c>
      <c r="I14" s="54"/>
      <c r="J14" s="54"/>
      <c r="K14" s="54">
        <v>1</v>
      </c>
      <c r="L14" s="54"/>
      <c r="M14" s="54">
        <v>1</v>
      </c>
      <c r="N14" s="54">
        <v>1</v>
      </c>
      <c r="O14" s="11">
        <f t="shared" si="1"/>
        <v>7</v>
      </c>
    </row>
    <row r="15" spans="1:15" s="50" customFormat="1" ht="15" customHeight="1">
      <c r="A15" s="53" t="s">
        <v>91</v>
      </c>
      <c r="B15" s="53"/>
      <c r="C15" s="14">
        <v>1</v>
      </c>
      <c r="D15" s="14"/>
      <c r="E15" s="24">
        <v>1</v>
      </c>
      <c r="F15" s="54"/>
      <c r="G15" s="54">
        <v>1</v>
      </c>
      <c r="H15" s="54"/>
      <c r="I15" s="54"/>
      <c r="J15" s="54">
        <v>1</v>
      </c>
      <c r="K15" s="54">
        <v>1</v>
      </c>
      <c r="L15" s="54">
        <v>1</v>
      </c>
      <c r="M15" s="54">
        <v>1</v>
      </c>
      <c r="N15" s="54">
        <v>1</v>
      </c>
      <c r="O15" s="11">
        <f t="shared" si="1"/>
        <v>8</v>
      </c>
    </row>
    <row r="16" spans="1:15" s="50" customFormat="1" ht="15" customHeight="1">
      <c r="A16" s="53" t="s">
        <v>93</v>
      </c>
      <c r="B16" s="53"/>
      <c r="C16" s="126">
        <v>5</v>
      </c>
      <c r="D16" s="126">
        <v>7</v>
      </c>
      <c r="E16" s="126">
        <v>7</v>
      </c>
      <c r="F16" s="126">
        <v>6</v>
      </c>
      <c r="G16" s="126">
        <v>6</v>
      </c>
      <c r="H16" s="126">
        <v>5</v>
      </c>
      <c r="I16" s="126">
        <v>5</v>
      </c>
      <c r="J16" s="126">
        <v>5</v>
      </c>
      <c r="K16" s="126">
        <v>3</v>
      </c>
      <c r="L16" s="126">
        <v>2</v>
      </c>
      <c r="M16" s="126">
        <v>3</v>
      </c>
      <c r="N16" s="126">
        <v>3</v>
      </c>
      <c r="O16" s="11">
        <f t="shared" si="1"/>
        <v>57</v>
      </c>
    </row>
    <row r="17" spans="1:15" s="50" customFormat="1" ht="19.5" customHeight="1">
      <c r="A17" s="53" t="s">
        <v>92</v>
      </c>
      <c r="B17" s="53"/>
      <c r="C17" s="14">
        <v>1</v>
      </c>
      <c r="D17" s="14">
        <v>1</v>
      </c>
      <c r="E17" s="24"/>
      <c r="F17" s="54">
        <v>1</v>
      </c>
      <c r="G17" s="54"/>
      <c r="H17" s="54">
        <v>1</v>
      </c>
      <c r="I17" s="54"/>
      <c r="J17" s="54">
        <v>1</v>
      </c>
      <c r="K17" s="54"/>
      <c r="L17" s="54">
        <v>1</v>
      </c>
      <c r="M17" s="54">
        <v>1</v>
      </c>
      <c r="N17" s="54">
        <v>2</v>
      </c>
      <c r="O17" s="11">
        <f t="shared" si="1"/>
        <v>9</v>
      </c>
    </row>
    <row r="18" spans="1:15" s="50" customFormat="1" ht="18" customHeight="1">
      <c r="A18" s="53" t="s">
        <v>94</v>
      </c>
      <c r="B18" s="53"/>
      <c r="C18" s="55">
        <v>1</v>
      </c>
      <c r="D18" s="55">
        <v>1</v>
      </c>
      <c r="E18" s="55">
        <v>1</v>
      </c>
      <c r="F18" s="55"/>
      <c r="G18" s="55"/>
      <c r="H18" s="55"/>
      <c r="I18" s="55"/>
      <c r="J18" s="55">
        <v>1</v>
      </c>
      <c r="K18" s="55"/>
      <c r="L18" s="55"/>
      <c r="M18" s="55">
        <v>1</v>
      </c>
      <c r="N18" s="56">
        <v>1</v>
      </c>
      <c r="O18" s="11">
        <f t="shared" si="1"/>
        <v>6</v>
      </c>
    </row>
    <row r="19" spans="1:15" s="50" customFormat="1" ht="16.5" customHeight="1">
      <c r="A19" s="53" t="s">
        <v>95</v>
      </c>
      <c r="B19" s="53"/>
      <c r="C19" s="14">
        <v>1</v>
      </c>
      <c r="D19" s="14">
        <v>1</v>
      </c>
      <c r="E19" s="24">
        <v>1</v>
      </c>
      <c r="F19" s="54">
        <v>1</v>
      </c>
      <c r="G19" s="54">
        <v>1</v>
      </c>
      <c r="H19" s="54"/>
      <c r="I19" s="54"/>
      <c r="J19" s="54">
        <v>1</v>
      </c>
      <c r="K19" s="54">
        <v>1</v>
      </c>
      <c r="L19" s="54">
        <v>1</v>
      </c>
      <c r="M19" s="54">
        <v>1</v>
      </c>
      <c r="N19" s="54">
        <v>1</v>
      </c>
      <c r="O19" s="11">
        <f t="shared" si="1"/>
        <v>10</v>
      </c>
    </row>
    <row r="20" spans="1:15" s="50" customFormat="1" ht="21.75" customHeight="1">
      <c r="A20" s="53" t="s">
        <v>98</v>
      </c>
      <c r="B20" s="53"/>
      <c r="C20" s="14">
        <v>3</v>
      </c>
      <c r="D20" s="14">
        <v>3</v>
      </c>
      <c r="E20" s="24">
        <v>3</v>
      </c>
      <c r="F20" s="54">
        <v>3</v>
      </c>
      <c r="G20" s="54">
        <v>3</v>
      </c>
      <c r="H20" s="54">
        <v>3</v>
      </c>
      <c r="I20" s="54">
        <v>3</v>
      </c>
      <c r="J20" s="54">
        <v>3</v>
      </c>
      <c r="K20" s="54">
        <v>3</v>
      </c>
      <c r="L20" s="54">
        <v>3</v>
      </c>
      <c r="M20" s="54">
        <v>3</v>
      </c>
      <c r="N20" s="54">
        <v>3</v>
      </c>
      <c r="O20" s="11">
        <f t="shared" si="1"/>
        <v>36</v>
      </c>
    </row>
    <row r="21" spans="1:15" s="50" customFormat="1" ht="78" customHeight="1">
      <c r="A21" s="51" t="s">
        <v>63</v>
      </c>
      <c r="B21" s="4" t="s">
        <v>113</v>
      </c>
      <c r="C21" s="14">
        <v>60</v>
      </c>
      <c r="D21" s="14">
        <v>61</v>
      </c>
      <c r="E21" s="14">
        <v>62</v>
      </c>
      <c r="F21" s="14">
        <v>61</v>
      </c>
      <c r="G21" s="14">
        <v>65</v>
      </c>
      <c r="H21" s="14">
        <v>70</v>
      </c>
      <c r="I21" s="14">
        <v>67</v>
      </c>
      <c r="J21" s="57">
        <v>65</v>
      </c>
      <c r="K21" s="57">
        <v>60</v>
      </c>
      <c r="L21" s="57">
        <v>61</v>
      </c>
      <c r="M21" s="57">
        <v>58</v>
      </c>
      <c r="N21" s="57">
        <v>60</v>
      </c>
      <c r="O21" s="19">
        <f>C21+D21+E21+F21+G21+H21+I21+J21+K21+L21+M21+N21</f>
        <v>750</v>
      </c>
    </row>
    <row r="22" spans="1:15" s="50" customFormat="1" ht="27" customHeight="1">
      <c r="A22" s="48" t="s">
        <v>21</v>
      </c>
      <c r="B22" s="48"/>
      <c r="C22" s="49" t="s">
        <v>0</v>
      </c>
      <c r="D22" s="49" t="s">
        <v>1</v>
      </c>
      <c r="E22" s="49" t="s">
        <v>2</v>
      </c>
      <c r="F22" s="49" t="s">
        <v>3</v>
      </c>
      <c r="G22" s="49" t="s">
        <v>4</v>
      </c>
      <c r="H22" s="49" t="s">
        <v>22</v>
      </c>
      <c r="I22" s="49" t="s">
        <v>5</v>
      </c>
      <c r="J22" s="49" t="s">
        <v>6</v>
      </c>
      <c r="K22" s="49" t="s">
        <v>7</v>
      </c>
      <c r="L22" s="49" t="s">
        <v>8</v>
      </c>
      <c r="M22" s="49" t="s">
        <v>9</v>
      </c>
      <c r="N22" s="49" t="s">
        <v>10</v>
      </c>
      <c r="O22" s="27" t="s">
        <v>60</v>
      </c>
    </row>
    <row r="23" spans="1:15" s="50" customFormat="1" ht="67.5" customHeight="1">
      <c r="A23" s="58" t="s">
        <v>85</v>
      </c>
      <c r="B23" s="4" t="s">
        <v>113</v>
      </c>
      <c r="C23" s="13">
        <v>4</v>
      </c>
      <c r="D23" s="13">
        <v>4</v>
      </c>
      <c r="E23" s="13">
        <v>4</v>
      </c>
      <c r="F23" s="13">
        <v>4</v>
      </c>
      <c r="G23" s="13">
        <v>4</v>
      </c>
      <c r="H23" s="13">
        <v>3</v>
      </c>
      <c r="I23" s="13">
        <v>2</v>
      </c>
      <c r="J23" s="13">
        <v>2</v>
      </c>
      <c r="K23" s="13">
        <v>3</v>
      </c>
      <c r="L23" s="13">
        <v>4</v>
      </c>
      <c r="M23" s="13">
        <v>4</v>
      </c>
      <c r="N23" s="13">
        <v>4</v>
      </c>
      <c r="O23" s="19">
        <f>C23+D23+E23+F23+G23+H23+I23+J23+K23+L23+M23+N23</f>
        <v>42</v>
      </c>
    </row>
    <row r="24" spans="1:15" s="50" customFormat="1" ht="73.5" customHeight="1">
      <c r="A24" s="58" t="s">
        <v>133</v>
      </c>
      <c r="B24" s="4" t="s">
        <v>113</v>
      </c>
      <c r="C24" s="91">
        <v>5</v>
      </c>
      <c r="D24" s="91">
        <v>5</v>
      </c>
      <c r="E24" s="91">
        <v>3</v>
      </c>
      <c r="F24" s="91">
        <v>5</v>
      </c>
      <c r="G24" s="91">
        <v>4</v>
      </c>
      <c r="H24" s="91">
        <v>4</v>
      </c>
      <c r="I24" s="91">
        <v>4</v>
      </c>
      <c r="J24" s="91">
        <v>4</v>
      </c>
      <c r="K24" s="5">
        <v>3</v>
      </c>
      <c r="L24" s="5">
        <v>3</v>
      </c>
      <c r="M24" s="5">
        <v>5</v>
      </c>
      <c r="N24" s="5">
        <v>5</v>
      </c>
      <c r="O24" s="19">
        <f>SUM(C24:N24)</f>
        <v>50</v>
      </c>
    </row>
    <row r="25" spans="1:15" s="50" customFormat="1" ht="44.25" customHeight="1">
      <c r="A25" s="58" t="s">
        <v>156</v>
      </c>
      <c r="B25" s="4" t="s">
        <v>113</v>
      </c>
      <c r="C25" s="91">
        <v>117</v>
      </c>
      <c r="D25" s="91">
        <v>114</v>
      </c>
      <c r="E25" s="91">
        <v>122</v>
      </c>
      <c r="F25" s="91">
        <v>147</v>
      </c>
      <c r="G25" s="91">
        <v>131</v>
      </c>
      <c r="H25" s="91">
        <v>120</v>
      </c>
      <c r="I25" s="91">
        <v>97</v>
      </c>
      <c r="J25" s="91">
        <v>107</v>
      </c>
      <c r="K25" s="5">
        <v>97</v>
      </c>
      <c r="L25" s="5">
        <v>144</v>
      </c>
      <c r="M25" s="5">
        <v>125</v>
      </c>
      <c r="N25" s="5">
        <v>106</v>
      </c>
      <c r="O25" s="19">
        <f>SUM(C25:N25)</f>
        <v>1427</v>
      </c>
    </row>
    <row r="26" spans="1:15" s="50" customFormat="1" ht="15" customHeight="1">
      <c r="A26" s="58" t="s">
        <v>81</v>
      </c>
      <c r="B26" s="4"/>
      <c r="C26" s="91">
        <v>93</v>
      </c>
      <c r="D26" s="91">
        <v>91</v>
      </c>
      <c r="E26" s="91">
        <v>97</v>
      </c>
      <c r="F26" s="91">
        <v>118</v>
      </c>
      <c r="G26" s="91">
        <v>105</v>
      </c>
      <c r="H26" s="91">
        <v>96</v>
      </c>
      <c r="I26" s="91">
        <v>78</v>
      </c>
      <c r="J26" s="91">
        <v>86</v>
      </c>
      <c r="K26" s="91">
        <v>78</v>
      </c>
      <c r="L26" s="91">
        <v>115</v>
      </c>
      <c r="M26" s="91">
        <v>100</v>
      </c>
      <c r="N26" s="91">
        <v>85</v>
      </c>
      <c r="O26" s="19">
        <f>SUM(C26:N26)</f>
        <v>1142</v>
      </c>
    </row>
    <row r="27" spans="1:16" s="50" customFormat="1" ht="39" customHeight="1">
      <c r="A27" s="58" t="s">
        <v>157</v>
      </c>
      <c r="B27" s="4"/>
      <c r="C27" s="91">
        <f>C25-C26</f>
        <v>24</v>
      </c>
      <c r="D27" s="91">
        <f aca="true" t="shared" si="2" ref="D27:P27">D25-D26</f>
        <v>23</v>
      </c>
      <c r="E27" s="91">
        <f t="shared" si="2"/>
        <v>25</v>
      </c>
      <c r="F27" s="91">
        <f t="shared" si="2"/>
        <v>29</v>
      </c>
      <c r="G27" s="91">
        <f t="shared" si="2"/>
        <v>26</v>
      </c>
      <c r="H27" s="91">
        <f t="shared" si="2"/>
        <v>24</v>
      </c>
      <c r="I27" s="91">
        <f t="shared" si="2"/>
        <v>19</v>
      </c>
      <c r="J27" s="91">
        <f t="shared" si="2"/>
        <v>21</v>
      </c>
      <c r="K27" s="91">
        <f t="shared" si="2"/>
        <v>19</v>
      </c>
      <c r="L27" s="91">
        <f t="shared" si="2"/>
        <v>29</v>
      </c>
      <c r="M27" s="91">
        <f t="shared" si="2"/>
        <v>25</v>
      </c>
      <c r="N27" s="91">
        <f t="shared" si="2"/>
        <v>21</v>
      </c>
      <c r="O27" s="34">
        <f t="shared" si="2"/>
        <v>285</v>
      </c>
      <c r="P27" s="91">
        <f t="shared" si="2"/>
        <v>0</v>
      </c>
    </row>
    <row r="28" spans="1:15" s="50" customFormat="1" ht="54.75" customHeight="1">
      <c r="A28" s="59" t="s">
        <v>86</v>
      </c>
      <c r="B28" s="59"/>
      <c r="C28" s="11">
        <f aca="true" t="shared" si="3" ref="C28:O28">C6+C7+C21+C23+C24+C25</f>
        <v>396</v>
      </c>
      <c r="D28" s="11">
        <f t="shared" si="3"/>
        <v>388</v>
      </c>
      <c r="E28" s="11">
        <f t="shared" si="3"/>
        <v>385</v>
      </c>
      <c r="F28" s="11">
        <f t="shared" si="3"/>
        <v>419</v>
      </c>
      <c r="G28" s="11">
        <f t="shared" si="3"/>
        <v>378</v>
      </c>
      <c r="H28" s="11">
        <f t="shared" si="3"/>
        <v>357</v>
      </c>
      <c r="I28" s="11">
        <f t="shared" si="3"/>
        <v>301</v>
      </c>
      <c r="J28" s="11">
        <f t="shared" si="3"/>
        <v>307</v>
      </c>
      <c r="K28" s="11">
        <f t="shared" si="3"/>
        <v>302</v>
      </c>
      <c r="L28" s="11">
        <f t="shared" si="3"/>
        <v>370</v>
      </c>
      <c r="M28" s="11">
        <f t="shared" si="3"/>
        <v>380</v>
      </c>
      <c r="N28" s="11">
        <f t="shared" si="3"/>
        <v>364</v>
      </c>
      <c r="O28" s="11">
        <f t="shared" si="3"/>
        <v>4347</v>
      </c>
    </row>
    <row r="29" spans="1:16" s="50" customFormat="1" ht="17.25" customHeight="1">
      <c r="A29" s="59" t="s">
        <v>74</v>
      </c>
      <c r="B29" s="59"/>
      <c r="C29" s="11">
        <f aca="true" t="shared" si="4" ref="C29:P29">C8+C26</f>
        <v>94</v>
      </c>
      <c r="D29" s="11">
        <f t="shared" si="4"/>
        <v>93</v>
      </c>
      <c r="E29" s="11">
        <f t="shared" si="4"/>
        <v>98</v>
      </c>
      <c r="F29" s="11">
        <f t="shared" si="4"/>
        <v>119</v>
      </c>
      <c r="G29" s="11">
        <f t="shared" si="4"/>
        <v>106</v>
      </c>
      <c r="H29" s="11">
        <f t="shared" si="4"/>
        <v>97</v>
      </c>
      <c r="I29" s="11">
        <f t="shared" si="4"/>
        <v>79</v>
      </c>
      <c r="J29" s="11">
        <f t="shared" si="4"/>
        <v>87</v>
      </c>
      <c r="K29" s="11">
        <f t="shared" si="4"/>
        <v>79</v>
      </c>
      <c r="L29" s="11">
        <f t="shared" si="4"/>
        <v>116</v>
      </c>
      <c r="M29" s="11">
        <f t="shared" si="4"/>
        <v>101</v>
      </c>
      <c r="N29" s="11">
        <f t="shared" si="4"/>
        <v>86</v>
      </c>
      <c r="O29" s="11">
        <f t="shared" si="4"/>
        <v>1155</v>
      </c>
      <c r="P29" s="11">
        <f t="shared" si="4"/>
        <v>0</v>
      </c>
    </row>
    <row r="30" spans="1:15" s="50" customFormat="1" ht="47.25" customHeight="1">
      <c r="A30" s="59" t="s">
        <v>143</v>
      </c>
      <c r="B30" s="59"/>
      <c r="C30" s="11">
        <f>C28-C29</f>
        <v>302</v>
      </c>
      <c r="D30" s="11">
        <f aca="true" t="shared" si="5" ref="D30:O30">D28-D29</f>
        <v>295</v>
      </c>
      <c r="E30" s="11">
        <f t="shared" si="5"/>
        <v>287</v>
      </c>
      <c r="F30" s="11">
        <f t="shared" si="5"/>
        <v>300</v>
      </c>
      <c r="G30" s="11">
        <f t="shared" si="5"/>
        <v>272</v>
      </c>
      <c r="H30" s="11">
        <f t="shared" si="5"/>
        <v>260</v>
      </c>
      <c r="I30" s="11">
        <f t="shared" si="5"/>
        <v>222</v>
      </c>
      <c r="J30" s="11">
        <f t="shared" si="5"/>
        <v>220</v>
      </c>
      <c r="K30" s="11">
        <f t="shared" si="5"/>
        <v>223</v>
      </c>
      <c r="L30" s="11">
        <f t="shared" si="5"/>
        <v>254</v>
      </c>
      <c r="M30" s="11">
        <f t="shared" si="5"/>
        <v>279</v>
      </c>
      <c r="N30" s="11">
        <f t="shared" si="5"/>
        <v>278</v>
      </c>
      <c r="O30" s="11">
        <f t="shared" si="5"/>
        <v>3192</v>
      </c>
    </row>
    <row r="31" spans="1:15" s="50" customFormat="1" ht="57" customHeight="1">
      <c r="A31" s="165" t="s">
        <v>183</v>
      </c>
      <c r="B31" s="4" t="s">
        <v>108</v>
      </c>
      <c r="C31" s="18">
        <f aca="true" t="shared" si="6" ref="C31:O31">C32+C34</f>
        <v>90</v>
      </c>
      <c r="D31" s="18">
        <f t="shared" si="6"/>
        <v>110</v>
      </c>
      <c r="E31" s="18">
        <f t="shared" si="6"/>
        <v>100</v>
      </c>
      <c r="F31" s="18">
        <f t="shared" si="6"/>
        <v>100</v>
      </c>
      <c r="G31" s="18">
        <f t="shared" si="6"/>
        <v>95</v>
      </c>
      <c r="H31" s="18">
        <f t="shared" si="6"/>
        <v>65</v>
      </c>
      <c r="I31" s="18">
        <f t="shared" si="6"/>
        <v>45</v>
      </c>
      <c r="J31" s="18">
        <f t="shared" si="6"/>
        <v>70</v>
      </c>
      <c r="K31" s="18">
        <f t="shared" si="6"/>
        <v>90</v>
      </c>
      <c r="L31" s="18">
        <f t="shared" si="6"/>
        <v>105</v>
      </c>
      <c r="M31" s="18">
        <f t="shared" si="6"/>
        <v>115</v>
      </c>
      <c r="N31" s="18">
        <f t="shared" si="6"/>
        <v>125</v>
      </c>
      <c r="O31" s="127">
        <f t="shared" si="6"/>
        <v>1110</v>
      </c>
    </row>
    <row r="32" spans="1:15" s="50" customFormat="1" ht="59.25" customHeight="1">
      <c r="A32" s="166"/>
      <c r="B32" s="4" t="s">
        <v>101</v>
      </c>
      <c r="C32" s="16">
        <v>40</v>
      </c>
      <c r="D32" s="16">
        <v>40</v>
      </c>
      <c r="E32" s="16">
        <v>45</v>
      </c>
      <c r="F32" s="16">
        <v>45</v>
      </c>
      <c r="G32" s="16">
        <v>35</v>
      </c>
      <c r="H32" s="16">
        <v>15</v>
      </c>
      <c r="I32" s="16">
        <v>15</v>
      </c>
      <c r="J32" s="16">
        <v>25</v>
      </c>
      <c r="K32" s="5">
        <v>35</v>
      </c>
      <c r="L32" s="5">
        <v>40</v>
      </c>
      <c r="M32" s="6">
        <v>45</v>
      </c>
      <c r="N32" s="6">
        <v>50</v>
      </c>
      <c r="O32" s="19">
        <f>SUM(C32:N32)</f>
        <v>430</v>
      </c>
    </row>
    <row r="33" spans="1:15" s="50" customFormat="1" ht="15" customHeight="1">
      <c r="A33" s="166"/>
      <c r="B33" s="48"/>
      <c r="C33" s="49" t="s">
        <v>0</v>
      </c>
      <c r="D33" s="49" t="s">
        <v>1</v>
      </c>
      <c r="E33" s="49" t="s">
        <v>2</v>
      </c>
      <c r="F33" s="49" t="s">
        <v>3</v>
      </c>
      <c r="G33" s="49" t="s">
        <v>4</v>
      </c>
      <c r="H33" s="49" t="s">
        <v>22</v>
      </c>
      <c r="I33" s="49" t="s">
        <v>5</v>
      </c>
      <c r="J33" s="49" t="s">
        <v>6</v>
      </c>
      <c r="K33" s="49" t="s">
        <v>7</v>
      </c>
      <c r="L33" s="49" t="s">
        <v>8</v>
      </c>
      <c r="M33" s="49" t="s">
        <v>9</v>
      </c>
      <c r="N33" s="49" t="s">
        <v>10</v>
      </c>
      <c r="O33" s="27" t="s">
        <v>60</v>
      </c>
    </row>
    <row r="34" spans="1:15" s="50" customFormat="1" ht="54.75" customHeight="1">
      <c r="A34" s="167"/>
      <c r="B34" s="4" t="s">
        <v>109</v>
      </c>
      <c r="C34" s="6">
        <v>50</v>
      </c>
      <c r="D34" s="6">
        <v>70</v>
      </c>
      <c r="E34" s="6">
        <v>55</v>
      </c>
      <c r="F34" s="6">
        <v>55</v>
      </c>
      <c r="G34" s="6">
        <v>60</v>
      </c>
      <c r="H34" s="6">
        <v>50</v>
      </c>
      <c r="I34" s="6">
        <v>30</v>
      </c>
      <c r="J34" s="6">
        <v>45</v>
      </c>
      <c r="K34" s="6">
        <v>55</v>
      </c>
      <c r="L34" s="6">
        <v>65</v>
      </c>
      <c r="M34" s="6">
        <v>70</v>
      </c>
      <c r="N34" s="6">
        <v>75</v>
      </c>
      <c r="O34" s="19">
        <f>SUM(C34:N34)</f>
        <v>680</v>
      </c>
    </row>
    <row r="35" spans="1:15" s="50" customFormat="1" ht="48" customHeight="1">
      <c r="A35" s="51" t="s">
        <v>70</v>
      </c>
      <c r="B35" s="4" t="s">
        <v>113</v>
      </c>
      <c r="C35" s="92">
        <v>15.42</v>
      </c>
      <c r="D35" s="92">
        <v>15.42</v>
      </c>
      <c r="E35" s="92">
        <v>15.42</v>
      </c>
      <c r="F35" s="92">
        <v>15.42</v>
      </c>
      <c r="G35" s="92">
        <v>15.42</v>
      </c>
      <c r="H35" s="92">
        <v>15.42</v>
      </c>
      <c r="I35" s="92">
        <v>15.42</v>
      </c>
      <c r="J35" s="92">
        <v>15.42</v>
      </c>
      <c r="K35" s="92">
        <v>15.42</v>
      </c>
      <c r="L35" s="92">
        <v>15.42</v>
      </c>
      <c r="M35" s="92">
        <v>15.4</v>
      </c>
      <c r="N35" s="92">
        <v>15.4</v>
      </c>
      <c r="O35" s="19">
        <f>C35+D35+E35+F35+G35+H35+I35+J35+K35+L35+M35+N35</f>
        <v>185</v>
      </c>
    </row>
    <row r="36" spans="1:15" s="50" customFormat="1" ht="133.5" customHeight="1">
      <c r="A36" s="51" t="s">
        <v>64</v>
      </c>
      <c r="B36" s="4" t="s">
        <v>110</v>
      </c>
      <c r="C36" s="93">
        <v>1.52</v>
      </c>
      <c r="D36" s="93">
        <v>1.44</v>
      </c>
      <c r="E36" s="93">
        <v>1.44</v>
      </c>
      <c r="F36" s="93">
        <v>1.44</v>
      </c>
      <c r="G36" s="93">
        <v>1.44</v>
      </c>
      <c r="H36" s="93">
        <v>1.44</v>
      </c>
      <c r="I36" s="93">
        <v>1.44</v>
      </c>
      <c r="J36" s="93">
        <v>1.44</v>
      </c>
      <c r="K36" s="93">
        <v>1.44</v>
      </c>
      <c r="L36" s="93">
        <v>1.44</v>
      </c>
      <c r="M36" s="93">
        <v>1.52</v>
      </c>
      <c r="N36" s="93">
        <v>1.52</v>
      </c>
      <c r="O36" s="128">
        <f>C36+D36+E36+F36+G36+H36+I36+J36+K36+L36+M36+N36</f>
        <v>17.519999999999996</v>
      </c>
    </row>
    <row r="37" spans="1:15" s="50" customFormat="1" ht="50.25" customHeight="1">
      <c r="A37" s="51" t="s">
        <v>24</v>
      </c>
      <c r="B37" s="4" t="s">
        <v>110</v>
      </c>
      <c r="C37" s="13">
        <v>17.461</v>
      </c>
      <c r="D37" s="13">
        <v>16.542</v>
      </c>
      <c r="E37" s="13">
        <v>16.542</v>
      </c>
      <c r="F37" s="13">
        <v>16.542</v>
      </c>
      <c r="G37" s="13">
        <v>16.542</v>
      </c>
      <c r="H37" s="13">
        <v>16.542</v>
      </c>
      <c r="I37" s="13">
        <v>16.542</v>
      </c>
      <c r="J37" s="13">
        <v>16.542</v>
      </c>
      <c r="K37" s="13">
        <v>16.542</v>
      </c>
      <c r="L37" s="13">
        <v>16.542</v>
      </c>
      <c r="M37" s="13">
        <v>17.461</v>
      </c>
      <c r="N37" s="13">
        <v>17.461</v>
      </c>
      <c r="O37" s="129">
        <f>SUM(C37:N37)</f>
        <v>201.26100000000002</v>
      </c>
    </row>
    <row r="38" spans="1:15" s="50" customFormat="1" ht="50.25" customHeight="1">
      <c r="A38" s="165" t="s">
        <v>184</v>
      </c>
      <c r="B38" s="78" t="s">
        <v>100</v>
      </c>
      <c r="C38" s="16">
        <v>13</v>
      </c>
      <c r="D38" s="16">
        <v>14</v>
      </c>
      <c r="E38" s="16">
        <v>13</v>
      </c>
      <c r="F38" s="16">
        <v>12</v>
      </c>
      <c r="G38" s="16">
        <v>11</v>
      </c>
      <c r="H38" s="16">
        <v>10</v>
      </c>
      <c r="I38" s="16">
        <v>4</v>
      </c>
      <c r="J38" s="5">
        <v>3</v>
      </c>
      <c r="K38" s="5">
        <v>9</v>
      </c>
      <c r="L38" s="5">
        <v>12</v>
      </c>
      <c r="M38" s="5">
        <v>15</v>
      </c>
      <c r="N38" s="5">
        <v>14</v>
      </c>
      <c r="O38" s="129">
        <f>SUM(C38:N38)</f>
        <v>130</v>
      </c>
    </row>
    <row r="39" spans="1:15" s="50" customFormat="1" ht="66" customHeight="1">
      <c r="A39" s="149"/>
      <c r="B39" s="80" t="s">
        <v>102</v>
      </c>
      <c r="C39" s="16">
        <v>13</v>
      </c>
      <c r="D39" s="16">
        <v>14</v>
      </c>
      <c r="E39" s="16">
        <v>13</v>
      </c>
      <c r="F39" s="16">
        <v>12</v>
      </c>
      <c r="G39" s="16">
        <v>11</v>
      </c>
      <c r="H39" s="16">
        <v>10</v>
      </c>
      <c r="I39" s="16">
        <v>4</v>
      </c>
      <c r="J39" s="5">
        <v>3</v>
      </c>
      <c r="K39" s="5">
        <v>9</v>
      </c>
      <c r="L39" s="5">
        <v>11</v>
      </c>
      <c r="M39" s="5">
        <v>13</v>
      </c>
      <c r="N39" s="5">
        <v>12</v>
      </c>
      <c r="O39" s="19">
        <f>C39+D39+E39+F39+G39+H39+I39+J39+K39+L39+M39+N39</f>
        <v>125</v>
      </c>
    </row>
    <row r="40" spans="1:15" s="50" customFormat="1" ht="65.25" customHeight="1">
      <c r="A40" s="51" t="s">
        <v>185</v>
      </c>
      <c r="B40" s="4" t="s">
        <v>110</v>
      </c>
      <c r="C40" s="13">
        <v>15</v>
      </c>
      <c r="D40" s="13">
        <v>15</v>
      </c>
      <c r="E40" s="13">
        <v>15</v>
      </c>
      <c r="F40" s="13">
        <v>15</v>
      </c>
      <c r="G40" s="13">
        <v>14</v>
      </c>
      <c r="H40" s="13">
        <v>10</v>
      </c>
      <c r="I40" s="13">
        <v>4</v>
      </c>
      <c r="J40" s="13">
        <v>4</v>
      </c>
      <c r="K40" s="13">
        <v>15</v>
      </c>
      <c r="L40" s="13">
        <v>15</v>
      </c>
      <c r="M40" s="13">
        <v>15</v>
      </c>
      <c r="N40" s="13">
        <v>13</v>
      </c>
      <c r="O40" s="19">
        <f>C40+D40+E40+F40+G40+H40+I40+J40+K40+L40+M40+N40</f>
        <v>150</v>
      </c>
    </row>
    <row r="41" spans="1:15" s="50" customFormat="1" ht="30" customHeight="1">
      <c r="A41" s="51" t="s">
        <v>151</v>
      </c>
      <c r="B41" s="4"/>
      <c r="C41" s="134">
        <v>18</v>
      </c>
      <c r="D41" s="134">
        <v>17</v>
      </c>
      <c r="E41" s="134">
        <v>17</v>
      </c>
      <c r="F41" s="134">
        <v>17</v>
      </c>
      <c r="G41" s="134">
        <v>17</v>
      </c>
      <c r="H41" s="134">
        <v>16</v>
      </c>
      <c r="I41" s="134">
        <v>15</v>
      </c>
      <c r="J41" s="134">
        <v>15</v>
      </c>
      <c r="K41" s="134">
        <v>17</v>
      </c>
      <c r="L41" s="134">
        <v>17</v>
      </c>
      <c r="M41" s="134">
        <v>17</v>
      </c>
      <c r="N41" s="134">
        <v>17</v>
      </c>
      <c r="O41" s="19">
        <f>C41+D41+E41+F41+G41+H41+I41+J41+K41+L41+M41+N41</f>
        <v>200</v>
      </c>
    </row>
    <row r="42" spans="1:15" s="50" customFormat="1" ht="33" customHeight="1">
      <c r="A42" s="48" t="s">
        <v>21</v>
      </c>
      <c r="B42" s="48"/>
      <c r="C42" s="49" t="s">
        <v>0</v>
      </c>
      <c r="D42" s="49" t="s">
        <v>1</v>
      </c>
      <c r="E42" s="49" t="s">
        <v>2</v>
      </c>
      <c r="F42" s="49" t="s">
        <v>3</v>
      </c>
      <c r="G42" s="49" t="s">
        <v>4</v>
      </c>
      <c r="H42" s="49" t="s">
        <v>22</v>
      </c>
      <c r="I42" s="49" t="s">
        <v>5</v>
      </c>
      <c r="J42" s="49" t="s">
        <v>6</v>
      </c>
      <c r="K42" s="49" t="s">
        <v>7</v>
      </c>
      <c r="L42" s="49" t="s">
        <v>8</v>
      </c>
      <c r="M42" s="49" t="s">
        <v>9</v>
      </c>
      <c r="N42" s="49" t="s">
        <v>10</v>
      </c>
      <c r="O42" s="27" t="s">
        <v>60</v>
      </c>
    </row>
    <row r="43" spans="1:16" s="50" customFormat="1" ht="126" customHeight="1">
      <c r="A43" s="158" t="s">
        <v>134</v>
      </c>
      <c r="B43" s="4" t="s">
        <v>186</v>
      </c>
      <c r="C43" s="10">
        <f>'ДДЗ вода'!C64+'ЗОШ вода'!C105+'Позаш. вода'!C28+'Позаш. вода'!C31+'Позаш. вода'!C35+'Позаш. вода'!C36+'Позаш. вода'!C37+C38+C40+C41</f>
        <v>18348.210999999996</v>
      </c>
      <c r="D43" s="10">
        <f>'ДДЗ вода'!D64+'ЗОШ вода'!D105+'Позаш. вода'!D28+'Позаш. вода'!D31+'Позаш. вода'!D35+'Позаш. вода'!D36+'Позаш. вода'!D37+D38+D40+D41</f>
        <v>18263.188999999995</v>
      </c>
      <c r="E43" s="10">
        <f>'ДДЗ вода'!E64+'ЗОШ вода'!E105+'Позаш. вода'!E28+'Позаш. вода'!E31+'Позаш. вода'!E35+'Позаш. вода'!E36+'Позаш. вода'!E37+E38+E40+E41</f>
        <v>18337.188999999995</v>
      </c>
      <c r="F43" s="10">
        <f>'ДДЗ вода'!F64+'ЗОШ вода'!F105+'Позаш. вода'!F28+'Позаш. вода'!F31+'Позаш. вода'!F35+'Позаш. вода'!F36+'Позаш. вода'!F37+F38+F40+F41</f>
        <v>18326.218999999997</v>
      </c>
      <c r="G43" s="10">
        <f>'ДДЗ вода'!G64+'ЗОШ вода'!G105+'Позаш. вода'!G28+'Позаш. вода'!G31+'Позаш. вода'!G35+'Позаш. вода'!G36+'Позаш. вода'!G37+G38+G40+G41</f>
        <v>17203.266</v>
      </c>
      <c r="H43" s="10">
        <f>'ДДЗ вода'!H64+'ЗОШ вода'!H105+'Позаш. вода'!H28+'Позаш. вода'!H31+'Позаш. вода'!H35+'Позаш. вода'!H36+'Позаш. вода'!H37+H38+H40+H41</f>
        <v>12822.169</v>
      </c>
      <c r="I43" s="10">
        <f>'ДДЗ вода'!I64+'ЗОШ вода'!I105+'Позаш. вода'!I28+'Позаш. вода'!I31+'Позаш. вода'!I35+'Позаш. вода'!I36+'Позаш. вода'!I37+I38+I40+I41</f>
        <v>9680.975</v>
      </c>
      <c r="J43" s="10">
        <f>'ДДЗ вода'!J64+'ЗОШ вода'!J105+'Позаш. вода'!J28+'Позаш. вода'!J31+'Позаш. вода'!J35+'Позаш. вода'!J36+'Позаш. вода'!J37+J38+J40+J41</f>
        <v>9293.655</v>
      </c>
      <c r="K43" s="10">
        <f>'ДДЗ вода'!K64+'ЗОШ вода'!K105+'Позаш. вода'!K28+'Позаш. вода'!K31+'Позаш. вода'!K35+'Позаш. вода'!K36+'Позаш. вода'!K37+K38+K40+K41</f>
        <v>16876.265</v>
      </c>
      <c r="L43" s="10">
        <f>'ДДЗ вода'!L64+'ЗОШ вода'!L105+'Позаш. вода'!L28+'Позаш. вода'!L31+'Позаш. вода'!L35+'Позаш. вода'!L36+'Позаш. вода'!L37+L38+L40+L41</f>
        <v>18474.465</v>
      </c>
      <c r="M43" s="10">
        <f>'ДДЗ вода'!M64+'ЗОШ вода'!M105+'Позаш. вода'!M28+'Позаш. вода'!M31+'Позаш. вода'!M35+'Позаш. вода'!M36+'Позаш. вода'!M37+M38+M40+M41</f>
        <v>18821.624000000003</v>
      </c>
      <c r="N43" s="10">
        <f>'ДДЗ вода'!N64+'ЗОШ вода'!N105+'Позаш. вода'!N28+'Позаш. вода'!N31+'Позаш. вода'!N35+'Позаш. вода'!N36+'Позаш. вода'!N37+N38+N40+N41</f>
        <v>18576.724000000002</v>
      </c>
      <c r="O43" s="10">
        <f>'ДДЗ вода'!O64+'ЗОШ вода'!O105+'Позаш. вода'!O28+'Позаш. вода'!O31+'Позаш. вода'!O35+'Позаш. вода'!O36+'Позаш. вода'!O37+O38+O40+O41</f>
        <v>195023.951</v>
      </c>
      <c r="P43" s="10" t="e">
        <f>'ДДЗ вода'!P64+'ЗОШ вода'!P105+'Позаш. вода'!P28+'Позаш. вода'!P31+'Позаш. вода'!P35+'Позаш. вода'!P36+'Позаш. вода'!P37+P38+P40+P41</f>
        <v>#REF!</v>
      </c>
    </row>
    <row r="44" spans="1:15" s="50" customFormat="1" ht="24" customHeight="1">
      <c r="A44" s="159"/>
      <c r="B44" s="35" t="s">
        <v>131</v>
      </c>
      <c r="C44" s="11">
        <f>'ЗОШ вода'!C106</f>
        <v>18</v>
      </c>
      <c r="D44" s="11">
        <f>'ЗОШ вода'!D106</f>
        <v>16</v>
      </c>
      <c r="E44" s="11">
        <f>'ЗОШ вода'!E106</f>
        <v>14</v>
      </c>
      <c r="F44" s="11">
        <f>'ЗОШ вода'!F106</f>
        <v>15</v>
      </c>
      <c r="G44" s="11">
        <f>'ЗОШ вода'!G106</f>
        <v>10</v>
      </c>
      <c r="H44" s="11">
        <f>'ЗОШ вода'!H106</f>
        <v>0</v>
      </c>
      <c r="I44" s="11">
        <f>'ЗОШ вода'!I106</f>
        <v>0</v>
      </c>
      <c r="J44" s="11">
        <f>'ЗОШ вода'!J106</f>
        <v>0</v>
      </c>
      <c r="K44" s="11">
        <f>'ЗОШ вода'!K106</f>
        <v>10</v>
      </c>
      <c r="L44" s="11">
        <f>'ЗОШ вода'!L106</f>
        <v>15</v>
      </c>
      <c r="M44" s="11">
        <f>'ЗОШ вода'!M106</f>
        <v>17</v>
      </c>
      <c r="N44" s="11">
        <f>'ЗОШ вода'!N106</f>
        <v>20</v>
      </c>
      <c r="O44" s="11">
        <f>SUM(C44:N44)</f>
        <v>135</v>
      </c>
    </row>
    <row r="45" spans="1:16" s="50" customFormat="1" ht="25.5" customHeight="1">
      <c r="A45" s="159"/>
      <c r="B45" s="35" t="s">
        <v>81</v>
      </c>
      <c r="C45" s="10">
        <f>'ДДЗ вода'!C65+'ЗОШ вода'!C107+'Позаш. вода'!C29</f>
        <v>174.81</v>
      </c>
      <c r="D45" s="10">
        <f>'ДДЗ вода'!D65+'ЗОШ вода'!D107+'Позаш. вода'!D29</f>
        <v>172.787</v>
      </c>
      <c r="E45" s="10">
        <f>'ДДЗ вода'!E65+'ЗОШ вода'!E107+'Позаш. вода'!E29</f>
        <v>178.787</v>
      </c>
      <c r="F45" s="10">
        <f>'ДДЗ вода'!F65+'ЗОШ вода'!F107+'Позаш. вода'!F29</f>
        <v>199.817</v>
      </c>
      <c r="G45" s="10">
        <f>'ДДЗ вода'!G65+'ЗОШ вода'!G107+'Позаш. вода'!G29</f>
        <v>185.86399999999998</v>
      </c>
      <c r="H45" s="10">
        <f>'ДДЗ вода'!H65+'ЗОШ вода'!H107+'Позаш. вода'!H29</f>
        <v>149.767</v>
      </c>
      <c r="I45" s="10">
        <f>'ДДЗ вода'!I65+'ЗОШ вода'!I107+'Позаш. вода'!I29</f>
        <v>102.57300000000001</v>
      </c>
      <c r="J45" s="10">
        <f>'ДДЗ вода'!J65+'ЗОШ вода'!J107+'Позаш. вода'!J29</f>
        <v>123.253</v>
      </c>
      <c r="K45" s="10">
        <f>'ДДЗ вода'!K65+'ЗОШ вода'!K107+'Позаш. вода'!K29</f>
        <v>157.863</v>
      </c>
      <c r="L45" s="10">
        <f>'ДДЗ вода'!L65+'ЗОШ вода'!L107+'Позаш. вода'!L29</f>
        <v>197.863</v>
      </c>
      <c r="M45" s="10">
        <f>'ДДЗ вода'!M65+'ЗОШ вода'!M107+'Позаш. вода'!M29</f>
        <v>183.743</v>
      </c>
      <c r="N45" s="10">
        <f>'ДДЗ вода'!N65+'ЗОШ вода'!N107+'Позаш. вода'!N29</f>
        <v>168.743</v>
      </c>
      <c r="O45" s="10">
        <f>'ДДЗ вода'!O65+'ЗОШ вода'!O107+'Позаш. вода'!O29</f>
        <v>1995.87</v>
      </c>
      <c r="P45" s="10">
        <f>'ДДЗ вода'!P65+'ЗОШ вода'!P107+'Позаш. вода'!P29</f>
        <v>0</v>
      </c>
    </row>
    <row r="46" spans="1:15" s="50" customFormat="1" ht="63.75" customHeight="1">
      <c r="A46" s="159"/>
      <c r="B46" s="15" t="s">
        <v>130</v>
      </c>
      <c r="C46" s="60">
        <f>'ДДЗ вода'!C66+'ЗОШ вода'!C108+'Позаш. вода'!C28+'Позаш. вода'!C34+'Позаш. вода'!C35+'Позаш. вода'!C36+'Позаш. вода'!C37+'Позаш. вода'!C39+'Позаш. вода'!C40+C41</f>
        <v>16314.211</v>
      </c>
      <c r="D46" s="60">
        <f>'ДДЗ вода'!D66+'ЗОШ вода'!D108+'Позаш. вода'!D28+'Позаш. вода'!D34+'Позаш. вода'!D35+'Позаш. вода'!D36+'Позаш. вода'!D37+'Позаш. вода'!D39+'Позаш. вода'!D40+D41</f>
        <v>16229.189</v>
      </c>
      <c r="E46" s="60">
        <f>'ДДЗ вода'!E66+'ЗОШ вода'!E108+'Позаш. вода'!E28+'Позаш. вода'!E34+'Позаш. вода'!E35+'Позаш. вода'!E36+'Позаш. вода'!E37+'Позаш. вода'!E39+'Позаш. вода'!E40+E41</f>
        <v>16308.189</v>
      </c>
      <c r="F46" s="60">
        <f>'ДДЗ вода'!F66+'ЗОШ вода'!F108+'Позаш. вода'!F28+'Позаш. вода'!F34+'Позаш. вода'!F35+'Позаш. вода'!F36+'Позаш. вода'!F37+'Позаш. вода'!F39+'Позаш. вода'!F40+F41</f>
        <v>16365.219</v>
      </c>
      <c r="G46" s="60">
        <f>'ДДЗ вода'!G66+'ЗОШ вода'!G108+'Позаш. вода'!G28+'Позаш. вода'!G34+'Позаш. вода'!G35+'Позаш. вода'!G36+'Позаш. вода'!G37+'Позаш. вода'!G39+'Позаш. вода'!G40+G41</f>
        <v>15463.266</v>
      </c>
      <c r="H46" s="60">
        <f>'ДДЗ вода'!H66+'ЗОШ вода'!H108+'Позаш. вода'!H28+'Позаш. вода'!H34+'Позаш. вода'!H35+'Позаш. вода'!H36+'Позаш. вода'!H37+'Позаш. вода'!H39+'Позаш. вода'!H40+H41</f>
        <v>11640.169</v>
      </c>
      <c r="I46" s="60">
        <f>'ДДЗ вода'!I66+'ЗОШ вода'!I108+'Позаш. вода'!I28+'Позаш. вода'!I34+'Позаш. вода'!I35+'Позаш. вода'!I36+'Позаш. вода'!I37+'Позаш. вода'!I39+'Позаш. вода'!I40+I41</f>
        <v>8931.975</v>
      </c>
      <c r="J46" s="60">
        <f>'ДДЗ вода'!J66+'ЗОШ вода'!J108+'Позаш. вода'!J28+'Позаш. вода'!J34+'Позаш. вода'!J35+'Позаш. вода'!J36+'Позаш. вода'!J37+'Позаш. вода'!J39+'Позаш. вода'!J40+J41</f>
        <v>8525.655</v>
      </c>
      <c r="K46" s="60">
        <f>'ДДЗ вода'!K66+'ЗОШ вода'!K108+'Позаш. вода'!K28+'Позаш. вода'!K34+'Позаш. вода'!K35+'Позаш. вода'!K36+'Позаш. вода'!K37+'Позаш. вода'!K39+'Позаш. вода'!K40+K41</f>
        <v>15199.265000000001</v>
      </c>
      <c r="L46" s="60">
        <f>'ДДЗ вода'!L66+'ЗОШ вода'!L108+'Позаш. вода'!L28+'Позаш. вода'!L34+'Позаш. вода'!L35+'Позаш. вода'!L36+'Позаш. вода'!L37+'Позаш. вода'!L39+'Позаш. вода'!L40+L41</f>
        <v>16019.265000000001</v>
      </c>
      <c r="M46" s="60">
        <f>'ДДЗ вода'!M66+'ЗОШ вода'!M108+'Позаш. вода'!M28+'Позаш. вода'!M34+'Позаш. вода'!M35+'Позаш. вода'!M36+'Позаш. вода'!M37+'Позаш. вода'!M39+'Позаш. вода'!M40+M41</f>
        <v>16031.123999999998</v>
      </c>
      <c r="N46" s="60">
        <f>'ДДЗ вода'!N66+'ЗОШ вода'!N108+'Позаш. вода'!N28+'Позаш. вода'!N34+'Позаш. вода'!N35+'Позаш. вода'!N36+'Позаш. вода'!N37+'Позаш. вода'!N39+'Позаш. вода'!N40+N41</f>
        <v>15822.123999999998</v>
      </c>
      <c r="O46" s="60">
        <f>'ДДЗ вода'!O66+'ЗОШ вода'!O108+'Позаш. вода'!O28+'Позаш. вода'!O34+'Позаш. вода'!O35+'Позаш. вода'!O36+'Позаш. вода'!O37+'Позаш. вода'!O39+'Позаш. вода'!O40+O41</f>
        <v>172849.65099999998</v>
      </c>
    </row>
    <row r="47" spans="1:15" s="50" customFormat="1" ht="26.25" customHeight="1">
      <c r="A47" s="159"/>
      <c r="B47" s="35" t="s">
        <v>131</v>
      </c>
      <c r="C47" s="11">
        <f>'ЗОШ вода'!C109</f>
        <v>18</v>
      </c>
      <c r="D47" s="11">
        <f>'ЗОШ вода'!D109</f>
        <v>16</v>
      </c>
      <c r="E47" s="11">
        <f>'ЗОШ вода'!E109</f>
        <v>14</v>
      </c>
      <c r="F47" s="11">
        <f>'ЗОШ вода'!F109</f>
        <v>15</v>
      </c>
      <c r="G47" s="11">
        <f>'ЗОШ вода'!G109</f>
        <v>10</v>
      </c>
      <c r="H47" s="11">
        <f>'ЗОШ вода'!H109</f>
        <v>0</v>
      </c>
      <c r="I47" s="11">
        <f>'ЗОШ вода'!I109</f>
        <v>0</v>
      </c>
      <c r="J47" s="11">
        <f>'ЗОШ вода'!J109</f>
        <v>0</v>
      </c>
      <c r="K47" s="11">
        <f>'ЗОШ вода'!K109</f>
        <v>10</v>
      </c>
      <c r="L47" s="11">
        <f>'ЗОШ вода'!L109</f>
        <v>15</v>
      </c>
      <c r="M47" s="11">
        <f>'ЗОШ вода'!M109</f>
        <v>17</v>
      </c>
      <c r="N47" s="11">
        <f>'ЗОШ вода'!N109</f>
        <v>20</v>
      </c>
      <c r="O47" s="11">
        <f>'ЗОШ вода'!O109</f>
        <v>135</v>
      </c>
    </row>
    <row r="48" spans="1:16" s="50" customFormat="1" ht="24" customHeight="1">
      <c r="A48" s="160"/>
      <c r="B48" s="35" t="s">
        <v>81</v>
      </c>
      <c r="C48" s="10">
        <f>'ДДЗ вода'!C67+'ЗОШ вода'!C110+'Позаш. вода'!C29</f>
        <v>174.81</v>
      </c>
      <c r="D48" s="10">
        <f>'ДДЗ вода'!D67+'ЗОШ вода'!D110+'Позаш. вода'!D29</f>
        <v>172.787</v>
      </c>
      <c r="E48" s="10">
        <f>'ДДЗ вода'!E67+'ЗОШ вода'!E110+'Позаш. вода'!E29</f>
        <v>178.787</v>
      </c>
      <c r="F48" s="10">
        <f>'ДДЗ вода'!F67+'ЗОШ вода'!F110+'Позаш. вода'!F29</f>
        <v>199.817</v>
      </c>
      <c r="G48" s="10">
        <f>'ДДЗ вода'!G67+'ЗОШ вода'!G110+'Позаш. вода'!G29</f>
        <v>185.86399999999998</v>
      </c>
      <c r="H48" s="10">
        <f>'ДДЗ вода'!H67+'ЗОШ вода'!H110+'Позаш. вода'!H29</f>
        <v>149.767</v>
      </c>
      <c r="I48" s="10">
        <f>'ДДЗ вода'!I67+'ЗОШ вода'!I110+'Позаш. вода'!I29</f>
        <v>102.57300000000001</v>
      </c>
      <c r="J48" s="10">
        <f>'ДДЗ вода'!J67+'ЗОШ вода'!J110+'Позаш. вода'!J29</f>
        <v>123.253</v>
      </c>
      <c r="K48" s="10">
        <f>'ДДЗ вода'!K67+'ЗОШ вода'!K110+'Позаш. вода'!K29</f>
        <v>157.863</v>
      </c>
      <c r="L48" s="10">
        <f>'ДДЗ вода'!L67+'ЗОШ вода'!L110+'Позаш. вода'!L29</f>
        <v>197.863</v>
      </c>
      <c r="M48" s="10">
        <f>'ДДЗ вода'!M67+'ЗОШ вода'!M110+'Позаш. вода'!M29</f>
        <v>183.743</v>
      </c>
      <c r="N48" s="10">
        <f>'ДДЗ вода'!N67+'ЗОШ вода'!N110+'Позаш. вода'!N29</f>
        <v>168.743</v>
      </c>
      <c r="O48" s="10">
        <f>'ДДЗ вода'!O67+'ЗОШ вода'!O110+'Позаш. вода'!O29</f>
        <v>1995.87</v>
      </c>
      <c r="P48" s="10">
        <f>'ДДЗ вода'!P67+'ЗОШ вода'!P110+'Позаш. вода'!P29</f>
        <v>0</v>
      </c>
    </row>
    <row r="49" spans="1:16" s="50" customFormat="1" ht="107.25" customHeight="1">
      <c r="A49" s="162" t="s">
        <v>135</v>
      </c>
      <c r="B49" s="4" t="s">
        <v>186</v>
      </c>
      <c r="C49" s="60">
        <f>'ДДЗ вода'!C69+'ЗОШ вода'!C111+'Позаш. вода'!C30+C31+'Позаш. вода'!C35+'Позаш. вода'!C36+'Позаш. вода'!C37+C38+C40+C41</f>
        <v>18173.400999999998</v>
      </c>
      <c r="D49" s="60">
        <f>'ДДЗ вода'!D69+'ЗОШ вода'!D111+'Позаш. вода'!D30+D31+'Позаш. вода'!D35+'Позаш. вода'!D36+'Позаш. вода'!D37+D38+D40+D41</f>
        <v>18090.402</v>
      </c>
      <c r="E49" s="60">
        <f>'ДДЗ вода'!E69+'ЗОШ вода'!E111+'Позаш. вода'!E30+E31+'Позаш. вода'!E35+'Позаш. вода'!E36+'Позаш. вода'!E37+E38+E40+E41</f>
        <v>18158.402</v>
      </c>
      <c r="F49" s="60">
        <f>'ДДЗ вода'!F69+'ЗОШ вода'!F111+'Позаш. вода'!F30+F31+'Позаш. вода'!F35+'Позаш. вода'!F36+'Позаш. вода'!F37+F38+F40+F41</f>
        <v>18126.402</v>
      </c>
      <c r="G49" s="60">
        <f>'ДДЗ вода'!G69+'ЗОШ вода'!G111+'Позаш. вода'!G30+G31+'Позаш. вода'!G35+'Позаш. вода'!G36+'Позаш. вода'!G37+G38+G40+G41</f>
        <v>17017.402</v>
      </c>
      <c r="H49" s="60">
        <f>'ДДЗ вода'!H69+'ЗОШ вода'!H111+'Позаш. вода'!H30+H31+'Позаш. вода'!H35+'Позаш. вода'!H36+'Позаш. вода'!H37+H38+H40+H41</f>
        <v>12672.402</v>
      </c>
      <c r="I49" s="60">
        <f>'ДДЗ вода'!I69+'ЗОШ вода'!I111+'Позаш. вода'!I30+I31+'Позаш. вода'!I35+'Позаш. вода'!I36+'Позаш. вода'!I37+I38+I40+I41</f>
        <v>9578.402</v>
      </c>
      <c r="J49" s="60">
        <f>'ДДЗ вода'!J69+'ЗОШ вода'!J111+'Позаш. вода'!J30+J31+'Позаш. вода'!J35+'Позаш. вода'!J36+'Позаш. вода'!J37+J38+J40+J41</f>
        <v>9170.402</v>
      </c>
      <c r="K49" s="60">
        <f>'ДДЗ вода'!K69+'ЗОШ вода'!K111+'Позаш. вода'!K30+K31+'Позаш. вода'!K35+'Позаш. вода'!K36+'Позаш. вода'!K37+K38+K40+K41</f>
        <v>16718.402</v>
      </c>
      <c r="L49" s="60">
        <f>'ДДЗ вода'!L69+'ЗОШ вода'!L111+'Позаш. вода'!L30+L31+'Позаш. вода'!L35+'Позаш. вода'!L36+'Позаш. вода'!L37+L38+L40+L41</f>
        <v>18276.602000000003</v>
      </c>
      <c r="M49" s="60">
        <f>'ДДЗ вода'!M69+'ЗОШ вода'!M111+'Позаш. вода'!M30+M31+'Позаш. вода'!M35+'Позаш. вода'!M36+'Позаш. вода'!M37+M38+M40+M41</f>
        <v>18637.881</v>
      </c>
      <c r="N49" s="60">
        <f>'ДДЗ вода'!N69+'ЗОШ вода'!N111+'Позаш. вода'!N30+N31+'Позаш. вода'!N35+'Позаш. вода'!N36+'Позаш. вода'!N37+N38+N40+N41</f>
        <v>18407.981</v>
      </c>
      <c r="O49" s="60">
        <f>'ДДЗ вода'!O69+'ЗОШ вода'!O111+'Позаш. вода'!O30+O31+'Позаш. вода'!O35+'Позаш. вода'!O36+'Позаш. вода'!O37+O38+O40+O41</f>
        <v>193028.08099999998</v>
      </c>
      <c r="P49" s="60" t="e">
        <f>'ДДЗ вода'!P69+'ЗОШ вода'!P111+'Позаш. вода'!P30+P31+'Позаш. вода'!P35+'Позаш. вода'!P36+'Позаш. вода'!P37+P38+P40+P41</f>
        <v>#REF!</v>
      </c>
    </row>
    <row r="50" spans="1:15" s="50" customFormat="1" ht="31.5" customHeight="1">
      <c r="A50" s="163"/>
      <c r="B50" s="35" t="s">
        <v>83</v>
      </c>
      <c r="C50" s="11">
        <f>'ЗОШ вода'!C112</f>
        <v>18</v>
      </c>
      <c r="D50" s="11">
        <f>'ЗОШ вода'!D112</f>
        <v>16</v>
      </c>
      <c r="E50" s="11">
        <f>'ЗОШ вода'!E112</f>
        <v>14</v>
      </c>
      <c r="F50" s="11">
        <f>'ЗОШ вода'!F112</f>
        <v>15</v>
      </c>
      <c r="G50" s="11">
        <f>'ЗОШ вода'!G112</f>
        <v>10</v>
      </c>
      <c r="H50" s="11">
        <f>'ЗОШ вода'!H112</f>
        <v>0</v>
      </c>
      <c r="I50" s="11">
        <f>'ЗОШ вода'!I112</f>
        <v>0</v>
      </c>
      <c r="J50" s="11">
        <f>'ЗОШ вода'!J112</f>
        <v>0</v>
      </c>
      <c r="K50" s="11">
        <f>'ЗОШ вода'!K112</f>
        <v>10</v>
      </c>
      <c r="L50" s="11">
        <f>'ЗОШ вода'!L112</f>
        <v>15</v>
      </c>
      <c r="M50" s="11">
        <f>'ЗОШ вода'!M112</f>
        <v>17</v>
      </c>
      <c r="N50" s="11">
        <f>'ЗОШ вода'!N112</f>
        <v>20</v>
      </c>
      <c r="O50" s="11">
        <f>'ЗОШ вода'!O112</f>
        <v>135</v>
      </c>
    </row>
    <row r="51" spans="1:15" s="50" customFormat="1" ht="52.5" customHeight="1">
      <c r="A51" s="163"/>
      <c r="B51" s="48"/>
      <c r="C51" s="49" t="s">
        <v>0</v>
      </c>
      <c r="D51" s="49" t="s">
        <v>1</v>
      </c>
      <c r="E51" s="49" t="s">
        <v>2</v>
      </c>
      <c r="F51" s="49" t="s">
        <v>3</v>
      </c>
      <c r="G51" s="49" t="s">
        <v>4</v>
      </c>
      <c r="H51" s="49" t="s">
        <v>22</v>
      </c>
      <c r="I51" s="49" t="s">
        <v>5</v>
      </c>
      <c r="J51" s="49" t="s">
        <v>6</v>
      </c>
      <c r="K51" s="49" t="s">
        <v>7</v>
      </c>
      <c r="L51" s="49" t="s">
        <v>8</v>
      </c>
      <c r="M51" s="49" t="s">
        <v>9</v>
      </c>
      <c r="N51" s="49" t="s">
        <v>10</v>
      </c>
      <c r="O51" s="112" t="s">
        <v>60</v>
      </c>
    </row>
    <row r="52" spans="1:16" s="50" customFormat="1" ht="84" customHeight="1">
      <c r="A52" s="163"/>
      <c r="B52" s="15" t="s">
        <v>130</v>
      </c>
      <c r="C52" s="60">
        <f>'ДДЗ вода'!C70+'ЗОШ вода'!C113+'Позаш. вода'!C30+C34+'Позаш. вода'!C35+'Позаш. вода'!C36+'Позаш. вода'!C37+'Позаш. вода'!C39+'Позаш. вода'!C40+C41</f>
        <v>16389.400999999998</v>
      </c>
      <c r="D52" s="60">
        <f>'ДДЗ вода'!D70+'ЗОШ вода'!D113+'Позаш. вода'!D30+D34+'Позаш. вода'!D35+'Позаш. вода'!D36+'Позаш. вода'!D37+'Позаш. вода'!D39+'Позаш. вода'!D40+D41</f>
        <v>16316.402</v>
      </c>
      <c r="E52" s="60">
        <f>'ДДЗ вода'!E70+'ЗОШ вода'!E113+'Позаш. вода'!E30+E34+'Позаш. вода'!E35+'Позаш. вода'!E36+'Позаш. вода'!E37+'Позаш. вода'!E39+'Позаш. вода'!E40+E41</f>
        <v>16394.402000000002</v>
      </c>
      <c r="F52" s="60">
        <f>'ДДЗ вода'!F70+'ЗОШ вода'!F113+'Позаш. вода'!F30+F34+'Позаш. вода'!F35+'Позаш. вода'!F36+'Позаш. вода'!F37+'Позаш. вода'!F39+'Позаш. вода'!F40+F41</f>
        <v>16422.402000000002</v>
      </c>
      <c r="G52" s="60">
        <f>'ДДЗ вода'!G70+'ЗОШ вода'!G113+'Позаш. вода'!G30+G34+'Позаш. вода'!G35+'Позаш. вода'!G36+'Позаш. вода'!G37+'Позаш. вода'!G39+'Позаш. вода'!G40+G41</f>
        <v>15521.402</v>
      </c>
      <c r="H52" s="60">
        <f>'ДДЗ вода'!H70+'ЗОШ вода'!H113+'Позаш. вода'!H30+H34+'Позаш. вода'!H35+'Позаш. вода'!H36+'Позаш. вода'!H37+'Позаш. вода'!H39+'Позаш. вода'!H40+H41</f>
        <v>11680.402</v>
      </c>
      <c r="I52" s="60">
        <f>'ДДЗ вода'!I70+'ЗОШ вода'!I113+'Позаш. вода'!I30+I34+'Позаш. вода'!I35+'Позаш. вода'!I36+'Позаш. вода'!I37+'Позаш. вода'!I39+'Позаш. вода'!I40+I41</f>
        <v>8979.402</v>
      </c>
      <c r="J52" s="60">
        <f>'ДДЗ вода'!J70+'ЗОШ вода'!J113+'Позаш. вода'!J30+J34+'Позаш. вода'!J35+'Позаш. вода'!J36+'Позаш. вода'!J37+'Позаш. вода'!J39+'Позаш. вода'!J40+J41</f>
        <v>8532.402</v>
      </c>
      <c r="K52" s="60">
        <f>'ДДЗ вода'!K70+'ЗОШ вода'!K113+'Позаш. вода'!K30+K34+'Позаш. вода'!K35+'Позаш. вода'!K36+'Позаш. вода'!K37+'Позаш. вода'!K39+'Позаш. вода'!K40+K41</f>
        <v>15307.402</v>
      </c>
      <c r="L52" s="60">
        <f>'ДДЗ вода'!L70+'ЗОШ вода'!L113+'Позаш. вода'!L30+L34+'Позаш. вода'!L35+'Позаш. вода'!L36+'Позаш. вода'!L37+'Позаш. вода'!L39+'Позаш. вода'!L40+L41</f>
        <v>16084.402</v>
      </c>
      <c r="M52" s="60">
        <f>'ДДЗ вода'!M70+'ЗОШ вода'!M113+'Позаш. вода'!M30+M34+'Позаш. вода'!M35+'Позаш. вода'!M36+'Позаш. вода'!M37+'Позаш. вода'!M39+'Позаш. вода'!M40+M41</f>
        <v>16112.381</v>
      </c>
      <c r="N52" s="60">
        <f>'ДДЗ вода'!N70+'ЗОШ вода'!N113+'Позаш. вода'!N30+N34+'Позаш. вода'!N35+'Позаш. вода'!N36+'Позаш. вода'!N37+'Позаш. вода'!N39+'Позаш. вода'!N40+N41</f>
        <v>15913.381</v>
      </c>
      <c r="O52" s="60">
        <f>'ДДЗ вода'!O70+'ЗОШ вода'!O113+'Позаш. вода'!O30+O34+'Позаш. вода'!O35+'Позаш. вода'!O36+'Позаш. вода'!O37+'Позаш. вода'!O39+'Позаш. вода'!O40+O41</f>
        <v>173653.781</v>
      </c>
      <c r="P52" s="60">
        <f>'ДДЗ вода'!P70+'ЗОШ вода'!P113+'Позаш. вода'!P30+'Позаш. вода'!P35+'Позаш. вода'!P36+'Позаш. вода'!P37+'Позаш. вода'!P39+'Позаш. вода'!P40+P41</f>
        <v>156635.51999999996</v>
      </c>
    </row>
    <row r="53" spans="1:15" s="50" customFormat="1" ht="48.75" customHeight="1">
      <c r="A53" s="164"/>
      <c r="B53" s="35" t="s">
        <v>83</v>
      </c>
      <c r="C53" s="11">
        <f>'ЗОШ вода'!C114</f>
        <v>18</v>
      </c>
      <c r="D53" s="11">
        <f>'ЗОШ вода'!D114</f>
        <v>16</v>
      </c>
      <c r="E53" s="11">
        <f>'ЗОШ вода'!E114</f>
        <v>14</v>
      </c>
      <c r="F53" s="11">
        <f>'ЗОШ вода'!F114</f>
        <v>15</v>
      </c>
      <c r="G53" s="11">
        <f>'ЗОШ вода'!G114</f>
        <v>10</v>
      </c>
      <c r="H53" s="11">
        <f>'ЗОШ вода'!H114</f>
        <v>0</v>
      </c>
      <c r="I53" s="11">
        <f>'ЗОШ вода'!I114</f>
        <v>0</v>
      </c>
      <c r="J53" s="11">
        <f>'ЗОШ вода'!J114</f>
        <v>0</v>
      </c>
      <c r="K53" s="11">
        <f>'ЗОШ вода'!K114</f>
        <v>10</v>
      </c>
      <c r="L53" s="11">
        <f>'ЗОШ вода'!L114</f>
        <v>15</v>
      </c>
      <c r="M53" s="11">
        <f>'ЗОШ вода'!M114</f>
        <v>17</v>
      </c>
      <c r="N53" s="11">
        <f>'ЗОШ вода'!N114</f>
        <v>20</v>
      </c>
      <c r="O53" s="11">
        <f>'ЗОШ вода'!O114</f>
        <v>135</v>
      </c>
    </row>
    <row r="54" spans="1:16" s="50" customFormat="1" ht="99.75" customHeight="1">
      <c r="A54" s="158" t="s">
        <v>139</v>
      </c>
      <c r="B54" s="4" t="s">
        <v>187</v>
      </c>
      <c r="C54" s="60">
        <f>'ДДЗ вода'!C69+'ЗОШ вода'!C115+'Позаш. вода'!C30+'Позаш. вода'!C31+'Позаш. вода'!C35+'Позаш. вода'!C36+'Позаш. вода'!C37+C38+'Позаш. вода'!C40+'Позаш. вода'!C41</f>
        <v>18155.400999999998</v>
      </c>
      <c r="D54" s="60">
        <f>'ДДЗ вода'!D69+'ЗОШ вода'!D115+'Позаш. вода'!D30+'Позаш. вода'!D31+'Позаш. вода'!D35+'Позаш. вода'!D36+'Позаш. вода'!D37+D38+'Позаш. вода'!D40+'Позаш. вода'!D41</f>
        <v>18074.402</v>
      </c>
      <c r="E54" s="60">
        <f>'ДДЗ вода'!E69+'ЗОШ вода'!E115+'Позаш. вода'!E30+'Позаш. вода'!E31+'Позаш. вода'!E35+'Позаш. вода'!E36+'Позаш. вода'!E37+E38+'Позаш. вода'!E40+'Позаш. вода'!E41</f>
        <v>18144.402</v>
      </c>
      <c r="F54" s="60">
        <f>'ДДЗ вода'!F69+'ЗОШ вода'!F115+'Позаш. вода'!F30+'Позаш. вода'!F31+'Позаш. вода'!F35+'Позаш. вода'!F36+'Позаш. вода'!F37+F38+'Позаш. вода'!F40+'Позаш. вода'!F41</f>
        <v>18111.402</v>
      </c>
      <c r="G54" s="60">
        <f>'ДДЗ вода'!G69+'ЗОШ вода'!G115+'Позаш. вода'!G30+'Позаш. вода'!G31+'Позаш. вода'!G35+'Позаш. вода'!G36+'Позаш. вода'!G37+G38+'Позаш. вода'!G40+'Позаш. вода'!G41</f>
        <v>17007.402</v>
      </c>
      <c r="H54" s="60">
        <f>'ДДЗ вода'!H69+'ЗОШ вода'!H115+'Позаш. вода'!H30+'Позаш. вода'!H31+'Позаш. вода'!H35+'Позаш. вода'!H36+'Позаш. вода'!H37+H38+'Позаш. вода'!H40+'Позаш. вода'!H41</f>
        <v>12672.402</v>
      </c>
      <c r="I54" s="60">
        <f>'ДДЗ вода'!I69+'ЗОШ вода'!I115+'Позаш. вода'!I30+'Позаш. вода'!I31+'Позаш. вода'!I35+'Позаш. вода'!I36+'Позаш. вода'!I37+I38+'Позаш. вода'!I40+'Позаш. вода'!I41</f>
        <v>9578.402</v>
      </c>
      <c r="J54" s="60">
        <f>'ДДЗ вода'!J69+'ЗОШ вода'!J115+'Позаш. вода'!J30+'Позаш. вода'!J31+'Позаш. вода'!J35+'Позаш. вода'!J36+'Позаш. вода'!J37+J38+'Позаш. вода'!J40+'Позаш. вода'!J41</f>
        <v>9170.402</v>
      </c>
      <c r="K54" s="60">
        <f>'ДДЗ вода'!K69+'ЗОШ вода'!K115+'Позаш. вода'!K30+'Позаш. вода'!K31+'Позаш. вода'!K35+'Позаш. вода'!K36+'Позаш. вода'!K37+K38+'Позаш. вода'!K40+'Позаш. вода'!K41</f>
        <v>16708.402</v>
      </c>
      <c r="L54" s="60">
        <f>'ДДЗ вода'!L69+'ЗОШ вода'!L115+'Позаш. вода'!L30+'Позаш. вода'!L31+'Позаш. вода'!L35+'Позаш. вода'!L36+'Позаш. вода'!L37+L38+'Позаш. вода'!L40+'Позаш. вода'!L41</f>
        <v>18261.602000000003</v>
      </c>
      <c r="M54" s="60">
        <f>'ДДЗ вода'!M69+'ЗОШ вода'!M115+'Позаш. вода'!M30+'Позаш. вода'!M31+'Позаш. вода'!M35+'Позаш. вода'!M36+'Позаш. вода'!M37+M38+'Позаш. вода'!M40+'Позаш. вода'!M41</f>
        <v>18620.881</v>
      </c>
      <c r="N54" s="60">
        <f>'ДДЗ вода'!N69+'ЗОШ вода'!N115+'Позаш. вода'!N30+'Позаш. вода'!N31+'Позаш. вода'!N35+'Позаш. вода'!N36+'Позаш. вода'!N37+N38+'Позаш. вода'!N40+'Позаш. вода'!N41</f>
        <v>18387.981</v>
      </c>
      <c r="O54" s="60">
        <f>'ДДЗ вода'!O69+'ЗОШ вода'!O115+'Позаш. вода'!O30+'Позаш. вода'!O31+'Позаш. вода'!O35+'Позаш. вода'!O36+'Позаш. вода'!O37+O38+'Позаш. вода'!O40+'Позаш. вода'!O41</f>
        <v>192893.08099999998</v>
      </c>
      <c r="P54" s="60" t="e">
        <f>'ДДЗ вода'!P69+'ЗОШ вода'!P115+P31+'Позаш. вода'!P35+'Позаш. вода'!P36+'Позаш. вода'!P37+'Позаш. вода'!P39+P40+P41</f>
        <v>#REF!</v>
      </c>
    </row>
    <row r="55" spans="1:16" s="50" customFormat="1" ht="101.25" customHeight="1">
      <c r="A55" s="160"/>
      <c r="B55" s="15" t="s">
        <v>158</v>
      </c>
      <c r="C55" s="60">
        <f>'ДДЗ вода'!C70+'ЗОШ вода'!C116+'Позаш. вода'!C30+C34+'Позаш. вода'!C35+'Позаш. вода'!C36+'Позаш. вода'!C37+'Позаш. вода'!C39+'Позаш. вода'!C40+C41</f>
        <v>16371.401</v>
      </c>
      <c r="D55" s="60">
        <f>'ДДЗ вода'!D70+'ЗОШ вода'!D116+'Позаш. вода'!D30+D34+'Позаш. вода'!D35+'Позаш. вода'!D36+'Позаш. вода'!D37+'Позаш. вода'!D39+'Позаш. вода'!D40+D41</f>
        <v>16300.402</v>
      </c>
      <c r="E55" s="60">
        <f>'ДДЗ вода'!E70+'ЗОШ вода'!E116+'Позаш. вода'!E30+E34+'Позаш. вода'!E35+'Позаш. вода'!E36+'Позаш. вода'!E37+'Позаш. вода'!E39+'Позаш. вода'!E40+E41</f>
        <v>16380.402</v>
      </c>
      <c r="F55" s="60">
        <f>'ДДЗ вода'!F70+'ЗОШ вода'!F116+'Позаш. вода'!F30+F34+'Позаш. вода'!F35+'Позаш. вода'!F36+'Позаш. вода'!F37+'Позаш. вода'!F39+'Позаш. вода'!F40+F41</f>
        <v>16407.402000000002</v>
      </c>
      <c r="G55" s="60">
        <f>'ДДЗ вода'!G70+'ЗОШ вода'!G116+'Позаш. вода'!G30+G34+'Позаш. вода'!G35+'Позаш. вода'!G36+'Позаш. вода'!G37+'Позаш. вода'!G39+'Позаш. вода'!G40+G41</f>
        <v>15511.402</v>
      </c>
      <c r="H55" s="60">
        <f>'ДДЗ вода'!H70+'ЗОШ вода'!H116+'Позаш. вода'!H30+H34+'Позаш. вода'!H35+'Позаш. вода'!H36+'Позаш. вода'!H37+'Позаш. вода'!H39+'Позаш. вода'!H40+H41</f>
        <v>11680.402</v>
      </c>
      <c r="I55" s="60">
        <f>'ДДЗ вода'!I70+'ЗОШ вода'!I116+'Позаш. вода'!I30+I34+'Позаш. вода'!I35+'Позаш. вода'!I36+'Позаш. вода'!I37+'Позаш. вода'!I39+'Позаш. вода'!I40+I41</f>
        <v>8979.402</v>
      </c>
      <c r="J55" s="60">
        <f>'ДДЗ вода'!J70+'ЗОШ вода'!J116+'Позаш. вода'!J30+J34+'Позаш. вода'!J35+'Позаш. вода'!J36+'Позаш. вода'!J37+'Позаш. вода'!J39+'Позаш. вода'!J40+J41</f>
        <v>8532.402</v>
      </c>
      <c r="K55" s="60">
        <f>'ДДЗ вода'!K70+'ЗОШ вода'!K116+'Позаш. вода'!K30+K34+'Позаш. вода'!K35+'Позаш. вода'!K36+'Позаш. вода'!K37+'Позаш. вода'!K39+'Позаш. вода'!K40+K41</f>
        <v>15297.402</v>
      </c>
      <c r="L55" s="60">
        <f>'ДДЗ вода'!L70+'ЗОШ вода'!L116+'Позаш. вода'!L30+L34+'Позаш. вода'!L35+'Позаш. вода'!L36+'Позаш. вода'!L37+'Позаш. вода'!L39+'Позаш. вода'!L40+L41</f>
        <v>16069.402</v>
      </c>
      <c r="M55" s="60">
        <f>'ДДЗ вода'!M70+'ЗОШ вода'!M116+'Позаш. вода'!M30+M34+'Позаш. вода'!M35+'Позаш. вода'!M36+'Позаш. вода'!M37+'Позаш. вода'!M39+'Позаш. вода'!M40+M41</f>
        <v>16095.381</v>
      </c>
      <c r="N55" s="60">
        <f>'ДДЗ вода'!N70+'ЗОШ вода'!N116+'Позаш. вода'!N30+N34+'Позаш. вода'!N35+'Позаш. вода'!N36+'Позаш. вода'!N37+'Позаш. вода'!N39+'Позаш. вода'!N40+N41</f>
        <v>15893.381</v>
      </c>
      <c r="O55" s="60">
        <f>'ДДЗ вода'!O70+'ЗОШ вода'!O116+'Позаш. вода'!O30+O34+'Позаш. вода'!O35+'Позаш. вода'!O36+'Позаш. вода'!O37+'Позаш. вода'!O39+'Позаш. вода'!O40+O41</f>
        <v>173518.781</v>
      </c>
      <c r="P55" s="60">
        <f>'ДДЗ вода'!P70+'ЗОШ вода'!P116+'Позаш. вода'!P30+P34+'Позаш. вода'!P35+'Позаш. вода'!P36+'Позаш. вода'!P37+'Позаш. вода'!P39+'Позаш. вода'!P40+P41</f>
        <v>156635.51999999996</v>
      </c>
    </row>
    <row r="56" spans="1:15" s="50" customFormat="1" ht="42" customHeight="1">
      <c r="A56" s="61" t="s">
        <v>61</v>
      </c>
      <c r="B56" s="4" t="s">
        <v>113</v>
      </c>
      <c r="C56" s="94">
        <v>2</v>
      </c>
      <c r="D56" s="94">
        <v>1</v>
      </c>
      <c r="E56" s="94">
        <v>1</v>
      </c>
      <c r="F56" s="94">
        <v>2</v>
      </c>
      <c r="G56" s="94">
        <v>1</v>
      </c>
      <c r="H56" s="94">
        <v>1</v>
      </c>
      <c r="I56" s="94">
        <v>1</v>
      </c>
      <c r="J56" s="94">
        <v>1</v>
      </c>
      <c r="K56" s="94">
        <v>1</v>
      </c>
      <c r="L56" s="94">
        <v>1</v>
      </c>
      <c r="M56" s="94">
        <v>2</v>
      </c>
      <c r="N56" s="94">
        <v>1</v>
      </c>
      <c r="O56" s="19">
        <f>C56+D56+E56+F56+G56+H56+I56+J56+K56+L56+M56+N56</f>
        <v>15</v>
      </c>
    </row>
    <row r="57" spans="1:15" s="50" customFormat="1" ht="42" customHeight="1">
      <c r="A57" s="165" t="s">
        <v>19</v>
      </c>
      <c r="B57" s="78" t="s">
        <v>100</v>
      </c>
      <c r="C57" s="5">
        <v>15</v>
      </c>
      <c r="D57" s="22">
        <v>15</v>
      </c>
      <c r="E57" s="22">
        <v>15</v>
      </c>
      <c r="F57" s="5">
        <v>14</v>
      </c>
      <c r="G57" s="22">
        <v>14</v>
      </c>
      <c r="H57" s="22">
        <v>10</v>
      </c>
      <c r="I57" s="13">
        <v>10</v>
      </c>
      <c r="J57" s="13">
        <v>10</v>
      </c>
      <c r="K57" s="13">
        <v>13</v>
      </c>
      <c r="L57" s="13">
        <v>15</v>
      </c>
      <c r="M57" s="13">
        <v>17</v>
      </c>
      <c r="N57" s="13">
        <v>17</v>
      </c>
      <c r="O57" s="19">
        <f>SUM(C57:N57)</f>
        <v>165</v>
      </c>
    </row>
    <row r="58" spans="1:15" s="50" customFormat="1" ht="39.75" customHeight="1">
      <c r="A58" s="149"/>
      <c r="B58" s="74" t="s">
        <v>102</v>
      </c>
      <c r="C58" s="5">
        <v>15</v>
      </c>
      <c r="D58" s="22">
        <v>15</v>
      </c>
      <c r="E58" s="22">
        <v>15</v>
      </c>
      <c r="F58" s="5">
        <v>14</v>
      </c>
      <c r="G58" s="22">
        <v>14</v>
      </c>
      <c r="H58" s="22">
        <v>10</v>
      </c>
      <c r="I58" s="16">
        <v>10</v>
      </c>
      <c r="J58" s="16">
        <v>10</v>
      </c>
      <c r="K58" s="16">
        <v>13</v>
      </c>
      <c r="L58" s="16">
        <v>14</v>
      </c>
      <c r="M58" s="16">
        <v>15</v>
      </c>
      <c r="N58" s="16">
        <v>15</v>
      </c>
      <c r="O58" s="19">
        <f>C58+D58+E58+F58+G58+H58+I58+J58+K58+L58+M58+N58</f>
        <v>160</v>
      </c>
    </row>
    <row r="59" spans="1:15" s="50" customFormat="1" ht="21.75" customHeight="1">
      <c r="A59" s="48" t="s">
        <v>21</v>
      </c>
      <c r="B59" s="48"/>
      <c r="C59" s="49" t="s">
        <v>0</v>
      </c>
      <c r="D59" s="49" t="s">
        <v>1</v>
      </c>
      <c r="E59" s="49" t="s">
        <v>2</v>
      </c>
      <c r="F59" s="49" t="s">
        <v>3</v>
      </c>
      <c r="G59" s="49" t="s">
        <v>4</v>
      </c>
      <c r="H59" s="49" t="s">
        <v>22</v>
      </c>
      <c r="I59" s="49" t="s">
        <v>5</v>
      </c>
      <c r="J59" s="49" t="s">
        <v>6</v>
      </c>
      <c r="K59" s="49" t="s">
        <v>7</v>
      </c>
      <c r="L59" s="49" t="s">
        <v>8</v>
      </c>
      <c r="M59" s="49" t="s">
        <v>9</v>
      </c>
      <c r="N59" s="49" t="s">
        <v>10</v>
      </c>
      <c r="O59" s="112" t="s">
        <v>60</v>
      </c>
    </row>
    <row r="60" spans="1:15" s="50" customFormat="1" ht="39.75" customHeight="1">
      <c r="A60" s="157" t="s">
        <v>71</v>
      </c>
      <c r="B60" s="78" t="s">
        <v>100</v>
      </c>
      <c r="C60" s="19">
        <f>C56+C57</f>
        <v>17</v>
      </c>
      <c r="D60" s="19">
        <f aca="true" t="shared" si="7" ref="D60:N60">D56+D57</f>
        <v>16</v>
      </c>
      <c r="E60" s="19">
        <f t="shared" si="7"/>
        <v>16</v>
      </c>
      <c r="F60" s="19">
        <f t="shared" si="7"/>
        <v>16</v>
      </c>
      <c r="G60" s="19">
        <f t="shared" si="7"/>
        <v>15</v>
      </c>
      <c r="H60" s="19">
        <f t="shared" si="7"/>
        <v>11</v>
      </c>
      <c r="I60" s="19">
        <f t="shared" si="7"/>
        <v>11</v>
      </c>
      <c r="J60" s="19">
        <f t="shared" si="7"/>
        <v>11</v>
      </c>
      <c r="K60" s="19">
        <f t="shared" si="7"/>
        <v>14</v>
      </c>
      <c r="L60" s="19">
        <f t="shared" si="7"/>
        <v>16</v>
      </c>
      <c r="M60" s="19">
        <f t="shared" si="7"/>
        <v>19</v>
      </c>
      <c r="N60" s="19">
        <f t="shared" si="7"/>
        <v>18</v>
      </c>
      <c r="O60" s="19">
        <f>SUM(C60:N60)</f>
        <v>180</v>
      </c>
    </row>
    <row r="61" spans="1:15" s="50" customFormat="1" ht="73.5" customHeight="1">
      <c r="A61" s="149"/>
      <c r="B61" s="80" t="s">
        <v>102</v>
      </c>
      <c r="C61" s="11">
        <f>C56+C58</f>
        <v>17</v>
      </c>
      <c r="D61" s="11">
        <f aca="true" t="shared" si="8" ref="D61:O61">D56+D58</f>
        <v>16</v>
      </c>
      <c r="E61" s="11">
        <f t="shared" si="8"/>
        <v>16</v>
      </c>
      <c r="F61" s="11">
        <f t="shared" si="8"/>
        <v>16</v>
      </c>
      <c r="G61" s="11">
        <f t="shared" si="8"/>
        <v>15</v>
      </c>
      <c r="H61" s="11">
        <f t="shared" si="8"/>
        <v>11</v>
      </c>
      <c r="I61" s="11">
        <f t="shared" si="8"/>
        <v>11</v>
      </c>
      <c r="J61" s="11">
        <f t="shared" si="8"/>
        <v>11</v>
      </c>
      <c r="K61" s="11">
        <f t="shared" si="8"/>
        <v>14</v>
      </c>
      <c r="L61" s="11">
        <f t="shared" si="8"/>
        <v>15</v>
      </c>
      <c r="M61" s="11">
        <f t="shared" si="8"/>
        <v>17</v>
      </c>
      <c r="N61" s="11">
        <f t="shared" si="8"/>
        <v>16</v>
      </c>
      <c r="O61" s="11">
        <f t="shared" si="8"/>
        <v>175</v>
      </c>
    </row>
    <row r="62" spans="1:15" s="50" customFormat="1" ht="55.5" customHeight="1">
      <c r="A62" s="59" t="s">
        <v>72</v>
      </c>
      <c r="B62" s="4" t="s">
        <v>113</v>
      </c>
      <c r="C62" s="16">
        <v>7.581</v>
      </c>
      <c r="D62" s="16">
        <v>7.182</v>
      </c>
      <c r="E62" s="16">
        <v>7.182</v>
      </c>
      <c r="F62" s="16">
        <v>7.182</v>
      </c>
      <c r="G62" s="16">
        <v>7.182</v>
      </c>
      <c r="H62" s="16">
        <v>7.182</v>
      </c>
      <c r="I62" s="16">
        <v>7.182</v>
      </c>
      <c r="J62" s="16">
        <v>7.182</v>
      </c>
      <c r="K62" s="16">
        <v>7.182</v>
      </c>
      <c r="L62" s="16">
        <v>7.182</v>
      </c>
      <c r="M62" s="16">
        <v>7.581</v>
      </c>
      <c r="N62" s="16">
        <v>7.581</v>
      </c>
      <c r="O62" s="129">
        <f>C62+D62+E62+F62+G62+H62+I62+J62+K62+L62+M62+N62</f>
        <v>87.38100000000001</v>
      </c>
    </row>
    <row r="63" spans="1:15" s="50" customFormat="1" ht="18.75" customHeight="1">
      <c r="A63" s="62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</row>
    <row r="64" spans="1:15" s="70" customFormat="1" ht="33" customHeight="1">
      <c r="A64" s="65"/>
      <c r="B64" s="65"/>
      <c r="C64" s="161" t="s">
        <v>114</v>
      </c>
      <c r="D64" s="161"/>
      <c r="E64" s="161"/>
      <c r="F64" s="161"/>
      <c r="G64" s="161"/>
      <c r="H64" s="161"/>
      <c r="I64" s="66"/>
      <c r="J64" s="67"/>
      <c r="K64" s="161" t="s">
        <v>99</v>
      </c>
      <c r="L64" s="161"/>
      <c r="M64" s="161"/>
      <c r="N64" s="68"/>
      <c r="O64" s="69"/>
    </row>
    <row r="65" ht="12" hidden="1"/>
    <row r="66" ht="11.25" hidden="1">
      <c r="O66" s="46"/>
    </row>
    <row r="67" ht="12" hidden="1"/>
    <row r="68" ht="11.25" hidden="1">
      <c r="O68" s="46"/>
    </row>
    <row r="69" ht="12" hidden="1"/>
    <row r="70" ht="12" hidden="1"/>
    <row r="71" ht="12" hidden="1"/>
    <row r="72" ht="12" hidden="1"/>
    <row r="73" ht="12" hidden="1"/>
    <row r="74" ht="12" hidden="1"/>
    <row r="75" ht="12" hidden="1"/>
  </sheetData>
  <sheetProtection/>
  <mergeCells count="11">
    <mergeCell ref="A38:A39"/>
    <mergeCell ref="A60:A61"/>
    <mergeCell ref="A2:O2"/>
    <mergeCell ref="A43:A48"/>
    <mergeCell ref="A3:O3"/>
    <mergeCell ref="K64:M64"/>
    <mergeCell ref="C64:H64"/>
    <mergeCell ref="A49:A53"/>
    <mergeCell ref="A54:A55"/>
    <mergeCell ref="A31:A34"/>
    <mergeCell ref="A57:A5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Левченко Галина Миколаївна</cp:lastModifiedBy>
  <cp:lastPrinted>2020-11-24T09:35:29Z</cp:lastPrinted>
  <dcterms:created xsi:type="dcterms:W3CDTF">2004-07-05T12:07:17Z</dcterms:created>
  <dcterms:modified xsi:type="dcterms:W3CDTF">2020-11-24T09:54:04Z</dcterms:modified>
  <cp:category/>
  <cp:version/>
  <cp:contentType/>
  <cp:contentStatus/>
</cp:coreProperties>
</file>