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<sst xmlns="http://schemas.openxmlformats.org/spreadsheetml/2006/main" count="470" uniqueCount="173">
  <si>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</si>
  <si>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</si>
  <si>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</si>
  <si>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</si>
  <si>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</si>
  <si>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</si>
  <si>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</si>
  <si>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</si>
  <si>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</si>
  <si>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</si>
  <si>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</si>
  <si>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</si>
  <si>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</si>
  <si>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</si>
  <si>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</si>
  <si>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</si>
  <si>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</si>
  <si>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</si>
  <si>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</si>
  <si>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</si>
  <si>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</si>
  <si>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</si>
  <si>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</si>
  <si>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</si>
  <si>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</si>
  <si>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</si>
  <si>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</si>
  <si>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</si>
  <si>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</si>
  <si>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</si>
  <si>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</si>
  <si>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41</t>
  </si>
  <si>
    <t>Міжшкільний навчально - виробничий комбінат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</si>
  <si>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</si>
  <si>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</si>
  <si>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</si>
  <si>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</si>
  <si>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</si>
  <si>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</si>
  <si>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</si>
  <si>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</si>
  <si>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</si>
  <si>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</si>
  <si>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</si>
  <si>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</si>
  <si>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</si>
  <si>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</si>
  <si>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</si>
  <si>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</si>
  <si>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</si>
  <si>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</si>
  <si>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</si>
  <si>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</si>
  <si>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</si>
  <si>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</si>
  <si>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</si>
  <si>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</si>
  <si>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</si>
  <si>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</si>
  <si>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</si>
  <si>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</si>
  <si>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</si>
  <si>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</si>
  <si>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</si>
  <si>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</si>
  <si>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</si>
  <si>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</si>
  <si>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</si>
  <si>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</si>
  <si>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</si>
  <si>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</si>
  <si>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</si>
  <si>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</si>
  <si>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</si>
  <si>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</si>
  <si>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</si>
  <si>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</si>
  <si>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</si>
  <si>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</si>
  <si>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ССШ № 25 в.т.ч.</t>
  </si>
  <si>
    <t>НВК ДДЗ № 9 в.т.ч.</t>
  </si>
  <si>
    <t>НВК ДДЗ № 42 в.т.ч.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</si>
  <si>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</si>
  <si>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</si>
  <si>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</si>
  <si>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</si>
  <si>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</si>
  <si>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</si>
  <si>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</si>
  <si>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</si>
  <si>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</si>
  <si>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</si>
  <si>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</si>
  <si>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</si>
  <si>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</si>
  <si>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</si>
  <si>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</si>
  <si>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</si>
  <si>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</si>
  <si>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</si>
  <si>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Міський центр військового-патріотичного виховання</t>
  </si>
  <si>
    <t>орендарі</t>
  </si>
  <si>
    <t xml:space="preserve">ЗОШ № 13 </t>
  </si>
  <si>
    <t xml:space="preserve">ЗОШ № 15 </t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</si>
  <si>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</si>
  <si>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</si>
  <si>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</si>
  <si>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</si>
  <si>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</si>
  <si>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</si>
  <si>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</si>
  <si>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Класична гімназія</t>
  </si>
  <si>
    <t>НВК ДДЗ №16</t>
  </si>
  <si>
    <t>Додаток 1</t>
  </si>
  <si>
    <t xml:space="preserve">до рішення виконавчого </t>
  </si>
  <si>
    <t>Інклюзивно-ресурсний центр №1</t>
  </si>
  <si>
    <t>ЗДО</t>
  </si>
  <si>
    <t>ВСЬОГО ЗДО</t>
  </si>
  <si>
    <t>РАЗОМ по  закладах дошкільної освіти</t>
  </si>
  <si>
    <t>Всього по закладах позашкільної освіти без орендарів</t>
  </si>
  <si>
    <t>Клуб юних техніків                                      ( вул. Холодногорська) в т.ч.</t>
  </si>
  <si>
    <t>Разом КЮТ без орендарів</t>
  </si>
  <si>
    <t>Теко</t>
  </si>
  <si>
    <t>без орендарів</t>
  </si>
  <si>
    <t xml:space="preserve">  Крім того спец. фонд</t>
  </si>
  <si>
    <t>Крім того спецфонд</t>
  </si>
  <si>
    <t>в т.ч. орендарі</t>
  </si>
  <si>
    <t>Всього по ЗОШ  без орендарів</t>
  </si>
  <si>
    <t>в т .ч .орендарі</t>
  </si>
  <si>
    <t>в т.ч.орендарі</t>
  </si>
  <si>
    <t>РАЗОМ по  галузі "Освіта" без орендарів</t>
  </si>
  <si>
    <t xml:space="preserve"> в т.ч.орендарі</t>
  </si>
  <si>
    <t xml:space="preserve"> споживання теплової енергії   по закладах дошкільної освіти на 2021 рік (Гкал)</t>
  </si>
  <si>
    <t xml:space="preserve"> споживання теплової енергії  по  закладах  загальної середньої освіти на 2021 рік (Гкал)</t>
  </si>
  <si>
    <t xml:space="preserve"> споживання теплової енергії  по інших  установах та закладах  на 2021 рік (Гкал)</t>
  </si>
  <si>
    <t>споживання теплової енергії   по  галузі " Освіта"  "Фізична культура і спорт " на 2021рік (Гкал)</t>
  </si>
  <si>
    <t xml:space="preserve"> споживання теплової енергії  по галузі "Освіта"  " Фізична  культура і спорт "на 2021 рік (Гкал)</t>
  </si>
  <si>
    <t xml:space="preserve"> споживання  гарячої води по  закладах  загальної середньої освіти на 2021 рік ( м³)</t>
  </si>
  <si>
    <t xml:space="preserve">ВСЬОГО    школи </t>
  </si>
  <si>
    <t>ССПШ №31</t>
  </si>
  <si>
    <t>Всього по спеціальним закладам</t>
  </si>
  <si>
    <t>ВСЬОГО ЗДО      ТОВ "Сумитеплоенерго"</t>
  </si>
  <si>
    <t>ВСЬОГО     ТОВ "Сумитеплоенерго"</t>
  </si>
  <si>
    <t>ВСЬОГО  котельня  АТ "Сумське НВО"</t>
  </si>
  <si>
    <t>ВСЬОГО ЗДО          АТ "Сумське НВО "</t>
  </si>
  <si>
    <t>Разом (ТОВ "Сумитеплоенерго")</t>
  </si>
  <si>
    <t>(Постачальник  котельня  АТ "Сумське НВО ")</t>
  </si>
  <si>
    <t>(Постачальник  котельня  АТ "Сумське НВО "</t>
  </si>
  <si>
    <t>Всього по ЗОШ з орендарями</t>
  </si>
  <si>
    <t>Разом   (котельня  АТ "Сумське НВО ") з орендарями</t>
  </si>
  <si>
    <t>Всього по закладах позашкільної освіти  з орендарями</t>
  </si>
  <si>
    <t>РАЗОМ по  галузі "Освіта" з орендарями</t>
  </si>
  <si>
    <t>котельня  АТ "Сумське НВО "</t>
  </si>
  <si>
    <t>Крім того спецфонд котельня</t>
  </si>
  <si>
    <t xml:space="preserve"> споживання теплової енергії   по закладах  загальної середньої освіти на 2021 рік (Гкал)</t>
  </si>
  <si>
    <t>Центр професійного розвитку педагогічних працівників</t>
  </si>
  <si>
    <t xml:space="preserve"> споживання теплової енергії   по спеціальних закладах загальної середньої освіти на 2021 рік (Гкал)</t>
  </si>
  <si>
    <t xml:space="preserve"> споживання  гарячої води по спеціальних закладах загальної середньої освіти на 2021 рік ( м³)</t>
  </si>
  <si>
    <r>
      <t xml:space="preserve"> споживання гарячої води   по закладах дошкільної освіти на 2021 рік ( м</t>
    </r>
    <r>
      <rPr>
        <b/>
        <sz val="12"/>
        <rFont val="Calibri"/>
        <family val="2"/>
      </rPr>
      <t>³</t>
    </r>
    <r>
      <rPr>
        <b/>
        <sz val="12"/>
        <rFont val="Times New Roman"/>
        <family val="1"/>
      </rPr>
      <t>)</t>
    </r>
  </si>
  <si>
    <t xml:space="preserve"> № 22</t>
  </si>
  <si>
    <t xml:space="preserve"> № 23</t>
  </si>
  <si>
    <t xml:space="preserve"> № 25</t>
  </si>
  <si>
    <r>
      <t xml:space="preserve"> споживання гарячої води   по закладах загальної середньої  освіти на 2021 рік ( м</t>
    </r>
    <r>
      <rPr>
        <b/>
        <sz val="12"/>
        <rFont val="Calibri"/>
        <family val="2"/>
      </rPr>
      <t>³</t>
    </r>
    <r>
      <rPr>
        <b/>
        <sz val="12"/>
        <rFont val="Times New Roman"/>
        <family val="1"/>
      </rPr>
      <t>)</t>
    </r>
  </si>
  <si>
    <t>Разом "Фізична культура і спорт" тепло</t>
  </si>
  <si>
    <t>Разом "Фізична культура і спорт" гаряча вода</t>
  </si>
  <si>
    <t>РАЗОМ по  галузі "Освіта" гаряча вода  Сумитеплоенерго</t>
  </si>
  <si>
    <t>РАЗОМ по  галузі "Освіта" гаряча вода  котельня           АТ "Сумське НВО"</t>
  </si>
  <si>
    <t xml:space="preserve">РАЗОМ по  галузі "Освіта" гаряча вода  </t>
  </si>
  <si>
    <t>комітету Сумської міської ради</t>
  </si>
  <si>
    <t>ЗДО № 43</t>
  </si>
  <si>
    <t>від ____________ № ______</t>
  </si>
  <si>
    <t xml:space="preserve"> на споживання теплової енергії   по закладах дошкільної освіти на 2021 рік (Гкал)  (Постачальник  ФОП Лозовий)</t>
  </si>
  <si>
    <t>споживання гарячої води  по  галузі " Освіта"  "Фізична культура і спорт " на 2021рік (м.куб)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</si>
</sst>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"/>
    <numFmt numFmtId="199" formatCode="0.000"/>
    <numFmt numFmtId="200" formatCode="0.000000"/>
    <numFmt numFmtId="201" formatCode="0.00000"/>
    <numFmt numFmtId="202" formatCode="0.0000"/>
    <numFmt numFmtId="203" formatCode="0.0%"/>
    <numFmt numFmtId="204" formatCode="[$-422]d\ mmmm\ yyyy&quot; 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199" fontId="4" fillId="24" borderId="0" xfId="0" applyNumberFormat="1" applyFont="1" applyFill="1" applyAlignment="1">
      <alignment horizontal="center"/>
    </xf>
    <xf numFmtId="198" fontId="4" fillId="24" borderId="0" xfId="0" applyNumberFormat="1" applyFont="1" applyFill="1" applyAlignment="1">
      <alignment horizontal="center"/>
    </xf>
    <xf numFmtId="1" fontId="4" fillId="24" borderId="0" xfId="0" applyNumberFormat="1" applyFont="1" applyFill="1" applyAlignment="1">
      <alignment horizontal="center" vertical="center" wrapText="1"/>
    </xf>
    <xf numFmtId="199" fontId="6" fillId="24" borderId="10" xfId="0" applyNumberFormat="1" applyFont="1" applyFill="1" applyBorder="1" applyAlignment="1">
      <alignment horizontal="center" vertical="center" wrapText="1"/>
    </xf>
    <xf numFmtId="199" fontId="6" fillId="24" borderId="11" xfId="0" applyNumberFormat="1" applyFont="1" applyFill="1" applyBorder="1" applyAlignment="1">
      <alignment horizontal="center" vertical="center" wrapText="1"/>
    </xf>
    <xf numFmtId="198" fontId="5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Alignment="1">
      <alignment horizontal="center" vertical="center" wrapText="1"/>
    </xf>
    <xf numFmtId="1" fontId="31" fillId="24" borderId="0" xfId="0" applyNumberFormat="1" applyFont="1" applyFill="1" applyAlignment="1">
      <alignment horizontal="center" vertical="center" wrapText="1"/>
    </xf>
    <xf numFmtId="198" fontId="8" fillId="24" borderId="0" xfId="0" applyNumberFormat="1" applyFont="1" applyFill="1" applyAlignment="1">
      <alignment horizontal="center" vertical="center" wrapText="1"/>
    </xf>
    <xf numFmtId="198" fontId="7" fillId="24" borderId="0" xfId="0" applyNumberFormat="1" applyFont="1" applyFill="1" applyAlignment="1">
      <alignment horizontal="center" vertical="center" wrapText="1"/>
    </xf>
    <xf numFmtId="199" fontId="7" fillId="24" borderId="12" xfId="0" applyNumberFormat="1" applyFont="1" applyFill="1" applyBorder="1" applyAlignment="1">
      <alignment horizontal="center" vertical="center" wrapText="1"/>
    </xf>
    <xf numFmtId="199" fontId="7" fillId="24" borderId="11" xfId="0" applyNumberFormat="1" applyFont="1" applyFill="1" applyBorder="1" applyAlignment="1">
      <alignment horizontal="center" vertical="center"/>
    </xf>
    <xf numFmtId="199" fontId="7" fillId="24" borderId="11" xfId="0" applyNumberFormat="1" applyFont="1" applyFill="1" applyBorder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/>
    </xf>
    <xf numFmtId="199" fontId="7" fillId="24" borderId="11" xfId="0" applyNumberFormat="1" applyFont="1" applyFill="1" applyBorder="1" applyAlignment="1">
      <alignment horizontal="center" vertical="top" wrapText="1"/>
    </xf>
    <xf numFmtId="199" fontId="7" fillId="24" borderId="10" xfId="0" applyNumberFormat="1" applyFont="1" applyFill="1" applyBorder="1" applyAlignment="1">
      <alignment horizontal="center" vertical="center" wrapText="1"/>
    </xf>
    <xf numFmtId="199" fontId="7" fillId="24" borderId="13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top" wrapText="1"/>
    </xf>
    <xf numFmtId="198" fontId="6" fillId="24" borderId="0" xfId="0" applyNumberFormat="1" applyFont="1" applyFill="1" applyBorder="1" applyAlignment="1">
      <alignment horizontal="center" vertical="center" wrapText="1"/>
    </xf>
    <xf numFmtId="199" fontId="9" fillId="24" borderId="0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 vertical="center" wrapText="1"/>
    </xf>
    <xf numFmtId="202" fontId="6" fillId="24" borderId="11" xfId="0" applyNumberFormat="1" applyFont="1" applyFill="1" applyBorder="1" applyAlignment="1">
      <alignment horizontal="center" vertical="center" wrapText="1"/>
    </xf>
    <xf numFmtId="199" fontId="9" fillId="24" borderId="11" xfId="0" applyNumberFormat="1" applyFont="1" applyFill="1" applyBorder="1" applyAlignment="1">
      <alignment horizontal="center" vertical="center" wrapText="1"/>
    </xf>
    <xf numFmtId="199" fontId="6" fillId="24" borderId="12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left" vertical="center" wrapText="1"/>
    </xf>
    <xf numFmtId="199" fontId="4" fillId="24" borderId="11" xfId="0" applyNumberFormat="1" applyFont="1" applyFill="1" applyBorder="1" applyAlignment="1">
      <alignment horizontal="center" vertical="center" wrapText="1"/>
    </xf>
    <xf numFmtId="199" fontId="7" fillId="24" borderId="14" xfId="0" applyNumberFormat="1" applyFont="1" applyFill="1" applyBorder="1" applyAlignment="1">
      <alignment horizontal="center" vertical="center" wrapText="1"/>
    </xf>
    <xf numFmtId="199" fontId="4" fillId="24" borderId="0" xfId="0" applyNumberFormat="1" applyFont="1" applyFill="1" applyBorder="1" applyAlignment="1">
      <alignment horizontal="center"/>
    </xf>
    <xf numFmtId="199" fontId="4" fillId="24" borderId="0" xfId="0" applyNumberFormat="1" applyFont="1" applyFill="1" applyAlignment="1">
      <alignment horizontal="center" vertical="center" wrapText="1"/>
    </xf>
    <xf numFmtId="199" fontId="3" fillId="24" borderId="12" xfId="0" applyNumberFormat="1" applyFont="1" applyFill="1" applyBorder="1" applyAlignment="1">
      <alignment horizontal="center" vertical="center" wrapText="1"/>
    </xf>
    <xf numFmtId="198" fontId="3" fillId="24" borderId="12" xfId="0" applyNumberFormat="1" applyFont="1" applyFill="1" applyBorder="1" applyAlignment="1">
      <alignment horizontal="center" vertical="center" wrapText="1"/>
    </xf>
    <xf numFmtId="199" fontId="4" fillId="24" borderId="12" xfId="0" applyNumberFormat="1" applyFont="1" applyFill="1" applyBorder="1" applyAlignment="1">
      <alignment horizontal="center" vertical="center" wrapText="1"/>
    </xf>
    <xf numFmtId="198" fontId="4" fillId="24" borderId="12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Alignment="1">
      <alignment horizontal="center" vertical="center" wrapText="1"/>
    </xf>
    <xf numFmtId="199" fontId="8" fillId="24" borderId="0" xfId="0" applyNumberFormat="1" applyFont="1" applyFill="1" applyAlignment="1">
      <alignment horizontal="center" vertical="center" wrapText="1"/>
    </xf>
    <xf numFmtId="199" fontId="12" fillId="24" borderId="11" xfId="0" applyNumberFormat="1" applyFont="1" applyFill="1" applyBorder="1" applyAlignment="1">
      <alignment horizontal="center" vertical="center" wrapText="1"/>
    </xf>
    <xf numFmtId="199" fontId="30" fillId="24" borderId="12" xfId="0" applyNumberFormat="1" applyFont="1" applyFill="1" applyBorder="1" applyAlignment="1">
      <alignment horizontal="center" vertical="center" wrapText="1"/>
    </xf>
    <xf numFmtId="198" fontId="4" fillId="24" borderId="11" xfId="0" applyNumberFormat="1" applyFont="1" applyFill="1" applyBorder="1" applyAlignment="1">
      <alignment horizontal="center" vertical="center" wrapText="1"/>
    </xf>
    <xf numFmtId="198" fontId="12" fillId="24" borderId="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Alignment="1">
      <alignment horizontal="center"/>
    </xf>
    <xf numFmtId="1" fontId="6" fillId="24" borderId="0" xfId="0" applyNumberFormat="1" applyFont="1" applyFill="1" applyAlignment="1">
      <alignment horizontal="center"/>
    </xf>
    <xf numFmtId="199" fontId="9" fillId="24" borderId="10" xfId="0" applyNumberFormat="1" applyFont="1" applyFill="1" applyBorder="1" applyAlignment="1">
      <alignment horizontal="center" vertical="center" wrapText="1"/>
    </xf>
    <xf numFmtId="199" fontId="6" fillId="24" borderId="15" xfId="0" applyNumberFormat="1" applyFont="1" applyFill="1" applyBorder="1" applyAlignment="1">
      <alignment horizontal="center" vertical="center" wrapText="1"/>
    </xf>
    <xf numFmtId="199" fontId="6" fillId="24" borderId="16" xfId="0" applyNumberFormat="1" applyFont="1" applyFill="1" applyBorder="1" applyAlignment="1">
      <alignment horizontal="center" vertical="center" wrapText="1"/>
    </xf>
    <xf numFmtId="199" fontId="3" fillId="24" borderId="0" xfId="0" applyNumberFormat="1" applyFont="1" applyFill="1" applyAlignment="1">
      <alignment horizontal="center"/>
    </xf>
    <xf numFmtId="198" fontId="3" fillId="24" borderId="0" xfId="0" applyNumberFormat="1" applyFont="1" applyFill="1" applyAlignment="1">
      <alignment horizontal="center"/>
    </xf>
    <xf numFmtId="199" fontId="7" fillId="24" borderId="16" xfId="0" applyNumberFormat="1" applyFont="1" applyFill="1" applyBorder="1" applyAlignment="1">
      <alignment horizontal="center" vertical="center" wrapText="1"/>
    </xf>
    <xf numFmtId="199" fontId="4" fillId="24" borderId="10" xfId="0" applyNumberFormat="1" applyFont="1" applyFill="1" applyBorder="1" applyAlignment="1">
      <alignment horizontal="center" vertical="center" wrapText="1"/>
    </xf>
    <xf numFmtId="199" fontId="6" fillId="24" borderId="13" xfId="0" applyNumberFormat="1" applyFont="1" applyFill="1" applyBorder="1" applyAlignment="1">
      <alignment horizontal="center" vertical="center" wrapText="1"/>
    </xf>
    <xf numFmtId="199" fontId="6" fillId="24" borderId="14" xfId="0" applyNumberFormat="1" applyFont="1" applyFill="1" applyBorder="1" applyAlignment="1">
      <alignment horizontal="center" vertical="center" wrapText="1"/>
    </xf>
    <xf numFmtId="199" fontId="33" fillId="24" borderId="16" xfId="0" applyNumberFormat="1" applyFont="1" applyFill="1" applyBorder="1" applyAlignment="1">
      <alignment horizontal="center" vertical="center" wrapText="1"/>
    </xf>
    <xf numFmtId="202" fontId="9" fillId="24" borderId="16" xfId="0" applyNumberFormat="1" applyFont="1" applyFill="1" applyBorder="1" applyAlignment="1">
      <alignment horizontal="center" vertical="center" wrapText="1"/>
    </xf>
    <xf numFmtId="199" fontId="7" fillId="24" borderId="15" xfId="0" applyNumberFormat="1" applyFont="1" applyFill="1" applyBorder="1" applyAlignment="1">
      <alignment horizontal="center" vertical="center" wrapText="1"/>
    </xf>
    <xf numFmtId="199" fontId="9" fillId="24" borderId="16" xfId="0" applyNumberFormat="1" applyFont="1" applyFill="1" applyBorder="1" applyAlignment="1">
      <alignment horizontal="center" vertical="center" wrapText="1"/>
    </xf>
    <xf numFmtId="199" fontId="9" fillId="24" borderId="15" xfId="0" applyNumberFormat="1" applyFont="1" applyFill="1" applyBorder="1" applyAlignment="1">
      <alignment horizontal="center" vertical="center" wrapText="1"/>
    </xf>
    <xf numFmtId="202" fontId="6" fillId="24" borderId="12" xfId="0" applyNumberFormat="1" applyFont="1" applyFill="1" applyBorder="1" applyAlignment="1">
      <alignment horizontal="center" vertical="center" wrapText="1"/>
    </xf>
    <xf numFmtId="199" fontId="11" fillId="24" borderId="10" xfId="0" applyNumberFormat="1" applyFont="1" applyFill="1" applyBorder="1" applyAlignment="1">
      <alignment horizontal="center" vertical="center" wrapText="1"/>
    </xf>
    <xf numFmtId="199" fontId="30" fillId="24" borderId="13" xfId="0" applyNumberFormat="1" applyFont="1" applyFill="1" applyBorder="1" applyAlignment="1">
      <alignment horizontal="center" vertical="center" wrapText="1"/>
    </xf>
    <xf numFmtId="198" fontId="32" fillId="24" borderId="11" xfId="0" applyNumberFormat="1" applyFont="1" applyFill="1" applyBorder="1" applyAlignment="1">
      <alignment horizontal="center" vertical="center" wrapText="1"/>
    </xf>
    <xf numFmtId="199" fontId="36" fillId="24" borderId="11" xfId="0" applyNumberFormat="1" applyFont="1" applyFill="1" applyBorder="1" applyAlignment="1">
      <alignment horizontal="center" vertical="center" wrapText="1"/>
    </xf>
    <xf numFmtId="199" fontId="36" fillId="24" borderId="12" xfId="0" applyNumberFormat="1" applyFont="1" applyFill="1" applyBorder="1" applyAlignment="1">
      <alignment horizontal="center" vertical="center" wrapText="1"/>
    </xf>
    <xf numFmtId="199" fontId="32" fillId="24" borderId="17" xfId="0" applyNumberFormat="1" applyFont="1" applyFill="1" applyBorder="1" applyAlignment="1">
      <alignment horizontal="center" vertical="center" wrapText="1"/>
    </xf>
    <xf numFmtId="199" fontId="32" fillId="24" borderId="18" xfId="0" applyNumberFormat="1" applyFont="1" applyFill="1" applyBorder="1" applyAlignment="1">
      <alignment horizontal="center" vertical="top" wrapText="1"/>
    </xf>
    <xf numFmtId="198" fontId="37" fillId="24" borderId="0" xfId="0" applyNumberFormat="1" applyFont="1" applyFill="1" applyAlignment="1">
      <alignment horizontal="center"/>
    </xf>
    <xf numFmtId="199" fontId="32" fillId="24" borderId="11" xfId="0" applyNumberFormat="1" applyFont="1" applyFill="1" applyBorder="1" applyAlignment="1">
      <alignment horizontal="center" vertical="center" wrapText="1"/>
    </xf>
    <xf numFmtId="199" fontId="36" fillId="24" borderId="10" xfId="0" applyNumberFormat="1" applyFont="1" applyFill="1" applyBorder="1" applyAlignment="1">
      <alignment horizontal="center" vertical="center" wrapText="1"/>
    </xf>
    <xf numFmtId="199" fontId="32" fillId="24" borderId="18" xfId="0" applyNumberFormat="1" applyFont="1" applyFill="1" applyBorder="1" applyAlignment="1">
      <alignment horizontal="center" vertical="center" wrapText="1"/>
    </xf>
    <xf numFmtId="199" fontId="32" fillId="24" borderId="0" xfId="0" applyNumberFormat="1" applyFont="1" applyFill="1" applyBorder="1" applyAlignment="1">
      <alignment horizontal="center" vertical="center" wrapText="1"/>
    </xf>
    <xf numFmtId="199" fontId="32" fillId="24" borderId="10" xfId="0" applyNumberFormat="1" applyFont="1" applyFill="1" applyBorder="1" applyAlignment="1">
      <alignment horizontal="center" vertical="center" wrapText="1"/>
    </xf>
    <xf numFmtId="199" fontId="36" fillId="24" borderId="17" xfId="0" applyNumberFormat="1" applyFont="1" applyFill="1" applyBorder="1" applyAlignment="1">
      <alignment horizontal="center" vertical="center" wrapText="1"/>
    </xf>
    <xf numFmtId="199" fontId="36" fillId="24" borderId="18" xfId="0" applyNumberFormat="1" applyFont="1" applyFill="1" applyBorder="1" applyAlignment="1">
      <alignment horizontal="center" vertical="center" wrapText="1"/>
    </xf>
    <xf numFmtId="199" fontId="36" fillId="24" borderId="19" xfId="0" applyNumberFormat="1" applyFont="1" applyFill="1" applyBorder="1" applyAlignment="1">
      <alignment horizontal="center" vertical="center" wrapText="1"/>
    </xf>
    <xf numFmtId="199" fontId="36" fillId="24" borderId="0" xfId="0" applyNumberFormat="1" applyFont="1" applyFill="1" applyBorder="1" applyAlignment="1">
      <alignment horizontal="center" vertical="center" wrapText="1"/>
    </xf>
    <xf numFmtId="199" fontId="32" fillId="24" borderId="0" xfId="0" applyNumberFormat="1" applyFont="1" applyFill="1" applyBorder="1" applyAlignment="1">
      <alignment horizontal="center" vertical="top" wrapText="1"/>
    </xf>
    <xf numFmtId="199" fontId="32" fillId="24" borderId="20" xfId="0" applyNumberFormat="1" applyFont="1" applyFill="1" applyBorder="1" applyAlignment="1">
      <alignment horizontal="center" vertical="center" wrapText="1"/>
    </xf>
    <xf numFmtId="199" fontId="32" fillId="24" borderId="21" xfId="0" applyNumberFormat="1" applyFont="1" applyFill="1" applyBorder="1" applyAlignment="1">
      <alignment horizontal="center" vertical="top" wrapText="1"/>
    </xf>
    <xf numFmtId="199" fontId="36" fillId="24" borderId="13" xfId="0" applyNumberFormat="1" applyFont="1" applyFill="1" applyBorder="1" applyAlignment="1">
      <alignment horizontal="center" vertical="center" wrapText="1"/>
    </xf>
    <xf numFmtId="199" fontId="32" fillId="24" borderId="22" xfId="0" applyNumberFormat="1" applyFont="1" applyFill="1" applyBorder="1" applyAlignment="1">
      <alignment horizontal="center" vertical="top" wrapText="1"/>
    </xf>
    <xf numFmtId="199" fontId="4" fillId="24" borderId="0" xfId="0" applyNumberFormat="1" applyFont="1" applyFill="1" applyBorder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 vertical="center" wrapText="1"/>
    </xf>
    <xf numFmtId="199" fontId="33" fillId="24" borderId="23" xfId="0" applyNumberFormat="1" applyFont="1" applyFill="1" applyBorder="1" applyAlignment="1">
      <alignment horizontal="center" vertical="center" wrapText="1"/>
    </xf>
    <xf numFmtId="199" fontId="32" fillId="24" borderId="24" xfId="0" applyNumberFormat="1" applyFont="1" applyFill="1" applyBorder="1" applyAlignment="1">
      <alignment horizontal="center" vertical="center" wrapText="1"/>
    </xf>
    <xf numFmtId="199" fontId="33" fillId="24" borderId="11" xfId="0" applyNumberFormat="1" applyFont="1" applyFill="1" applyBorder="1" applyAlignment="1">
      <alignment horizontal="center" vertical="center" wrapText="1"/>
    </xf>
    <xf numFmtId="199" fontId="5" fillId="24" borderId="0" xfId="0" applyNumberFormat="1" applyFont="1" applyFill="1" applyAlignment="1">
      <alignment horizontal="center"/>
    </xf>
    <xf numFmtId="199" fontId="3" fillId="24" borderId="0" xfId="0" applyNumberFormat="1" applyFont="1" applyFill="1" applyAlignment="1">
      <alignment horizontal="center" vertical="center" wrapText="1"/>
    </xf>
    <xf numFmtId="199" fontId="3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10" fillId="24" borderId="0" xfId="0" applyNumberFormat="1" applyFont="1" applyFill="1" applyAlignment="1">
      <alignment horizontal="center" vertical="center" wrapText="1"/>
    </xf>
    <xf numFmtId="199" fontId="32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32" fillId="24" borderId="0" xfId="0" applyNumberFormat="1" applyFont="1" applyFill="1" applyAlignment="1">
      <alignment horizontal="center" vertical="center" wrapText="1"/>
    </xf>
    <xf numFmtId="199" fontId="6" fillId="24" borderId="17" xfId="0" applyNumberFormat="1" applyFont="1" applyFill="1" applyBorder="1" applyAlignment="1">
      <alignment horizontal="center" vertical="center" wrapText="1"/>
    </xf>
    <xf numFmtId="199" fontId="6" fillId="24" borderId="18" xfId="0" applyNumberFormat="1" applyFont="1" applyFill="1" applyBorder="1" applyAlignment="1">
      <alignment horizontal="center" vertical="top" wrapText="1"/>
    </xf>
    <xf numFmtId="199" fontId="6" fillId="24" borderId="25" xfId="0" applyNumberFormat="1" applyFont="1" applyFill="1" applyBorder="1" applyAlignment="1">
      <alignment horizontal="center" vertical="center" wrapText="1"/>
    </xf>
    <xf numFmtId="199" fontId="6" fillId="24" borderId="20" xfId="0" applyNumberFormat="1" applyFont="1" applyFill="1" applyBorder="1" applyAlignment="1">
      <alignment horizontal="center" vertical="center" wrapText="1"/>
    </xf>
    <xf numFmtId="199" fontId="6" fillId="24" borderId="21" xfId="0" applyNumberFormat="1" applyFont="1" applyFill="1" applyBorder="1" applyAlignment="1">
      <alignment horizontal="center" vertical="center" wrapText="1"/>
    </xf>
    <xf numFmtId="199" fontId="6" fillId="24" borderId="26" xfId="0" applyNumberFormat="1" applyFont="1" applyFill="1" applyBorder="1" applyAlignment="1">
      <alignment horizontal="center" vertical="center" wrapText="1"/>
    </xf>
    <xf numFmtId="199" fontId="6" fillId="24" borderId="18" xfId="0" applyNumberFormat="1" applyFont="1" applyFill="1" applyBorder="1" applyAlignment="1">
      <alignment horizontal="center" vertical="center" wrapText="1"/>
    </xf>
    <xf numFmtId="199" fontId="6" fillId="24" borderId="19" xfId="0" applyNumberFormat="1" applyFont="1" applyFill="1" applyBorder="1" applyAlignment="1">
      <alignment horizontal="center" vertical="center" wrapText="1"/>
    </xf>
    <xf numFmtId="202" fontId="6" fillId="24" borderId="18" xfId="0" applyNumberFormat="1" applyFont="1" applyFill="1" applyBorder="1" applyAlignment="1">
      <alignment horizontal="center" vertical="center" wrapText="1"/>
    </xf>
    <xf numFmtId="202" fontId="6" fillId="24" borderId="19" xfId="0" applyNumberFormat="1" applyFont="1" applyFill="1" applyBorder="1" applyAlignment="1">
      <alignment horizontal="center" vertical="center" wrapText="1"/>
    </xf>
    <xf numFmtId="199" fontId="34" fillId="24" borderId="17" xfId="0" applyNumberFormat="1" applyFont="1" applyFill="1" applyBorder="1" applyAlignment="1">
      <alignment horizontal="center" vertical="center" wrapText="1"/>
    </xf>
    <xf numFmtId="199" fontId="9" fillId="24" borderId="18" xfId="0" applyNumberFormat="1" applyFont="1" applyFill="1" applyBorder="1" applyAlignment="1">
      <alignment horizontal="center" vertical="center" wrapText="1"/>
    </xf>
    <xf numFmtId="199" fontId="9" fillId="24" borderId="19" xfId="0" applyNumberFormat="1" applyFont="1" applyFill="1" applyBorder="1" applyAlignment="1">
      <alignment horizontal="center" vertical="center" wrapText="1"/>
    </xf>
    <xf numFmtId="199" fontId="4" fillId="24" borderId="14" xfId="0" applyNumberFormat="1" applyFont="1" applyFill="1" applyBorder="1" applyAlignment="1">
      <alignment horizontal="center" vertical="center" wrapText="1"/>
    </xf>
    <xf numFmtId="199" fontId="9" fillId="24" borderId="17" xfId="0" applyNumberFormat="1" applyFont="1" applyFill="1" applyBorder="1" applyAlignment="1">
      <alignment horizontal="center" vertical="center" wrapText="1"/>
    </xf>
    <xf numFmtId="199" fontId="7" fillId="24" borderId="10" xfId="0" applyNumberFormat="1" applyFont="1" applyFill="1" applyBorder="1" applyAlignment="1">
      <alignment horizontal="center" vertical="center"/>
    </xf>
    <xf numFmtId="199" fontId="3" fillId="24" borderId="17" xfId="0" applyNumberFormat="1" applyFont="1" applyFill="1" applyBorder="1" applyAlignment="1">
      <alignment horizontal="center" vertical="center" wrapText="1"/>
    </xf>
    <xf numFmtId="199" fontId="6" fillId="24" borderId="22" xfId="0" applyNumberFormat="1" applyFont="1" applyFill="1" applyBorder="1" applyAlignment="1">
      <alignment horizontal="center" vertical="center" wrapText="1"/>
    </xf>
    <xf numFmtId="199" fontId="9" fillId="24" borderId="22" xfId="0" applyNumberFormat="1" applyFont="1" applyFill="1" applyBorder="1" applyAlignment="1">
      <alignment horizontal="center" vertical="center" wrapText="1"/>
    </xf>
    <xf numFmtId="199" fontId="9" fillId="24" borderId="25" xfId="0" applyNumberFormat="1" applyFont="1" applyFill="1" applyBorder="1" applyAlignment="1">
      <alignment horizontal="center" vertical="center" wrapText="1"/>
    </xf>
    <xf numFmtId="199" fontId="8" fillId="24" borderId="17" xfId="0" applyNumberFormat="1" applyFont="1" applyFill="1" applyBorder="1" applyAlignment="1">
      <alignment horizontal="center" vertical="center" wrapText="1"/>
    </xf>
    <xf numFmtId="199" fontId="30" fillId="24" borderId="18" xfId="0" applyNumberFormat="1" applyFont="1" applyFill="1" applyBorder="1" applyAlignment="1">
      <alignment horizontal="center" vertical="center" wrapText="1"/>
    </xf>
    <xf numFmtId="199" fontId="30" fillId="24" borderId="19" xfId="0" applyNumberFormat="1" applyFont="1" applyFill="1" applyBorder="1" applyAlignment="1">
      <alignment horizontal="center" vertical="center" wrapText="1"/>
    </xf>
    <xf numFmtId="199" fontId="32" fillId="24" borderId="25" xfId="0" applyNumberFormat="1" applyFont="1" applyFill="1" applyBorder="1" applyAlignment="1">
      <alignment horizontal="center" vertical="center" wrapText="1"/>
    </xf>
    <xf numFmtId="199" fontId="32" fillId="24" borderId="19" xfId="0" applyNumberFormat="1" applyFont="1" applyFill="1" applyBorder="1" applyAlignment="1">
      <alignment horizontal="center" vertical="center" wrapText="1"/>
    </xf>
    <xf numFmtId="199" fontId="32" fillId="24" borderId="26" xfId="0" applyNumberFormat="1" applyFont="1" applyFill="1" applyBorder="1" applyAlignment="1">
      <alignment horizontal="center" vertical="center" wrapText="1"/>
    </xf>
    <xf numFmtId="198" fontId="10" fillId="24" borderId="0" xfId="0" applyNumberFormat="1" applyFont="1" applyFill="1" applyAlignment="1">
      <alignment/>
    </xf>
    <xf numFmtId="198" fontId="10" fillId="24" borderId="0" xfId="0" applyNumberFormat="1" applyFont="1" applyFill="1" applyAlignment="1">
      <alignment horizontal="center"/>
    </xf>
    <xf numFmtId="198" fontId="31" fillId="24" borderId="0" xfId="0" applyNumberFormat="1" applyFont="1" applyFill="1" applyAlignment="1">
      <alignment horizontal="center"/>
    </xf>
    <xf numFmtId="199" fontId="8" fillId="24" borderId="15" xfId="0" applyNumberFormat="1" applyFont="1" applyFill="1" applyBorder="1" applyAlignment="1">
      <alignment horizontal="center" vertical="center" wrapText="1"/>
    </xf>
    <xf numFmtId="199" fontId="30" fillId="24" borderId="16" xfId="0" applyNumberFormat="1" applyFont="1" applyFill="1" applyBorder="1" applyAlignment="1">
      <alignment horizontal="center" vertical="center" wrapText="1"/>
    </xf>
    <xf numFmtId="199" fontId="30" fillId="24" borderId="15" xfId="0" applyNumberFormat="1" applyFont="1" applyFill="1" applyBorder="1" applyAlignment="1">
      <alignment horizontal="center" vertical="center" wrapText="1"/>
    </xf>
    <xf numFmtId="199" fontId="12" fillId="25" borderId="11" xfId="0" applyNumberFormat="1" applyFont="1" applyFill="1" applyBorder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wrapText="1"/>
    </xf>
    <xf numFmtId="199" fontId="7" fillId="24" borderId="27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vertical="center" wrapText="1"/>
    </xf>
    <xf numFmtId="199" fontId="10" fillId="24" borderId="0" xfId="0" applyNumberFormat="1" applyFont="1" applyFill="1" applyAlignment="1">
      <alignment vertical="center" wrapText="1"/>
    </xf>
    <xf numFmtId="199" fontId="10" fillId="24" borderId="11" xfId="0" applyNumberFormat="1" applyFont="1" applyFill="1" applyBorder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vertical="center" wrapText="1"/>
    </xf>
    <xf numFmtId="199" fontId="32" fillId="24" borderId="27" xfId="0" applyNumberFormat="1" applyFont="1" applyFill="1" applyBorder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wrapText="1"/>
    </xf>
    <xf numFmtId="199" fontId="32" fillId="24" borderId="0" xfId="0" applyNumberFormat="1" applyFont="1" applyFill="1" applyAlignment="1">
      <alignment horizontal="center" vertical="center" wrapText="1"/>
    </xf>
    <xf numFmtId="199" fontId="10" fillId="24" borderId="27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Border="1" applyAlignment="1">
      <alignment wrapText="1"/>
    </xf>
    <xf numFmtId="199" fontId="10" fillId="24" borderId="0" xfId="0" applyNumberFormat="1" applyFont="1" applyFill="1" applyAlignment="1">
      <alignment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left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9" fontId="10" fillId="24" borderId="28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vertical="center" wrapText="1"/>
    </xf>
    <xf numFmtId="199" fontId="10" fillId="24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8"/>
  <sheetViews>
    <sheetView tabSelected="1" view="pageBreakPreview" zoomScale="81" zoomScaleNormal="82" zoomScaleSheetLayoutView="81" workbookViewId="0" topLeftCell="A200">
      <pane xSplit="1" topLeftCell="B1" activePane="topRight" state="frozen"/>
      <selection pane="topLeft" activeCell="A106" sqref="A106"/>
      <selection pane="topRight" activeCell="A214" sqref="A214"/>
    </sheetView>
  </sheetViews>
  <sheetFormatPr defaultColWidth="9.375" defaultRowHeight="12.75"/>
  <cols>
    <col min="1" max="1" width="16.375" style="6" customWidth="1"/>
    <col min="2" max="2" width="10.375" style="6" customWidth="1"/>
    <col min="3" max="3" width="10.125" style="6" customWidth="1"/>
    <col min="4" max="4" width="11.50390625" style="6" customWidth="1"/>
    <col min="5" max="5" width="10.375" style="6" customWidth="1"/>
    <col min="6" max="6" width="9.625" style="6" customWidth="1"/>
    <col min="7" max="7" width="10.75390625" style="6" customWidth="1"/>
    <col min="8" max="8" width="8.625" style="6" customWidth="1"/>
    <col min="9" max="9" width="8.375" style="6" customWidth="1"/>
    <col min="10" max="12" width="10.375" style="6" customWidth="1"/>
    <col min="13" max="13" width="11.375" style="6" customWidth="1"/>
    <col min="14" max="14" width="13.375" style="6" customWidth="1"/>
    <col min="15" max="35" width="0" style="6" hidden="1" customWidth="1"/>
    <col min="36" max="36" width="9.375" style="94" customWidth="1"/>
    <col min="37" max="16384" width="9.375" style="6" customWidth="1"/>
  </cols>
  <sheetData>
    <row r="1" spans="1: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2"/>
      <c r="L2" s="153" t="s">
        <v>113</v>
      </c>
      <c r="M2" s="153"/>
      <c r="N2" s="102"/>
      <c r="O2" s="2"/>
      <c r="P2" s="2"/>
      <c r="Q2" s="2"/>
      <c r="R2" s="2"/>
    </row>
    <row r="3" spans="1:36" s="2" customFormat="1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154" t="s">
        <v>114</v>
      </c>
      <c r="M3" s="154"/>
      <c r="N3" s="154"/>
      <c r="AJ3" s="1"/>
    </row>
    <row r="4" spans="1:36" s="2" customFormat="1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L4" s="103" t="s">
        <v>168</v>
      </c>
      <c r="M4" s="103"/>
      <c r="N4" s="103"/>
      <c r="AJ4" s="1"/>
    </row>
    <row r="5" spans="1:36" s="2" customFormat="1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L5" s="154" t="s">
        <v>170</v>
      </c>
      <c r="M5" s="154"/>
      <c r="N5" s="154"/>
      <c r="AJ5" s="1"/>
    </row>
    <row r="6" spans="1:36" s="2" customFormat="1" ht="8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L6" s="102"/>
      <c r="M6" s="102"/>
      <c r="N6" s="102"/>
      <c r="AJ6" s="1"/>
    </row>
    <row r="7" spans="1:36" s="2" customFormat="1" ht="15.75" customHeight="1">
      <c r="A7" s="155" t="s">
        <v>27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AJ7" s="1"/>
    </row>
    <row r="8" spans="1:36" s="2" customFormat="1" ht="16.5" customHeight="1">
      <c r="A8" s="155" t="s">
        <v>132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AJ8" s="1"/>
    </row>
    <row r="9" spans="1:36" s="2" customFormat="1" ht="21" customHeight="1">
      <c r="A9" s="98"/>
      <c r="B9" s="155" t="s">
        <v>35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98"/>
      <c r="N9" s="98"/>
      <c r="AJ9" s="1"/>
    </row>
    <row r="10" spans="1:36" s="2" customFormat="1" ht="21.7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51"/>
      <c r="N10" s="151"/>
      <c r="AJ10" s="1"/>
    </row>
    <row r="11" spans="1:36" s="2" customFormat="1" ht="47.25" customHeight="1">
      <c r="A11" s="17" t="s">
        <v>116</v>
      </c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26</v>
      </c>
      <c r="H11" s="17" t="s">
        <v>5</v>
      </c>
      <c r="I11" s="17" t="s">
        <v>6</v>
      </c>
      <c r="J11" s="17" t="s">
        <v>7</v>
      </c>
      <c r="K11" s="17" t="s">
        <v>8</v>
      </c>
      <c r="L11" s="17" t="s">
        <v>9</v>
      </c>
      <c r="M11" s="17" t="s">
        <v>10</v>
      </c>
      <c r="N11" s="17" t="s">
        <v>24</v>
      </c>
      <c r="AJ11" s="1"/>
    </row>
    <row r="12" spans="1:36" s="7" customFormat="1" ht="12.75">
      <c r="A12" s="16" t="s">
        <v>47</v>
      </c>
      <c r="B12" s="14">
        <v>55.6</v>
      </c>
      <c r="C12" s="14">
        <v>57.8</v>
      </c>
      <c r="D12" s="14">
        <v>50.5</v>
      </c>
      <c r="E12" s="14">
        <v>31.8</v>
      </c>
      <c r="F12" s="14"/>
      <c r="G12" s="14"/>
      <c r="H12" s="14"/>
      <c r="I12" s="14"/>
      <c r="J12" s="14"/>
      <c r="K12" s="14">
        <v>17.7</v>
      </c>
      <c r="L12" s="14">
        <v>41.3</v>
      </c>
      <c r="M12" s="14">
        <v>55.3</v>
      </c>
      <c r="N12" s="14">
        <f>B12+C12+D12+E12+F12+G12+H12+I12+J12+K12+L12+M12</f>
        <v>310</v>
      </c>
      <c r="O12" s="18"/>
      <c r="P12" s="18"/>
      <c r="Q12" s="18"/>
      <c r="R12" s="18"/>
      <c r="AJ12" s="18"/>
    </row>
    <row r="13" spans="1:36" s="7" customFormat="1" ht="12.75">
      <c r="A13" s="16" t="s">
        <v>48</v>
      </c>
      <c r="B13" s="14">
        <v>38.4</v>
      </c>
      <c r="C13" s="14">
        <v>44</v>
      </c>
      <c r="D13" s="14">
        <v>34.9</v>
      </c>
      <c r="E13" s="14">
        <v>13.9</v>
      </c>
      <c r="F13" s="14"/>
      <c r="G13" s="14"/>
      <c r="H13" s="14"/>
      <c r="I13" s="14"/>
      <c r="J13" s="14"/>
      <c r="K13" s="14">
        <v>8.4</v>
      </c>
      <c r="L13" s="14">
        <v>31.2</v>
      </c>
      <c r="M13" s="14">
        <v>46.2</v>
      </c>
      <c r="N13" s="14">
        <f aca="true" t="shared" si="0" ref="N13:N36">B13+C13+D13+E13+F13+G13+H13+I13+J13+K13+L13+M13</f>
        <v>217</v>
      </c>
      <c r="O13" s="18"/>
      <c r="P13" s="18"/>
      <c r="Q13" s="18"/>
      <c r="R13" s="18"/>
      <c r="AJ13" s="18"/>
    </row>
    <row r="14" spans="1:36" s="7" customFormat="1" ht="12.75">
      <c r="A14" s="16" t="s">
        <v>49</v>
      </c>
      <c r="B14" s="14">
        <v>57</v>
      </c>
      <c r="C14" s="14">
        <v>51</v>
      </c>
      <c r="D14" s="14">
        <v>42.7</v>
      </c>
      <c r="E14" s="14">
        <v>17</v>
      </c>
      <c r="F14" s="14"/>
      <c r="G14" s="14"/>
      <c r="H14" s="14"/>
      <c r="I14" s="14"/>
      <c r="J14" s="14"/>
      <c r="K14" s="14">
        <v>13.8</v>
      </c>
      <c r="L14" s="14">
        <v>30.2</v>
      </c>
      <c r="M14" s="14">
        <v>48.3</v>
      </c>
      <c r="N14" s="14">
        <f t="shared" si="0"/>
        <v>260</v>
      </c>
      <c r="O14" s="18"/>
      <c r="P14" s="18"/>
      <c r="Q14" s="18"/>
      <c r="R14" s="18"/>
      <c r="AJ14" s="18"/>
    </row>
    <row r="15" spans="1:36" s="7" customFormat="1" ht="12.75">
      <c r="A15" s="16" t="s">
        <v>50</v>
      </c>
      <c r="B15" s="14">
        <v>60.697</v>
      </c>
      <c r="C15" s="14">
        <v>65.287</v>
      </c>
      <c r="D15" s="14">
        <v>42.433</v>
      </c>
      <c r="E15" s="14">
        <v>21.228</v>
      </c>
      <c r="F15" s="14">
        <v>8.749</v>
      </c>
      <c r="G15" s="14">
        <v>1.363</v>
      </c>
      <c r="H15" s="14"/>
      <c r="I15" s="14">
        <v>1.506</v>
      </c>
      <c r="J15" s="14">
        <v>2</v>
      </c>
      <c r="K15" s="14">
        <v>27.4</v>
      </c>
      <c r="L15" s="14">
        <v>38.1</v>
      </c>
      <c r="M15" s="14">
        <v>56.237</v>
      </c>
      <c r="N15" s="14">
        <f t="shared" si="0"/>
        <v>325.00000000000006</v>
      </c>
      <c r="O15" s="18"/>
      <c r="P15" s="18"/>
      <c r="Q15" s="18"/>
      <c r="R15" s="18"/>
      <c r="AJ15" s="18"/>
    </row>
    <row r="16" spans="1:36" s="7" customFormat="1" ht="12.75">
      <c r="A16" s="16" t="s">
        <v>51</v>
      </c>
      <c r="B16" s="14">
        <v>40.07</v>
      </c>
      <c r="C16" s="14">
        <v>39.26</v>
      </c>
      <c r="D16" s="14">
        <v>44</v>
      </c>
      <c r="E16" s="14">
        <v>21.8</v>
      </c>
      <c r="F16" s="14">
        <v>1.39</v>
      </c>
      <c r="G16" s="14">
        <v>0</v>
      </c>
      <c r="H16" s="14">
        <v>0</v>
      </c>
      <c r="I16" s="14">
        <v>0</v>
      </c>
      <c r="J16" s="14">
        <v>0</v>
      </c>
      <c r="K16" s="14">
        <v>13.7</v>
      </c>
      <c r="L16" s="14">
        <v>38.1</v>
      </c>
      <c r="M16" s="14">
        <v>36.68</v>
      </c>
      <c r="N16" s="14">
        <f t="shared" si="0"/>
        <v>234.99999999999997</v>
      </c>
      <c r="O16" s="18"/>
      <c r="P16" s="18"/>
      <c r="Q16" s="18"/>
      <c r="R16" s="18"/>
      <c r="AJ16" s="18"/>
    </row>
    <row r="17" spans="1:36" s="7" customFormat="1" ht="12.75">
      <c r="A17" s="16" t="s">
        <v>52</v>
      </c>
      <c r="B17" s="14">
        <v>34.16</v>
      </c>
      <c r="C17" s="14">
        <v>35.07966666666667</v>
      </c>
      <c r="D17" s="14">
        <v>28.98</v>
      </c>
      <c r="E17" s="14">
        <v>21.35</v>
      </c>
      <c r="F17" s="14">
        <v>4.34</v>
      </c>
      <c r="G17" s="14">
        <v>3.73</v>
      </c>
      <c r="H17" s="14">
        <v>1.15</v>
      </c>
      <c r="I17" s="14">
        <v>1.0253333333333332</v>
      </c>
      <c r="J17" s="14">
        <v>4.2</v>
      </c>
      <c r="K17" s="14">
        <v>14.6</v>
      </c>
      <c r="L17" s="14">
        <v>24.1</v>
      </c>
      <c r="M17" s="14">
        <v>27.285</v>
      </c>
      <c r="N17" s="14">
        <f t="shared" si="0"/>
        <v>199.99999999999997</v>
      </c>
      <c r="O17" s="18"/>
      <c r="P17" s="18"/>
      <c r="Q17" s="18"/>
      <c r="R17" s="18"/>
      <c r="AJ17" s="18"/>
    </row>
    <row r="18" spans="1:36" s="7" customFormat="1" ht="12.75">
      <c r="A18" s="16" t="s">
        <v>53</v>
      </c>
      <c r="B18" s="14">
        <v>76.613</v>
      </c>
      <c r="C18" s="14">
        <v>71.565</v>
      </c>
      <c r="D18" s="14">
        <v>50.04</v>
      </c>
      <c r="E18" s="14">
        <v>19.371</v>
      </c>
      <c r="F18" s="14">
        <v>5</v>
      </c>
      <c r="G18" s="14"/>
      <c r="H18" s="14"/>
      <c r="I18" s="14"/>
      <c r="J18" s="14"/>
      <c r="K18" s="14">
        <v>17.917</v>
      </c>
      <c r="L18" s="14">
        <v>33.148</v>
      </c>
      <c r="M18" s="14">
        <v>35.406</v>
      </c>
      <c r="N18" s="14">
        <f t="shared" si="0"/>
        <v>309.06</v>
      </c>
      <c r="O18" s="18"/>
      <c r="P18" s="18"/>
      <c r="Q18" s="18"/>
      <c r="R18" s="18"/>
      <c r="AJ18" s="18"/>
    </row>
    <row r="19" spans="1:36" s="7" customFormat="1" ht="12.75">
      <c r="A19" s="16" t="s">
        <v>54</v>
      </c>
      <c r="B19" s="14">
        <v>46.4</v>
      </c>
      <c r="C19" s="14">
        <v>45.2</v>
      </c>
      <c r="D19" s="14">
        <v>50.408</v>
      </c>
      <c r="E19" s="14">
        <v>6.992</v>
      </c>
      <c r="F19" s="14"/>
      <c r="G19" s="14"/>
      <c r="H19" s="14"/>
      <c r="I19" s="14"/>
      <c r="J19" s="14"/>
      <c r="K19" s="14">
        <v>22.3</v>
      </c>
      <c r="L19" s="14">
        <v>39.6</v>
      </c>
      <c r="M19" s="14">
        <v>45.9</v>
      </c>
      <c r="N19" s="14">
        <f t="shared" si="0"/>
        <v>256.79999999999995</v>
      </c>
      <c r="O19" s="18"/>
      <c r="P19" s="18"/>
      <c r="Q19" s="18"/>
      <c r="R19" s="18"/>
      <c r="AJ19" s="18"/>
    </row>
    <row r="20" spans="1:36" s="7" customFormat="1" ht="12.75">
      <c r="A20" s="16" t="s">
        <v>55</v>
      </c>
      <c r="B20" s="14">
        <v>77.102</v>
      </c>
      <c r="C20" s="14">
        <v>63.102</v>
      </c>
      <c r="D20" s="14">
        <v>42.936</v>
      </c>
      <c r="E20" s="14">
        <v>47.344</v>
      </c>
      <c r="F20" s="14">
        <v>9.248</v>
      </c>
      <c r="G20" s="14">
        <v>7.643</v>
      </c>
      <c r="H20" s="14">
        <v>1.39</v>
      </c>
      <c r="I20" s="14">
        <v>4.6</v>
      </c>
      <c r="J20" s="14">
        <v>16.7</v>
      </c>
      <c r="K20" s="14">
        <v>16.7</v>
      </c>
      <c r="L20" s="14">
        <v>37.6</v>
      </c>
      <c r="M20" s="14">
        <v>50.635</v>
      </c>
      <c r="N20" s="14">
        <f t="shared" si="0"/>
        <v>375</v>
      </c>
      <c r="O20" s="18"/>
      <c r="P20" s="18"/>
      <c r="Q20" s="18"/>
      <c r="R20" s="18"/>
      <c r="AJ20" s="18"/>
    </row>
    <row r="21" spans="1:36" s="7" customFormat="1" ht="12.75">
      <c r="A21" s="16" t="s">
        <v>56</v>
      </c>
      <c r="B21" s="14">
        <v>40.25</v>
      </c>
      <c r="C21" s="14">
        <v>37.7</v>
      </c>
      <c r="D21" s="14">
        <v>36.86</v>
      </c>
      <c r="E21" s="14">
        <v>16.39</v>
      </c>
      <c r="F21" s="14">
        <v>0.98</v>
      </c>
      <c r="G21" s="14">
        <v>0</v>
      </c>
      <c r="H21" s="14">
        <v>0</v>
      </c>
      <c r="I21" s="14">
        <v>0</v>
      </c>
      <c r="J21" s="14">
        <v>0</v>
      </c>
      <c r="K21" s="14">
        <v>7</v>
      </c>
      <c r="L21" s="14">
        <v>27.13</v>
      </c>
      <c r="M21" s="14">
        <v>23.69</v>
      </c>
      <c r="N21" s="14">
        <f t="shared" si="0"/>
        <v>189.99999999999997</v>
      </c>
      <c r="O21" s="18"/>
      <c r="P21" s="18"/>
      <c r="Q21" s="18"/>
      <c r="R21" s="18"/>
      <c r="AJ21" s="18"/>
    </row>
    <row r="22" spans="1:36" s="7" customFormat="1" ht="12.75">
      <c r="A22" s="16" t="s">
        <v>57</v>
      </c>
      <c r="B22" s="14">
        <v>56.2</v>
      </c>
      <c r="C22" s="14">
        <v>65.4</v>
      </c>
      <c r="D22" s="14">
        <v>33.4</v>
      </c>
      <c r="E22" s="14">
        <v>31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13.4</v>
      </c>
      <c r="L22" s="14">
        <v>35</v>
      </c>
      <c r="M22" s="14">
        <v>35.6</v>
      </c>
      <c r="N22" s="14">
        <f t="shared" si="0"/>
        <v>270</v>
      </c>
      <c r="O22" s="18"/>
      <c r="P22" s="18"/>
      <c r="Q22" s="18"/>
      <c r="R22" s="18"/>
      <c r="AJ22" s="18"/>
    </row>
    <row r="23" spans="1:36" s="7" customFormat="1" ht="12.75">
      <c r="A23" s="16" t="s">
        <v>58</v>
      </c>
      <c r="B23" s="14">
        <v>76.7</v>
      </c>
      <c r="C23" s="14">
        <v>77.93</v>
      </c>
      <c r="D23" s="14">
        <v>65.9</v>
      </c>
      <c r="E23" s="14">
        <v>32.55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17.4</v>
      </c>
      <c r="L23" s="14">
        <v>42.12</v>
      </c>
      <c r="M23" s="14">
        <v>57.4</v>
      </c>
      <c r="N23" s="14">
        <f t="shared" si="0"/>
        <v>369.99999999999994</v>
      </c>
      <c r="O23" s="18"/>
      <c r="P23" s="18"/>
      <c r="Q23" s="18"/>
      <c r="R23" s="18"/>
      <c r="AJ23" s="18"/>
    </row>
    <row r="24" spans="1:36" s="7" customFormat="1" ht="12.75">
      <c r="A24" s="16" t="s">
        <v>59</v>
      </c>
      <c r="B24" s="14">
        <v>76.69</v>
      </c>
      <c r="C24" s="14">
        <v>75.46</v>
      </c>
      <c r="D24" s="14">
        <v>66.18</v>
      </c>
      <c r="E24" s="14">
        <v>31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18.68</v>
      </c>
      <c r="L24" s="14">
        <v>46.4</v>
      </c>
      <c r="M24" s="14">
        <v>55.59</v>
      </c>
      <c r="N24" s="14">
        <f t="shared" si="0"/>
        <v>370</v>
      </c>
      <c r="O24" s="18"/>
      <c r="P24" s="18"/>
      <c r="Q24" s="18"/>
      <c r="R24" s="18"/>
      <c r="AJ24" s="18"/>
    </row>
    <row r="25" spans="1:36" s="7" customFormat="1" ht="12.75">
      <c r="A25" s="16" t="s">
        <v>60</v>
      </c>
      <c r="B25" s="14">
        <v>59.5</v>
      </c>
      <c r="C25" s="14">
        <v>56</v>
      </c>
      <c r="D25" s="14">
        <v>36.4</v>
      </c>
      <c r="E25" s="14">
        <v>15.8</v>
      </c>
      <c r="F25" s="14"/>
      <c r="G25" s="14"/>
      <c r="H25" s="14"/>
      <c r="I25" s="14"/>
      <c r="J25" s="14"/>
      <c r="K25" s="14">
        <v>15.3</v>
      </c>
      <c r="L25" s="14">
        <v>25.8</v>
      </c>
      <c r="M25" s="14">
        <v>40.9</v>
      </c>
      <c r="N25" s="14">
        <f t="shared" si="0"/>
        <v>249.70000000000005</v>
      </c>
      <c r="O25" s="18"/>
      <c r="P25" s="18"/>
      <c r="Q25" s="18"/>
      <c r="R25" s="18"/>
      <c r="AJ25" s="18"/>
    </row>
    <row r="26" spans="1:36" s="7" customFormat="1" ht="12.75">
      <c r="A26" s="16" t="s">
        <v>61</v>
      </c>
      <c r="B26" s="14">
        <v>69.1</v>
      </c>
      <c r="C26" s="14">
        <v>66.7</v>
      </c>
      <c r="D26" s="14">
        <v>48.4</v>
      </c>
      <c r="E26" s="14">
        <v>23.5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17.4</v>
      </c>
      <c r="L26" s="14">
        <v>47</v>
      </c>
      <c r="M26" s="14">
        <v>57.9</v>
      </c>
      <c r="N26" s="14">
        <f t="shared" si="0"/>
        <v>330</v>
      </c>
      <c r="O26" s="18"/>
      <c r="P26" s="18"/>
      <c r="Q26" s="18"/>
      <c r="R26" s="18"/>
      <c r="AJ26" s="18"/>
    </row>
    <row r="27" spans="1:36" s="7" customFormat="1" ht="12.75">
      <c r="A27" s="16" t="s">
        <v>62</v>
      </c>
      <c r="B27" s="14">
        <v>81</v>
      </c>
      <c r="C27" s="14">
        <v>75.4</v>
      </c>
      <c r="D27" s="14">
        <v>72.9</v>
      </c>
      <c r="E27" s="14">
        <v>52.4</v>
      </c>
      <c r="F27" s="14">
        <v>11.8</v>
      </c>
      <c r="G27" s="14">
        <v>4</v>
      </c>
      <c r="H27" s="14">
        <v>1.7</v>
      </c>
      <c r="I27" s="14">
        <v>1.9</v>
      </c>
      <c r="J27" s="14">
        <v>4.7</v>
      </c>
      <c r="K27" s="14">
        <v>22.1</v>
      </c>
      <c r="L27" s="14">
        <v>53.4</v>
      </c>
      <c r="M27" s="14">
        <v>68.7</v>
      </c>
      <c r="N27" s="14">
        <f t="shared" si="0"/>
        <v>449.99999999999994</v>
      </c>
      <c r="O27" s="18"/>
      <c r="P27" s="18"/>
      <c r="Q27" s="18"/>
      <c r="R27" s="18"/>
      <c r="AJ27" s="18"/>
    </row>
    <row r="28" spans="1:36" s="7" customFormat="1" ht="12.75">
      <c r="A28" s="16" t="s">
        <v>63</v>
      </c>
      <c r="B28" s="14">
        <v>91.685</v>
      </c>
      <c r="C28" s="14">
        <v>93.765</v>
      </c>
      <c r="D28" s="14">
        <v>54.69707</v>
      </c>
      <c r="E28" s="14">
        <v>33.381</v>
      </c>
      <c r="F28" s="14">
        <v>8.948005</v>
      </c>
      <c r="G28" s="14">
        <v>4.424</v>
      </c>
      <c r="H28" s="14"/>
      <c r="I28" s="14">
        <v>2.2</v>
      </c>
      <c r="J28" s="14">
        <v>4.9</v>
      </c>
      <c r="K28" s="14">
        <v>29.1</v>
      </c>
      <c r="L28" s="14">
        <v>40.4</v>
      </c>
      <c r="M28" s="14">
        <v>46.5</v>
      </c>
      <c r="N28" s="14">
        <f t="shared" si="0"/>
        <v>410.0000749999999</v>
      </c>
      <c r="O28" s="18"/>
      <c r="P28" s="18"/>
      <c r="Q28" s="18"/>
      <c r="R28" s="18"/>
      <c r="AJ28" s="18"/>
    </row>
    <row r="29" spans="1:36" s="7" customFormat="1" ht="12.75">
      <c r="A29" s="16" t="s">
        <v>64</v>
      </c>
      <c r="B29" s="14">
        <v>36.624</v>
      </c>
      <c r="C29" s="14">
        <v>34.881</v>
      </c>
      <c r="D29" s="14">
        <v>24.086</v>
      </c>
      <c r="E29" s="14">
        <v>9.604</v>
      </c>
      <c r="F29" s="14">
        <v>5.518</v>
      </c>
      <c r="G29" s="14">
        <v>1.995</v>
      </c>
      <c r="H29" s="14">
        <v>0.492</v>
      </c>
      <c r="I29" s="14">
        <v>1</v>
      </c>
      <c r="J29" s="14">
        <v>1.8</v>
      </c>
      <c r="K29" s="14">
        <v>13.7</v>
      </c>
      <c r="L29" s="14">
        <v>27.1</v>
      </c>
      <c r="M29" s="14">
        <v>18.2</v>
      </c>
      <c r="N29" s="14">
        <v>174.99999999999997</v>
      </c>
      <c r="O29" s="18"/>
      <c r="P29" s="18"/>
      <c r="Q29" s="18"/>
      <c r="R29" s="18"/>
      <c r="AJ29" s="18"/>
    </row>
    <row r="30" spans="1:36" s="7" customFormat="1" ht="12.75">
      <c r="A30" s="16" t="s">
        <v>65</v>
      </c>
      <c r="B30" s="14">
        <v>39.7</v>
      </c>
      <c r="C30" s="14">
        <v>35.2</v>
      </c>
      <c r="D30" s="14">
        <v>28.99</v>
      </c>
      <c r="E30" s="14">
        <v>16</v>
      </c>
      <c r="F30" s="14">
        <v>3.2</v>
      </c>
      <c r="G30" s="14">
        <v>0.8</v>
      </c>
      <c r="H30" s="14">
        <v>0.8</v>
      </c>
      <c r="I30" s="14">
        <v>1.28</v>
      </c>
      <c r="J30" s="14">
        <v>2.39</v>
      </c>
      <c r="K30" s="14">
        <v>8.1</v>
      </c>
      <c r="L30" s="14">
        <v>21</v>
      </c>
      <c r="M30" s="14">
        <v>12.54</v>
      </c>
      <c r="N30" s="14">
        <f t="shared" si="0"/>
        <v>169.99999999999997</v>
      </c>
      <c r="O30" s="18"/>
      <c r="P30" s="18"/>
      <c r="Q30" s="18"/>
      <c r="R30" s="18"/>
      <c r="AJ30" s="18"/>
    </row>
    <row r="31" spans="1:36" s="7" customFormat="1" ht="12.75">
      <c r="A31" s="16" t="s">
        <v>66</v>
      </c>
      <c r="B31" s="14">
        <v>31.69</v>
      </c>
      <c r="C31" s="14">
        <v>26</v>
      </c>
      <c r="D31" s="14">
        <v>28.1</v>
      </c>
      <c r="E31" s="14">
        <v>12.6</v>
      </c>
      <c r="F31" s="14">
        <v>3</v>
      </c>
      <c r="G31" s="14">
        <v>0</v>
      </c>
      <c r="H31" s="14">
        <v>0</v>
      </c>
      <c r="I31" s="14">
        <v>1.25</v>
      </c>
      <c r="J31" s="14">
        <v>1.07</v>
      </c>
      <c r="K31" s="14">
        <v>8.08</v>
      </c>
      <c r="L31" s="14">
        <v>18.4</v>
      </c>
      <c r="M31" s="14">
        <v>19.81</v>
      </c>
      <c r="N31" s="14">
        <f t="shared" si="0"/>
        <v>149.99999999999997</v>
      </c>
      <c r="O31" s="18"/>
      <c r="P31" s="18"/>
      <c r="Q31" s="18"/>
      <c r="R31" s="18"/>
      <c r="AJ31" s="18"/>
    </row>
    <row r="32" spans="1:36" s="7" customFormat="1" ht="12.75">
      <c r="A32" s="16" t="s">
        <v>67</v>
      </c>
      <c r="B32" s="14">
        <v>100.1</v>
      </c>
      <c r="C32" s="14">
        <v>107.4</v>
      </c>
      <c r="D32" s="14">
        <v>76.5</v>
      </c>
      <c r="E32" s="14">
        <v>32.1</v>
      </c>
      <c r="F32" s="14">
        <v>6.3</v>
      </c>
      <c r="G32" s="14">
        <v>2.8</v>
      </c>
      <c r="H32" s="14">
        <v>0.4</v>
      </c>
      <c r="I32" s="14">
        <v>0.4</v>
      </c>
      <c r="J32" s="14">
        <v>5.7</v>
      </c>
      <c r="K32" s="14">
        <v>35.4</v>
      </c>
      <c r="L32" s="14">
        <v>70.9</v>
      </c>
      <c r="M32" s="14">
        <v>72</v>
      </c>
      <c r="N32" s="14">
        <f t="shared" si="0"/>
        <v>510</v>
      </c>
      <c r="O32" s="18"/>
      <c r="P32" s="18"/>
      <c r="Q32" s="18"/>
      <c r="R32" s="18"/>
      <c r="AJ32" s="18"/>
    </row>
    <row r="33" spans="1:36" s="7" customFormat="1" ht="12.75">
      <c r="A33" s="16" t="s">
        <v>68</v>
      </c>
      <c r="B33" s="19">
        <v>31.75</v>
      </c>
      <c r="C33" s="19">
        <v>30.76</v>
      </c>
      <c r="D33" s="19">
        <v>28.57</v>
      </c>
      <c r="E33" s="19">
        <v>9.22</v>
      </c>
      <c r="F33" s="19">
        <v>0.82</v>
      </c>
      <c r="G33" s="19">
        <v>1.04</v>
      </c>
      <c r="H33" s="19">
        <v>0.7</v>
      </c>
      <c r="I33" s="19">
        <v>0.36</v>
      </c>
      <c r="J33" s="19">
        <v>0.73</v>
      </c>
      <c r="K33" s="19">
        <v>12.3</v>
      </c>
      <c r="L33" s="19">
        <v>23.5</v>
      </c>
      <c r="M33" s="19">
        <v>17.25</v>
      </c>
      <c r="N33" s="14">
        <f t="shared" si="0"/>
        <v>157</v>
      </c>
      <c r="O33" s="18"/>
      <c r="P33" s="18"/>
      <c r="Q33" s="18"/>
      <c r="R33" s="18"/>
      <c r="AJ33" s="18"/>
    </row>
    <row r="34" spans="1:36" s="7" customFormat="1" ht="12.75">
      <c r="A34" s="16" t="s">
        <v>82</v>
      </c>
      <c r="B34" s="14">
        <v>71.04</v>
      </c>
      <c r="C34" s="14">
        <v>80.56</v>
      </c>
      <c r="D34" s="14">
        <v>69.63</v>
      </c>
      <c r="E34" s="14">
        <v>38.1</v>
      </c>
      <c r="F34" s="14">
        <v>12</v>
      </c>
      <c r="G34" s="14">
        <v>2.27</v>
      </c>
      <c r="H34" s="14">
        <v>3.46</v>
      </c>
      <c r="I34" s="14">
        <v>2.37</v>
      </c>
      <c r="J34" s="14">
        <v>5.78</v>
      </c>
      <c r="K34" s="14">
        <v>23.96</v>
      </c>
      <c r="L34" s="14">
        <v>50.5</v>
      </c>
      <c r="M34" s="14">
        <v>70.33</v>
      </c>
      <c r="N34" s="14">
        <f t="shared" si="0"/>
        <v>429.99999999999994</v>
      </c>
      <c r="O34" s="18"/>
      <c r="P34" s="18"/>
      <c r="Q34" s="18"/>
      <c r="R34" s="18"/>
      <c r="AJ34" s="18"/>
    </row>
    <row r="35" spans="1:36" s="7" customFormat="1" ht="13.5" thickBot="1">
      <c r="A35" s="20" t="s">
        <v>99</v>
      </c>
      <c r="B35" s="20">
        <v>26.3</v>
      </c>
      <c r="C35" s="20">
        <v>25</v>
      </c>
      <c r="D35" s="20">
        <v>16.9</v>
      </c>
      <c r="E35" s="20">
        <v>8.7</v>
      </c>
      <c r="F35" s="20">
        <v>0</v>
      </c>
      <c r="G35" s="20">
        <v>0</v>
      </c>
      <c r="H35" s="20">
        <v>0</v>
      </c>
      <c r="I35" s="21">
        <v>0</v>
      </c>
      <c r="J35" s="21">
        <v>0</v>
      </c>
      <c r="K35" s="21">
        <v>4</v>
      </c>
      <c r="L35" s="21">
        <v>18.4</v>
      </c>
      <c r="M35" s="21">
        <v>20.7</v>
      </c>
      <c r="N35" s="21">
        <f t="shared" si="0"/>
        <v>119.99999999999999</v>
      </c>
      <c r="O35" s="18"/>
      <c r="P35" s="18"/>
      <c r="Q35" s="18"/>
      <c r="R35" s="18"/>
      <c r="AJ35" s="18"/>
    </row>
    <row r="36" spans="1:36" s="7" customFormat="1" ht="36.75" customHeight="1" thickBot="1">
      <c r="A36" s="105" t="s">
        <v>141</v>
      </c>
      <c r="B36" s="106">
        <f>B12+B13+B14+B15+B16+B17+B18+B19+B20+B21+B22+B23+B24+B25+B26+B27+B28+B29+B30+B31+B32+B33+B34+B35</f>
        <v>1374.371</v>
      </c>
      <c r="C36" s="106">
        <f aca="true" t="shared" si="1" ref="C36:M36">C12+C13+C14+C15+C16+C17+C18+C19+C20+C21+C22+C23+C24+C25+C26+C27+C28+C29+C30+C31+C32+C33+C34+C35</f>
        <v>1360.4496666666669</v>
      </c>
      <c r="D36" s="106">
        <f t="shared" si="1"/>
        <v>1074.4100700000004</v>
      </c>
      <c r="E36" s="106">
        <f t="shared" si="1"/>
        <v>563.1300000000001</v>
      </c>
      <c r="F36" s="106">
        <f t="shared" si="1"/>
        <v>81.293005</v>
      </c>
      <c r="G36" s="106">
        <f t="shared" si="1"/>
        <v>30.065</v>
      </c>
      <c r="H36" s="106">
        <f t="shared" si="1"/>
        <v>10.092</v>
      </c>
      <c r="I36" s="106">
        <f t="shared" si="1"/>
        <v>17.891333333333332</v>
      </c>
      <c r="J36" s="106">
        <f t="shared" si="1"/>
        <v>49.97</v>
      </c>
      <c r="K36" s="106">
        <f t="shared" si="1"/>
        <v>398.437</v>
      </c>
      <c r="L36" s="106">
        <f t="shared" si="1"/>
        <v>860.3979999999999</v>
      </c>
      <c r="M36" s="106">
        <f t="shared" si="1"/>
        <v>1019.0530000000001</v>
      </c>
      <c r="N36" s="107">
        <f t="shared" si="0"/>
        <v>6839.560074999999</v>
      </c>
      <c r="O36" s="18"/>
      <c r="P36" s="18"/>
      <c r="Q36" s="18"/>
      <c r="R36" s="18"/>
      <c r="AJ36" s="18"/>
    </row>
    <row r="37" spans="1:36" s="7" customFormat="1" ht="39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8"/>
      <c r="P37" s="18"/>
      <c r="Q37" s="18"/>
      <c r="R37" s="18"/>
      <c r="AJ37" s="18"/>
    </row>
    <row r="38" spans="1:36" s="7" customFormat="1" ht="23.25" customHeight="1">
      <c r="A38" s="148" t="s">
        <v>27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AJ38" s="18"/>
    </row>
    <row r="39" spans="1:36" s="7" customFormat="1" ht="33" customHeight="1">
      <c r="A39" s="147" t="s">
        <v>171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40"/>
      <c r="P39" s="140"/>
      <c r="Q39" s="140"/>
      <c r="R39" s="140"/>
      <c r="S39" s="140"/>
      <c r="T39" s="140"/>
      <c r="AJ39" s="18"/>
    </row>
    <row r="40" spans="1:36" s="7" customFormat="1" ht="33" customHeight="1">
      <c r="A40" s="142" t="s">
        <v>116</v>
      </c>
      <c r="B40" s="5" t="s">
        <v>0</v>
      </c>
      <c r="C40" s="5" t="s">
        <v>1</v>
      </c>
      <c r="D40" s="5" t="s">
        <v>2</v>
      </c>
      <c r="E40" s="5" t="s">
        <v>3</v>
      </c>
      <c r="F40" s="5" t="s">
        <v>4</v>
      </c>
      <c r="G40" s="5" t="s">
        <v>26</v>
      </c>
      <c r="H40" s="5" t="s">
        <v>5</v>
      </c>
      <c r="I40" s="5" t="s">
        <v>6</v>
      </c>
      <c r="J40" s="5" t="s">
        <v>7</v>
      </c>
      <c r="K40" s="5" t="s">
        <v>8</v>
      </c>
      <c r="L40" s="5" t="s">
        <v>9</v>
      </c>
      <c r="M40" s="5" t="s">
        <v>10</v>
      </c>
      <c r="N40" s="5" t="s">
        <v>24</v>
      </c>
      <c r="O40" s="141"/>
      <c r="P40" s="141"/>
      <c r="Q40" s="141"/>
      <c r="R40" s="141"/>
      <c r="S40" s="141"/>
      <c r="T40" s="141"/>
      <c r="AJ40" s="18"/>
    </row>
    <row r="41" spans="1:36" s="7" customFormat="1" ht="20.25" customHeight="1">
      <c r="A41" s="5" t="s">
        <v>169</v>
      </c>
      <c r="B41" s="5">
        <v>29</v>
      </c>
      <c r="C41" s="5">
        <v>28</v>
      </c>
      <c r="D41" s="5">
        <v>25</v>
      </c>
      <c r="E41" s="5">
        <v>14</v>
      </c>
      <c r="F41" s="5"/>
      <c r="G41" s="5"/>
      <c r="H41" s="5"/>
      <c r="I41" s="5"/>
      <c r="J41" s="5"/>
      <c r="K41" s="5">
        <v>13</v>
      </c>
      <c r="L41" s="5">
        <v>22</v>
      </c>
      <c r="M41" s="5">
        <v>28</v>
      </c>
      <c r="N41" s="5">
        <f>B41+C41+D41+E41+K41+L41+M41</f>
        <v>159</v>
      </c>
      <c r="O41" s="18"/>
      <c r="P41" s="18"/>
      <c r="Q41" s="18"/>
      <c r="R41" s="18"/>
      <c r="AJ41" s="18"/>
    </row>
    <row r="42" spans="1:36" s="7" customFormat="1" ht="20.2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8"/>
      <c r="P42" s="18"/>
      <c r="Q42" s="18"/>
      <c r="R42" s="18"/>
      <c r="AJ42" s="18"/>
    </row>
    <row r="43" spans="1:36" s="2" customFormat="1" ht="21" customHeight="1">
      <c r="A43" s="148" t="s">
        <v>27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"/>
      <c r="P43" s="1"/>
      <c r="Q43" s="1"/>
      <c r="R43" s="1"/>
      <c r="AJ43" s="1"/>
    </row>
    <row r="44" spans="1:36" s="2" customFormat="1" ht="16.5" customHeight="1">
      <c r="A44" s="148" t="s">
        <v>132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"/>
      <c r="P44" s="1"/>
      <c r="Q44" s="1"/>
      <c r="R44" s="1"/>
      <c r="AJ44" s="1"/>
    </row>
    <row r="45" spans="1:36" s="2" customFormat="1" ht="16.5" customHeight="1">
      <c r="A45" s="97"/>
      <c r="B45" s="148" t="s">
        <v>147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"/>
      <c r="P45" s="1"/>
      <c r="Q45" s="1"/>
      <c r="R45" s="1"/>
      <c r="AJ45" s="1"/>
    </row>
    <row r="46" spans="1:36" s="7" customFormat="1" ht="12.75">
      <c r="A46" s="22"/>
      <c r="B46" s="23"/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18"/>
      <c r="P46" s="18"/>
      <c r="Q46" s="18"/>
      <c r="R46" s="18"/>
      <c r="AJ46" s="18"/>
    </row>
    <row r="47" spans="1:36" s="2" customFormat="1" ht="47.25" customHeight="1">
      <c r="A47" s="5" t="s">
        <v>116</v>
      </c>
      <c r="B47" s="5" t="s">
        <v>0</v>
      </c>
      <c r="C47" s="5" t="s">
        <v>1</v>
      </c>
      <c r="D47" s="5" t="s">
        <v>2</v>
      </c>
      <c r="E47" s="5" t="s">
        <v>3</v>
      </c>
      <c r="F47" s="5" t="s">
        <v>4</v>
      </c>
      <c r="G47" s="5" t="s">
        <v>26</v>
      </c>
      <c r="H47" s="5" t="s">
        <v>5</v>
      </c>
      <c r="I47" s="5" t="s">
        <v>6</v>
      </c>
      <c r="J47" s="5" t="s">
        <v>7</v>
      </c>
      <c r="K47" s="5" t="s">
        <v>8</v>
      </c>
      <c r="L47" s="5" t="s">
        <v>9</v>
      </c>
      <c r="M47" s="5" t="s">
        <v>10</v>
      </c>
      <c r="N47" s="5" t="s">
        <v>24</v>
      </c>
      <c r="O47" s="1"/>
      <c r="P47" s="1"/>
      <c r="Q47" s="1"/>
      <c r="R47" s="1"/>
      <c r="AJ47" s="1"/>
    </row>
    <row r="48" spans="1:36" s="7" customFormat="1" ht="12.75">
      <c r="A48" s="16" t="s">
        <v>69</v>
      </c>
      <c r="B48" s="14">
        <v>91.90899999999999</v>
      </c>
      <c r="C48" s="14">
        <v>77.032</v>
      </c>
      <c r="D48" s="14">
        <v>69.51599999999999</v>
      </c>
      <c r="E48" s="14">
        <v>42.2</v>
      </c>
      <c r="F48" s="14">
        <v>1.07</v>
      </c>
      <c r="G48" s="14">
        <v>1.1</v>
      </c>
      <c r="H48" s="14">
        <v>0.55</v>
      </c>
      <c r="I48" s="14">
        <v>0.8</v>
      </c>
      <c r="J48" s="14">
        <v>1.66</v>
      </c>
      <c r="K48" s="14">
        <v>19.336</v>
      </c>
      <c r="L48" s="14">
        <v>70.856</v>
      </c>
      <c r="M48" s="14">
        <v>66.906</v>
      </c>
      <c r="N48" s="14">
        <f>B48+C48+D48+E48+F48+G48+H48+I48+J48+K48+L48+M48</f>
        <v>442.93500000000006</v>
      </c>
      <c r="O48" s="18"/>
      <c r="P48" s="18"/>
      <c r="Q48" s="18"/>
      <c r="R48" s="18"/>
      <c r="AJ48" s="18"/>
    </row>
    <row r="49" spans="1:36" s="7" customFormat="1" ht="12.75">
      <c r="A49" s="16" t="s">
        <v>70</v>
      </c>
      <c r="B49" s="14">
        <v>48.39</v>
      </c>
      <c r="C49" s="14">
        <v>49.92</v>
      </c>
      <c r="D49" s="14">
        <v>48.84</v>
      </c>
      <c r="E49" s="14">
        <v>15.07</v>
      </c>
      <c r="F49" s="14">
        <v>1.63</v>
      </c>
      <c r="G49" s="14">
        <v>0.59</v>
      </c>
      <c r="H49" s="14">
        <v>0.38</v>
      </c>
      <c r="I49" s="14">
        <v>0.7803333333333334</v>
      </c>
      <c r="J49" s="14">
        <v>1.2</v>
      </c>
      <c r="K49" s="14">
        <v>10.4</v>
      </c>
      <c r="L49" s="14">
        <v>32.51</v>
      </c>
      <c r="M49" s="14">
        <v>30.29</v>
      </c>
      <c r="N49" s="14">
        <f aca="true" t="shared" si="2" ref="N49:N57">B49+C49+D49+E49+F49+G49+H49+I49+J49+K49+L49+M49</f>
        <v>240.00033333333332</v>
      </c>
      <c r="O49" s="18"/>
      <c r="P49" s="18"/>
      <c r="Q49" s="18"/>
      <c r="R49" s="18"/>
      <c r="AJ49" s="18"/>
    </row>
    <row r="50" spans="1:36" s="7" customFormat="1" ht="12.75">
      <c r="A50" s="16" t="s">
        <v>71</v>
      </c>
      <c r="B50" s="16">
        <v>79.422</v>
      </c>
      <c r="C50" s="14">
        <v>67.35600000000001</v>
      </c>
      <c r="D50" s="14">
        <v>44.957</v>
      </c>
      <c r="E50" s="14">
        <v>14.799</v>
      </c>
      <c r="F50" s="14">
        <v>0.76</v>
      </c>
      <c r="G50" s="14">
        <v>0.43</v>
      </c>
      <c r="H50" s="14">
        <v>0.35</v>
      </c>
      <c r="I50" s="14">
        <v>0.61</v>
      </c>
      <c r="J50" s="14">
        <v>0.86</v>
      </c>
      <c r="K50" s="14">
        <v>15.427999999999999</v>
      </c>
      <c r="L50" s="14">
        <v>47.421</v>
      </c>
      <c r="M50" s="14">
        <v>27.996000000000002</v>
      </c>
      <c r="N50" s="14">
        <f t="shared" si="2"/>
        <v>300.389</v>
      </c>
      <c r="O50" s="18"/>
      <c r="P50" s="18"/>
      <c r="Q50" s="18"/>
      <c r="R50" s="18"/>
      <c r="AJ50" s="18"/>
    </row>
    <row r="51" spans="1:36" s="7" customFormat="1" ht="12.75">
      <c r="A51" s="16" t="s">
        <v>72</v>
      </c>
      <c r="B51" s="14">
        <v>100.621</v>
      </c>
      <c r="C51" s="14">
        <v>88.22</v>
      </c>
      <c r="D51" s="14">
        <v>84.71</v>
      </c>
      <c r="E51" s="14">
        <v>16.37</v>
      </c>
      <c r="F51" s="14">
        <v>3.78</v>
      </c>
      <c r="G51" s="14">
        <v>2.36</v>
      </c>
      <c r="H51" s="14">
        <v>0.28</v>
      </c>
      <c r="I51" s="14">
        <v>1.28</v>
      </c>
      <c r="J51" s="14">
        <v>3.36</v>
      </c>
      <c r="K51" s="14">
        <v>24.948999999999998</v>
      </c>
      <c r="L51" s="14">
        <v>82.508</v>
      </c>
      <c r="M51" s="14">
        <v>95.848</v>
      </c>
      <c r="N51" s="14">
        <f t="shared" si="2"/>
        <v>504.28599999999994</v>
      </c>
      <c r="O51" s="18"/>
      <c r="P51" s="18"/>
      <c r="Q51" s="18"/>
      <c r="R51" s="18"/>
      <c r="AJ51" s="18"/>
    </row>
    <row r="52" spans="1:36" s="7" customFormat="1" ht="12.75">
      <c r="A52" s="16" t="s">
        <v>73</v>
      </c>
      <c r="B52" s="14">
        <v>18.5</v>
      </c>
      <c r="C52" s="14">
        <v>17</v>
      </c>
      <c r="D52" s="14">
        <v>14.3</v>
      </c>
      <c r="E52" s="14">
        <v>4.9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4.7</v>
      </c>
      <c r="L52" s="14">
        <v>13.5</v>
      </c>
      <c r="M52" s="14">
        <v>17.1</v>
      </c>
      <c r="N52" s="14">
        <f t="shared" si="2"/>
        <v>90</v>
      </c>
      <c r="O52" s="18"/>
      <c r="P52" s="18"/>
      <c r="Q52" s="18"/>
      <c r="R52" s="18"/>
      <c r="AJ52" s="18"/>
    </row>
    <row r="53" spans="1:36" s="7" customFormat="1" ht="12.75">
      <c r="A53" s="16" t="s">
        <v>74</v>
      </c>
      <c r="B53" s="14">
        <v>71.32</v>
      </c>
      <c r="C53" s="14">
        <v>68.726</v>
      </c>
      <c r="D53" s="14">
        <v>55.885999999999996</v>
      </c>
      <c r="E53" s="14">
        <v>15.26</v>
      </c>
      <c r="F53" s="14">
        <v>0.46</v>
      </c>
      <c r="G53" s="14">
        <v>0.16</v>
      </c>
      <c r="H53" s="14">
        <v>0.6</v>
      </c>
      <c r="I53" s="14">
        <v>0</v>
      </c>
      <c r="J53" s="14">
        <v>0.6</v>
      </c>
      <c r="K53" s="14">
        <v>8.19</v>
      </c>
      <c r="L53" s="14">
        <v>56.089999999999996</v>
      </c>
      <c r="M53" s="14">
        <v>43.989</v>
      </c>
      <c r="N53" s="14">
        <f t="shared" si="2"/>
        <v>321.28099999999995</v>
      </c>
      <c r="O53" s="18"/>
      <c r="P53" s="18"/>
      <c r="Q53" s="18"/>
      <c r="R53" s="18"/>
      <c r="AJ53" s="18"/>
    </row>
    <row r="54" spans="1:36" s="7" customFormat="1" ht="12.75">
      <c r="A54" s="16" t="s">
        <v>75</v>
      </c>
      <c r="B54" s="14">
        <v>74.1</v>
      </c>
      <c r="C54" s="14">
        <v>70.35</v>
      </c>
      <c r="D54" s="14">
        <v>53.3</v>
      </c>
      <c r="E54" s="14">
        <v>31.23</v>
      </c>
      <c r="F54" s="14">
        <v>2</v>
      </c>
      <c r="G54" s="14">
        <v>1.69</v>
      </c>
      <c r="H54" s="14">
        <v>0.47</v>
      </c>
      <c r="I54" s="14">
        <v>1.05</v>
      </c>
      <c r="J54" s="14">
        <v>2.1</v>
      </c>
      <c r="K54" s="14">
        <v>19.3</v>
      </c>
      <c r="L54" s="14">
        <v>49.59033333333334</v>
      </c>
      <c r="M54" s="14">
        <v>34.82</v>
      </c>
      <c r="N54" s="14">
        <f t="shared" si="2"/>
        <v>340.00033333333334</v>
      </c>
      <c r="O54" s="18"/>
      <c r="P54" s="18"/>
      <c r="Q54" s="18"/>
      <c r="R54" s="18"/>
      <c r="AJ54" s="18"/>
    </row>
    <row r="55" spans="1:36" s="7" customFormat="1" ht="12.75">
      <c r="A55" s="16" t="s">
        <v>76</v>
      </c>
      <c r="B55" s="14">
        <v>89.6</v>
      </c>
      <c r="C55" s="14">
        <v>75.57966666666668</v>
      </c>
      <c r="D55" s="14">
        <v>69.3</v>
      </c>
      <c r="E55" s="14">
        <v>37</v>
      </c>
      <c r="F55" s="14">
        <v>0.3</v>
      </c>
      <c r="G55" s="14">
        <v>0.39999999999999997</v>
      </c>
      <c r="H55" s="14">
        <v>0.2</v>
      </c>
      <c r="I55" s="14">
        <v>0.4</v>
      </c>
      <c r="J55" s="14">
        <v>1</v>
      </c>
      <c r="K55" s="14">
        <v>10.6</v>
      </c>
      <c r="L55" s="14">
        <v>53.8</v>
      </c>
      <c r="M55" s="14">
        <v>31.82</v>
      </c>
      <c r="N55" s="14">
        <f t="shared" si="2"/>
        <v>369.99966666666666</v>
      </c>
      <c r="O55" s="18"/>
      <c r="P55" s="18"/>
      <c r="Q55" s="18"/>
      <c r="R55" s="18"/>
      <c r="AJ55" s="18"/>
    </row>
    <row r="56" spans="1:36" s="7" customFormat="1" ht="12.75">
      <c r="A56" s="16" t="s">
        <v>77</v>
      </c>
      <c r="B56" s="14">
        <v>65.6</v>
      </c>
      <c r="C56" s="14">
        <v>59</v>
      </c>
      <c r="D56" s="14">
        <v>55.2</v>
      </c>
      <c r="E56" s="14">
        <v>9.7</v>
      </c>
      <c r="F56" s="14">
        <v>1.4</v>
      </c>
      <c r="G56" s="14">
        <v>1.2</v>
      </c>
      <c r="H56" s="14">
        <v>0.7</v>
      </c>
      <c r="I56" s="14">
        <v>1.7</v>
      </c>
      <c r="J56" s="14">
        <v>2</v>
      </c>
      <c r="K56" s="14">
        <v>18.35</v>
      </c>
      <c r="L56" s="14">
        <v>51</v>
      </c>
      <c r="M56" s="14">
        <v>34.15</v>
      </c>
      <c r="N56" s="14">
        <f t="shared" si="2"/>
        <v>299.99999999999994</v>
      </c>
      <c r="O56" s="18"/>
      <c r="P56" s="18"/>
      <c r="Q56" s="18"/>
      <c r="R56" s="18"/>
      <c r="AJ56" s="18"/>
    </row>
    <row r="57" spans="1:36" s="7" customFormat="1" ht="12.75">
      <c r="A57" s="16" t="s">
        <v>78</v>
      </c>
      <c r="B57" s="14">
        <v>78.752</v>
      </c>
      <c r="C57" s="14">
        <v>74.611</v>
      </c>
      <c r="D57" s="14">
        <v>65.64</v>
      </c>
      <c r="E57" s="14">
        <v>27.195</v>
      </c>
      <c r="F57" s="14">
        <v>0.9</v>
      </c>
      <c r="G57" s="14">
        <v>0.6</v>
      </c>
      <c r="H57" s="14">
        <v>0.1</v>
      </c>
      <c r="I57" s="14">
        <v>0.1</v>
      </c>
      <c r="J57" s="14">
        <v>0.5</v>
      </c>
      <c r="K57" s="14">
        <v>19.871</v>
      </c>
      <c r="L57" s="14">
        <v>60.695</v>
      </c>
      <c r="M57" s="14">
        <v>51.996</v>
      </c>
      <c r="N57" s="14">
        <f t="shared" si="2"/>
        <v>380.9599999999999</v>
      </c>
      <c r="O57" s="18"/>
      <c r="P57" s="18"/>
      <c r="Q57" s="18"/>
      <c r="R57" s="18"/>
      <c r="AJ57" s="18"/>
    </row>
    <row r="58" spans="1:36" s="51" customFormat="1" ht="39" customHeight="1" thickBot="1">
      <c r="A58" s="108" t="s">
        <v>144</v>
      </c>
      <c r="B58" s="109">
        <f aca="true" t="shared" si="3" ref="B58:M58">B48+B49+B50+B51+B52+B53+B54+B55+B56+B57</f>
        <v>718.2139999999999</v>
      </c>
      <c r="C58" s="109">
        <f t="shared" si="3"/>
        <v>647.7946666666667</v>
      </c>
      <c r="D58" s="109">
        <f t="shared" si="3"/>
        <v>561.649</v>
      </c>
      <c r="E58" s="109">
        <f t="shared" si="3"/>
        <v>213.724</v>
      </c>
      <c r="F58" s="109">
        <f t="shared" si="3"/>
        <v>12.3</v>
      </c>
      <c r="G58" s="109">
        <f t="shared" si="3"/>
        <v>8.530000000000001</v>
      </c>
      <c r="H58" s="109">
        <f t="shared" si="3"/>
        <v>3.6300000000000003</v>
      </c>
      <c r="I58" s="109">
        <f t="shared" si="3"/>
        <v>6.7203333333333335</v>
      </c>
      <c r="J58" s="109">
        <f t="shared" si="3"/>
        <v>13.28</v>
      </c>
      <c r="K58" s="109">
        <f t="shared" si="3"/>
        <v>151.124</v>
      </c>
      <c r="L58" s="109">
        <f t="shared" si="3"/>
        <v>517.9703333333333</v>
      </c>
      <c r="M58" s="109">
        <f t="shared" si="3"/>
        <v>434.91499999999996</v>
      </c>
      <c r="N58" s="110">
        <f>B58+C58+D58+E58+F58+G58+H58+I58+J58+K58+L58+M58</f>
        <v>3289.8513333333335</v>
      </c>
      <c r="O58" s="50"/>
      <c r="P58" s="50"/>
      <c r="Q58" s="50"/>
      <c r="R58" s="50"/>
      <c r="AJ58" s="50"/>
    </row>
    <row r="59" spans="1:36" s="8" customFormat="1" ht="53.25" customHeight="1" thickBot="1">
      <c r="A59" s="105" t="s">
        <v>118</v>
      </c>
      <c r="B59" s="111">
        <f>B36+B58+B41</f>
        <v>2121.585</v>
      </c>
      <c r="C59" s="111">
        <f aca="true" t="shared" si="4" ref="C59:N59">C36+C58+C41</f>
        <v>2036.2443333333335</v>
      </c>
      <c r="D59" s="111">
        <f t="shared" si="4"/>
        <v>1661.0590700000002</v>
      </c>
      <c r="E59" s="111">
        <f t="shared" si="4"/>
        <v>790.854</v>
      </c>
      <c r="F59" s="111">
        <f t="shared" si="4"/>
        <v>93.59300499999999</v>
      </c>
      <c r="G59" s="111">
        <f t="shared" si="4"/>
        <v>38.595</v>
      </c>
      <c r="H59" s="111">
        <f t="shared" si="4"/>
        <v>13.722000000000001</v>
      </c>
      <c r="I59" s="111">
        <f t="shared" si="4"/>
        <v>24.611666666666665</v>
      </c>
      <c r="J59" s="111">
        <f t="shared" si="4"/>
        <v>63.25</v>
      </c>
      <c r="K59" s="111">
        <f t="shared" si="4"/>
        <v>562.561</v>
      </c>
      <c r="L59" s="111">
        <f t="shared" si="4"/>
        <v>1400.3683333333333</v>
      </c>
      <c r="M59" s="111">
        <f t="shared" si="4"/>
        <v>1481.968</v>
      </c>
      <c r="N59" s="111">
        <f t="shared" si="4"/>
        <v>10288.411408333333</v>
      </c>
      <c r="O59" s="29">
        <f aca="true" t="shared" si="5" ref="O59:AI59">O36+O58</f>
        <v>0</v>
      </c>
      <c r="P59" s="5">
        <f t="shared" si="5"/>
        <v>0</v>
      </c>
      <c r="Q59" s="5">
        <f t="shared" si="5"/>
        <v>0</v>
      </c>
      <c r="R59" s="5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  <c r="X59" s="17">
        <f t="shared" si="5"/>
        <v>0</v>
      </c>
      <c r="Y59" s="17">
        <f t="shared" si="5"/>
        <v>0</v>
      </c>
      <c r="Z59" s="17">
        <f t="shared" si="5"/>
        <v>0</v>
      </c>
      <c r="AA59" s="17">
        <f t="shared" si="5"/>
        <v>0</v>
      </c>
      <c r="AB59" s="17">
        <f t="shared" si="5"/>
        <v>0</v>
      </c>
      <c r="AC59" s="17">
        <f t="shared" si="5"/>
        <v>0</v>
      </c>
      <c r="AD59" s="17">
        <f t="shared" si="5"/>
        <v>0</v>
      </c>
      <c r="AE59" s="17">
        <f t="shared" si="5"/>
        <v>0</v>
      </c>
      <c r="AF59" s="17">
        <f t="shared" si="5"/>
        <v>0</v>
      </c>
      <c r="AG59" s="17">
        <f t="shared" si="5"/>
        <v>0</v>
      </c>
      <c r="AH59" s="17">
        <f t="shared" si="5"/>
        <v>0</v>
      </c>
      <c r="AI59" s="17">
        <f t="shared" si="5"/>
        <v>0</v>
      </c>
      <c r="AJ59" s="26"/>
    </row>
    <row r="60" spans="1:36" s="8" customFormat="1" ht="53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6"/>
    </row>
    <row r="61" spans="1:36" s="8" customFormat="1" ht="37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6"/>
    </row>
    <row r="62" spans="1:36" s="8" customFormat="1" ht="6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6"/>
    </row>
    <row r="63" spans="1:36" s="8" customFormat="1" ht="9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6"/>
    </row>
    <row r="64" spans="1:36" s="8" customFormat="1" ht="0.75" customHeight="1" hidden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6"/>
    </row>
    <row r="65" spans="1:36" s="8" customFormat="1" ht="2.25" customHeight="1" hidden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6"/>
    </row>
    <row r="66" spans="1:36" s="8" customFormat="1" ht="2.25" customHeight="1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6"/>
    </row>
    <row r="67" spans="1:36" s="8" customFormat="1" ht="2.25" customHeight="1" hidden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6"/>
    </row>
    <row r="68" spans="1:36" s="7" customFormat="1" ht="15" customHeight="1">
      <c r="A68" s="148" t="s">
        <v>27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8"/>
      <c r="P68" s="18"/>
      <c r="Q68" s="18"/>
      <c r="R68" s="18"/>
      <c r="AJ68" s="18"/>
    </row>
    <row r="69" spans="1:36" s="7" customFormat="1" ht="10.5" customHeight="1">
      <c r="A69" s="148" t="s">
        <v>133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8"/>
      <c r="P69" s="18"/>
      <c r="Q69" s="18"/>
      <c r="R69" s="18"/>
      <c r="AJ69" s="18"/>
    </row>
    <row r="70" spans="1:36" s="7" customFormat="1" ht="13.5" customHeight="1">
      <c r="A70" s="97"/>
      <c r="B70" s="147" t="s">
        <v>35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97"/>
      <c r="N70" s="97"/>
      <c r="O70" s="18"/>
      <c r="P70" s="18"/>
      <c r="Q70" s="18"/>
      <c r="R70" s="18"/>
      <c r="AJ70" s="18"/>
    </row>
    <row r="71" spans="1:36" s="2" customFormat="1" ht="14.25" customHeight="1">
      <c r="A71" s="5" t="s">
        <v>25</v>
      </c>
      <c r="B71" s="5" t="s">
        <v>0</v>
      </c>
      <c r="C71" s="5" t="s">
        <v>1</v>
      </c>
      <c r="D71" s="5" t="s">
        <v>2</v>
      </c>
      <c r="E71" s="5" t="s">
        <v>3</v>
      </c>
      <c r="F71" s="5" t="s">
        <v>4</v>
      </c>
      <c r="G71" s="5" t="s">
        <v>26</v>
      </c>
      <c r="H71" s="5" t="s">
        <v>5</v>
      </c>
      <c r="I71" s="5" t="s">
        <v>6</v>
      </c>
      <c r="J71" s="5" t="s">
        <v>7</v>
      </c>
      <c r="K71" s="5" t="s">
        <v>8</v>
      </c>
      <c r="L71" s="5" t="s">
        <v>9</v>
      </c>
      <c r="M71" s="5" t="s">
        <v>10</v>
      </c>
      <c r="N71" s="5" t="s">
        <v>24</v>
      </c>
      <c r="O71" s="1"/>
      <c r="P71" s="1"/>
      <c r="Q71" s="1"/>
      <c r="R71" s="1"/>
      <c r="AJ71" s="1"/>
    </row>
    <row r="72" spans="1:36" s="8" customFormat="1" ht="16.5" customHeight="1">
      <c r="A72" s="16" t="s">
        <v>36</v>
      </c>
      <c r="B72" s="16">
        <v>94.5</v>
      </c>
      <c r="C72" s="16">
        <v>86.3</v>
      </c>
      <c r="D72" s="16">
        <v>89.056</v>
      </c>
      <c r="E72" s="16">
        <v>6.244</v>
      </c>
      <c r="F72" s="16"/>
      <c r="G72" s="16"/>
      <c r="H72" s="16"/>
      <c r="I72" s="16"/>
      <c r="J72" s="16"/>
      <c r="K72" s="16">
        <v>45.6</v>
      </c>
      <c r="L72" s="16">
        <v>70.3</v>
      </c>
      <c r="M72" s="16">
        <v>98</v>
      </c>
      <c r="N72" s="16">
        <v>490.00000000000006</v>
      </c>
      <c r="O72" s="26"/>
      <c r="P72" s="26"/>
      <c r="Q72" s="26"/>
      <c r="R72" s="26"/>
      <c r="AJ72" s="26"/>
    </row>
    <row r="73" spans="1:36" s="8" customFormat="1" ht="15" customHeight="1">
      <c r="A73" s="16" t="s">
        <v>37</v>
      </c>
      <c r="B73" s="16">
        <v>124.52133333333332</v>
      </c>
      <c r="C73" s="16">
        <v>145.16366666666667</v>
      </c>
      <c r="D73" s="16">
        <v>121.66466666666666</v>
      </c>
      <c r="E73" s="16">
        <v>43.87533333333332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16.18</v>
      </c>
      <c r="L73" s="16">
        <v>84.61566666666666</v>
      </c>
      <c r="M73" s="16">
        <v>143.979</v>
      </c>
      <c r="N73" s="16">
        <f aca="true" t="shared" si="6" ref="N73:N101">B73+C73+D73+E73+F73+G73+H73+I73+J73+K73+L73+M73</f>
        <v>679.9996666666667</v>
      </c>
      <c r="O73" s="26"/>
      <c r="P73" s="26"/>
      <c r="Q73" s="26"/>
      <c r="R73" s="26"/>
      <c r="AJ73" s="26"/>
    </row>
    <row r="74" spans="1:36" s="8" customFormat="1" ht="18" customHeight="1">
      <c r="A74" s="16" t="s">
        <v>38</v>
      </c>
      <c r="B74" s="16">
        <v>52.1</v>
      </c>
      <c r="C74" s="16">
        <v>50</v>
      </c>
      <c r="D74" s="16">
        <v>30.6</v>
      </c>
      <c r="E74" s="16">
        <v>18.4</v>
      </c>
      <c r="F74" s="16"/>
      <c r="G74" s="16"/>
      <c r="H74" s="16"/>
      <c r="I74" s="16"/>
      <c r="J74" s="16"/>
      <c r="K74" s="16">
        <v>12.6</v>
      </c>
      <c r="L74" s="16">
        <v>20.8</v>
      </c>
      <c r="M74" s="16">
        <v>28.6</v>
      </c>
      <c r="N74" s="16">
        <f t="shared" si="6"/>
        <v>213.1</v>
      </c>
      <c r="O74" s="26"/>
      <c r="P74" s="26"/>
      <c r="Q74" s="26"/>
      <c r="R74" s="26"/>
      <c r="AJ74" s="26"/>
    </row>
    <row r="75" spans="1:36" s="8" customFormat="1" ht="18" customHeight="1">
      <c r="A75" s="16" t="s">
        <v>11</v>
      </c>
      <c r="B75" s="16">
        <v>95.50116639715613</v>
      </c>
      <c r="C75" s="16">
        <v>94.12</v>
      </c>
      <c r="D75" s="16">
        <v>94.46166666666666</v>
      </c>
      <c r="E75" s="16">
        <v>43.431999999999995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5.533333333333334</v>
      </c>
      <c r="L75" s="16">
        <v>67.34166666666665</v>
      </c>
      <c r="M75" s="16">
        <v>89.61</v>
      </c>
      <c r="N75" s="16">
        <f t="shared" si="6"/>
        <v>489.9998330638228</v>
      </c>
      <c r="O75" s="26"/>
      <c r="P75" s="26"/>
      <c r="Q75" s="26"/>
      <c r="R75" s="26"/>
      <c r="AJ75" s="26"/>
    </row>
    <row r="76" spans="1:36" s="8" customFormat="1" ht="17.25" customHeight="1">
      <c r="A76" s="16" t="s">
        <v>12</v>
      </c>
      <c r="B76" s="16">
        <v>48.187999999999995</v>
      </c>
      <c r="C76" s="16">
        <v>49.33066666666667</v>
      </c>
      <c r="D76" s="16">
        <v>33.36366666666667</v>
      </c>
      <c r="E76" s="16">
        <v>16.578999999999997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6.253</v>
      </c>
      <c r="L76" s="16">
        <v>24.617</v>
      </c>
      <c r="M76" s="16">
        <v>21.669</v>
      </c>
      <c r="N76" s="16">
        <f t="shared" si="6"/>
        <v>200.00033333333334</v>
      </c>
      <c r="O76" s="26"/>
      <c r="P76" s="26"/>
      <c r="Q76" s="26"/>
      <c r="R76" s="26"/>
      <c r="AJ76" s="26"/>
    </row>
    <row r="77" spans="1:36" s="8" customFormat="1" ht="15" customHeight="1">
      <c r="A77" s="16" t="s">
        <v>13</v>
      </c>
      <c r="B77" s="16">
        <v>157.552</v>
      </c>
      <c r="C77" s="16">
        <v>140.524</v>
      </c>
      <c r="D77" s="16">
        <v>102.942</v>
      </c>
      <c r="E77" s="16">
        <v>36.182</v>
      </c>
      <c r="F77" s="16"/>
      <c r="G77" s="16"/>
      <c r="H77" s="16"/>
      <c r="I77" s="16"/>
      <c r="J77" s="16"/>
      <c r="K77" s="16">
        <v>40</v>
      </c>
      <c r="L77" s="16">
        <v>58.6</v>
      </c>
      <c r="M77" s="16">
        <v>44.2</v>
      </c>
      <c r="N77" s="16">
        <f t="shared" si="6"/>
        <v>580.0000000000001</v>
      </c>
      <c r="O77" s="26"/>
      <c r="P77" s="26"/>
      <c r="Q77" s="26"/>
      <c r="R77" s="26"/>
      <c r="AJ77" s="26"/>
    </row>
    <row r="78" spans="1:36" s="8" customFormat="1" ht="15.75" customHeight="1">
      <c r="A78" s="16" t="s">
        <v>14</v>
      </c>
      <c r="B78" s="16">
        <v>31.651</v>
      </c>
      <c r="C78" s="16">
        <v>29.19333333333333</v>
      </c>
      <c r="D78" s="16">
        <v>26.596666666666664</v>
      </c>
      <c r="E78" s="16">
        <v>14.562333333333333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1.1666666666666667</v>
      </c>
      <c r="L78" s="16">
        <v>23.366666666666664</v>
      </c>
      <c r="M78" s="16">
        <v>18.463</v>
      </c>
      <c r="N78" s="16">
        <f t="shared" si="6"/>
        <v>144.99966666666666</v>
      </c>
      <c r="O78" s="26"/>
      <c r="P78" s="26"/>
      <c r="Q78" s="26"/>
      <c r="R78" s="26"/>
      <c r="AJ78" s="26"/>
    </row>
    <row r="79" spans="1:36" s="8" customFormat="1" ht="14.25" customHeight="1">
      <c r="A79" s="16" t="s">
        <v>105</v>
      </c>
      <c r="B79" s="16">
        <v>90.4</v>
      </c>
      <c r="C79" s="16">
        <v>90.2</v>
      </c>
      <c r="D79" s="16">
        <v>80.1</v>
      </c>
      <c r="E79" s="16">
        <v>35.6</v>
      </c>
      <c r="F79" s="16"/>
      <c r="G79" s="16"/>
      <c r="H79" s="16"/>
      <c r="I79" s="16"/>
      <c r="J79" s="16"/>
      <c r="K79" s="16">
        <v>46.5</v>
      </c>
      <c r="L79" s="16">
        <v>70.13</v>
      </c>
      <c r="M79" s="16">
        <v>89.97</v>
      </c>
      <c r="N79" s="16">
        <f t="shared" si="6"/>
        <v>502.9000000000001</v>
      </c>
      <c r="O79" s="26"/>
      <c r="P79" s="26"/>
      <c r="Q79" s="26"/>
      <c r="R79" s="26"/>
      <c r="AJ79" s="26"/>
    </row>
    <row r="80" spans="1:36" s="8" customFormat="1" ht="12.75" customHeight="1">
      <c r="A80" s="16" t="s">
        <v>106</v>
      </c>
      <c r="B80" s="16">
        <v>99.91933333333334</v>
      </c>
      <c r="C80" s="16">
        <v>97.23700000000001</v>
      </c>
      <c r="D80" s="16">
        <v>65.23496666666666</v>
      </c>
      <c r="E80" s="16">
        <v>23.815330666666668</v>
      </c>
      <c r="F80" s="16">
        <v>6.002666666666667</v>
      </c>
      <c r="G80" s="16">
        <v>2.643</v>
      </c>
      <c r="H80" s="16">
        <v>3.9273333333333333</v>
      </c>
      <c r="I80" s="16">
        <v>0.37133333333333335</v>
      </c>
      <c r="J80" s="16">
        <v>1.1848299999999998</v>
      </c>
      <c r="K80" s="16">
        <v>7.5729999999999995</v>
      </c>
      <c r="L80" s="16">
        <v>62.863</v>
      </c>
      <c r="M80" s="16">
        <v>89.228</v>
      </c>
      <c r="N80" s="16">
        <f t="shared" si="6"/>
        <v>459.9997939999999</v>
      </c>
      <c r="O80" s="26"/>
      <c r="P80" s="26"/>
      <c r="Q80" s="26"/>
      <c r="R80" s="26"/>
      <c r="AJ80" s="26"/>
    </row>
    <row r="81" spans="1:36" s="8" customFormat="1" ht="14.25" customHeight="1">
      <c r="A81" s="16" t="s">
        <v>107</v>
      </c>
      <c r="B81" s="16">
        <v>326.4916158477842</v>
      </c>
      <c r="C81" s="16">
        <v>338.44733619124173</v>
      </c>
      <c r="D81" s="16">
        <v>273.41</v>
      </c>
      <c r="E81" s="16">
        <v>106.9291351640105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23.350000000000005</v>
      </c>
      <c r="L81" s="16">
        <v>170.35633333333334</v>
      </c>
      <c r="M81" s="16">
        <v>191.016</v>
      </c>
      <c r="N81" s="16">
        <f t="shared" si="6"/>
        <v>1430.0004205363698</v>
      </c>
      <c r="O81" s="26"/>
      <c r="P81" s="26"/>
      <c r="Q81" s="26"/>
      <c r="R81" s="26"/>
      <c r="AJ81" s="26"/>
    </row>
    <row r="82" spans="1:36" s="8" customFormat="1" ht="15" customHeight="1">
      <c r="A82" s="16" t="s">
        <v>83</v>
      </c>
      <c r="B82" s="16">
        <v>174</v>
      </c>
      <c r="C82" s="16">
        <v>167</v>
      </c>
      <c r="D82" s="16">
        <v>135</v>
      </c>
      <c r="E82" s="16">
        <v>71.19033333333334</v>
      </c>
      <c r="F82" s="16"/>
      <c r="G82" s="16"/>
      <c r="H82" s="16"/>
      <c r="I82" s="16"/>
      <c r="J82" s="16"/>
      <c r="K82" s="16">
        <v>13.566666666666668</v>
      </c>
      <c r="L82" s="16">
        <v>109.76466666666666</v>
      </c>
      <c r="M82" s="16">
        <v>179.478</v>
      </c>
      <c r="N82" s="16">
        <f t="shared" si="6"/>
        <v>849.9996666666668</v>
      </c>
      <c r="O82" s="26"/>
      <c r="P82" s="26"/>
      <c r="Q82" s="26"/>
      <c r="R82" s="26"/>
      <c r="AJ82" s="26"/>
    </row>
    <row r="83" spans="1:36" s="8" customFormat="1" ht="13.5" customHeight="1">
      <c r="A83" s="16" t="s">
        <v>15</v>
      </c>
      <c r="B83" s="16">
        <v>26.771765260838247</v>
      </c>
      <c r="C83" s="16">
        <v>42.33735059135283</v>
      </c>
      <c r="D83" s="16">
        <v>19.615</v>
      </c>
      <c r="E83" s="16">
        <v>25.268673442759667</v>
      </c>
      <c r="F83" s="16"/>
      <c r="G83" s="16">
        <v>0</v>
      </c>
      <c r="H83" s="16">
        <v>0</v>
      </c>
      <c r="I83" s="16">
        <v>0</v>
      </c>
      <c r="J83" s="16"/>
      <c r="K83" s="16">
        <v>7.208680086432389</v>
      </c>
      <c r="L83" s="16">
        <v>18.071998559460177</v>
      </c>
      <c r="M83" s="16">
        <v>25.726068084461122</v>
      </c>
      <c r="N83" s="16">
        <f t="shared" si="6"/>
        <v>164.99953602530445</v>
      </c>
      <c r="O83" s="26"/>
      <c r="P83" s="26"/>
      <c r="Q83" s="26"/>
      <c r="R83" s="26"/>
      <c r="AJ83" s="26"/>
    </row>
    <row r="84" spans="1:36" s="8" customFormat="1" ht="16.5" customHeight="1">
      <c r="A84" s="16" t="s">
        <v>17</v>
      </c>
      <c r="B84" s="16">
        <v>60.9</v>
      </c>
      <c r="C84" s="16">
        <v>59.3</v>
      </c>
      <c r="D84" s="16">
        <v>39.2</v>
      </c>
      <c r="E84" s="16">
        <v>23</v>
      </c>
      <c r="F84" s="16"/>
      <c r="G84" s="16"/>
      <c r="H84" s="16"/>
      <c r="I84" s="16"/>
      <c r="J84" s="16"/>
      <c r="K84" s="16">
        <v>21.6</v>
      </c>
      <c r="L84" s="16">
        <v>35.4</v>
      </c>
      <c r="M84" s="16">
        <v>35.9</v>
      </c>
      <c r="N84" s="16">
        <f t="shared" si="6"/>
        <v>275.29999999999995</v>
      </c>
      <c r="O84" s="26"/>
      <c r="P84" s="26"/>
      <c r="Q84" s="26"/>
      <c r="R84" s="26"/>
      <c r="AJ84" s="26"/>
    </row>
    <row r="85" spans="1:36" s="8" customFormat="1" ht="12.75">
      <c r="A85" s="16" t="s">
        <v>19</v>
      </c>
      <c r="B85" s="16">
        <v>158.3</v>
      </c>
      <c r="C85" s="16">
        <v>149.2</v>
      </c>
      <c r="D85" s="16">
        <v>120.7</v>
      </c>
      <c r="E85" s="16">
        <v>52.1</v>
      </c>
      <c r="F85" s="16"/>
      <c r="G85" s="16"/>
      <c r="H85" s="16"/>
      <c r="I85" s="16"/>
      <c r="J85" s="16"/>
      <c r="K85" s="16">
        <v>17.9</v>
      </c>
      <c r="L85" s="16">
        <v>87.9</v>
      </c>
      <c r="M85" s="16">
        <v>113.9</v>
      </c>
      <c r="N85" s="16">
        <f t="shared" si="6"/>
        <v>700</v>
      </c>
      <c r="O85" s="26"/>
      <c r="P85" s="26"/>
      <c r="Q85" s="26"/>
      <c r="R85" s="26"/>
      <c r="AJ85" s="26"/>
    </row>
    <row r="86" spans="1:36" s="8" customFormat="1" ht="12.75">
      <c r="A86" s="16" t="s">
        <v>108</v>
      </c>
      <c r="B86" s="16">
        <f>B87+B88</f>
        <v>81.56</v>
      </c>
      <c r="C86" s="16">
        <f aca="true" t="shared" si="7" ref="C86:M86">C87+C88</f>
        <v>80.42200000000001</v>
      </c>
      <c r="D86" s="16">
        <f t="shared" si="7"/>
        <v>60.954</v>
      </c>
      <c r="E86" s="16">
        <f t="shared" si="7"/>
        <v>14.908</v>
      </c>
      <c r="F86" s="16">
        <f t="shared" si="7"/>
        <v>0</v>
      </c>
      <c r="G86" s="16">
        <f t="shared" si="7"/>
        <v>0</v>
      </c>
      <c r="H86" s="16">
        <f t="shared" si="7"/>
        <v>0</v>
      </c>
      <c r="I86" s="16">
        <f t="shared" si="7"/>
        <v>0</v>
      </c>
      <c r="J86" s="16">
        <f t="shared" si="7"/>
        <v>0</v>
      </c>
      <c r="K86" s="16">
        <f t="shared" si="7"/>
        <v>26.322999999999997</v>
      </c>
      <c r="L86" s="16">
        <f t="shared" si="7"/>
        <v>62.061</v>
      </c>
      <c r="M86" s="16">
        <f t="shared" si="7"/>
        <v>74.048</v>
      </c>
      <c r="N86" s="16">
        <f>B86+C86+D86+E86+F86+G86+H86+I86+J86+K86+L86+M86</f>
        <v>400.276</v>
      </c>
      <c r="O86" s="26"/>
      <c r="P86" s="26"/>
      <c r="Q86" s="26"/>
      <c r="R86" s="26"/>
      <c r="AJ86" s="26"/>
    </row>
    <row r="87" spans="1:36" s="8" customFormat="1" ht="12" customHeight="1">
      <c r="A87" s="16" t="s">
        <v>101</v>
      </c>
      <c r="B87" s="16">
        <v>0.06</v>
      </c>
      <c r="C87" s="16">
        <v>0.022</v>
      </c>
      <c r="D87" s="16">
        <v>0.054</v>
      </c>
      <c r="E87" s="16">
        <v>0.008</v>
      </c>
      <c r="F87" s="16"/>
      <c r="G87" s="16"/>
      <c r="H87" s="16"/>
      <c r="I87" s="16"/>
      <c r="J87" s="16"/>
      <c r="K87" s="16">
        <v>0.023</v>
      </c>
      <c r="L87" s="16">
        <v>0.061</v>
      </c>
      <c r="M87" s="16">
        <v>0.048</v>
      </c>
      <c r="N87" s="16">
        <f>B87+C87+D87+E87+F87+G87+H87+I87+J87+K87+L87+M87</f>
        <v>0.27599999999999997</v>
      </c>
      <c r="O87" s="26"/>
      <c r="P87" s="26"/>
      <c r="Q87" s="26"/>
      <c r="R87" s="26"/>
      <c r="AJ87" s="26"/>
    </row>
    <row r="88" spans="1:36" s="8" customFormat="1" ht="12" customHeight="1">
      <c r="A88" s="16" t="s">
        <v>123</v>
      </c>
      <c r="B88" s="16">
        <v>81.5</v>
      </c>
      <c r="C88" s="16">
        <v>80.4</v>
      </c>
      <c r="D88" s="16">
        <v>60.9</v>
      </c>
      <c r="E88" s="16">
        <v>14.9</v>
      </c>
      <c r="F88" s="16"/>
      <c r="G88" s="16"/>
      <c r="H88" s="16"/>
      <c r="I88" s="16"/>
      <c r="J88" s="16"/>
      <c r="K88" s="16">
        <v>26.299999999999997</v>
      </c>
      <c r="L88" s="16">
        <v>62</v>
      </c>
      <c r="M88" s="16">
        <v>74</v>
      </c>
      <c r="N88" s="16">
        <f>B88+C88+D88+E88+F88+G88+H88+I88+J88+K88+L88+M88</f>
        <v>400</v>
      </c>
      <c r="O88" s="26"/>
      <c r="P88" s="26"/>
      <c r="Q88" s="26"/>
      <c r="R88" s="26"/>
      <c r="AJ88" s="26"/>
    </row>
    <row r="89" spans="1:36" s="8" customFormat="1" ht="15.75" customHeight="1">
      <c r="A89" s="16" t="s">
        <v>79</v>
      </c>
      <c r="B89" s="16">
        <f>B90+B91</f>
        <v>53.976</v>
      </c>
      <c r="C89" s="16">
        <f aca="true" t="shared" si="8" ref="C89:M89">C90+C91</f>
        <v>40.061</v>
      </c>
      <c r="D89" s="16">
        <f t="shared" si="8"/>
        <v>25.647000000000002</v>
      </c>
      <c r="E89" s="16">
        <f t="shared" si="8"/>
        <v>5.52</v>
      </c>
      <c r="F89" s="16">
        <f t="shared" si="8"/>
        <v>0</v>
      </c>
      <c r="G89" s="16">
        <f t="shared" si="8"/>
        <v>0</v>
      </c>
      <c r="H89" s="16">
        <f t="shared" si="8"/>
        <v>0</v>
      </c>
      <c r="I89" s="16">
        <f t="shared" si="8"/>
        <v>0</v>
      </c>
      <c r="J89" s="16">
        <f t="shared" si="8"/>
        <v>0</v>
      </c>
      <c r="K89" s="16">
        <f t="shared" si="8"/>
        <v>20.033</v>
      </c>
      <c r="L89" s="16">
        <f t="shared" si="8"/>
        <v>25.039</v>
      </c>
      <c r="M89" s="16">
        <f t="shared" si="8"/>
        <v>30.055</v>
      </c>
      <c r="N89" s="16">
        <f>B89+C89+D89+E89+F89+G89+H89+I89+J89+K89+L89+M89</f>
        <v>200.33100000000002</v>
      </c>
      <c r="O89" s="26"/>
      <c r="P89" s="26"/>
      <c r="Q89" s="26"/>
      <c r="R89" s="26"/>
      <c r="AJ89" s="26"/>
    </row>
    <row r="90" spans="1:36" s="8" customFormat="1" ht="12.75" customHeight="1">
      <c r="A90" s="16" t="s">
        <v>101</v>
      </c>
      <c r="B90" s="16">
        <v>0.076</v>
      </c>
      <c r="C90" s="16">
        <v>0.061</v>
      </c>
      <c r="D90" s="16">
        <v>0.047</v>
      </c>
      <c r="E90" s="16">
        <v>0.02</v>
      </c>
      <c r="F90" s="16"/>
      <c r="G90" s="16"/>
      <c r="H90" s="16"/>
      <c r="I90" s="16"/>
      <c r="J90" s="16"/>
      <c r="K90" s="16">
        <v>0.033</v>
      </c>
      <c r="L90" s="16">
        <v>0.039</v>
      </c>
      <c r="M90" s="16">
        <v>0.055</v>
      </c>
      <c r="N90" s="16">
        <f>B90+C90+D90+E90+F90+G90+H90+I90+J90+K90+L90+M90</f>
        <v>0.33099999999999996</v>
      </c>
      <c r="O90" s="26"/>
      <c r="P90" s="26"/>
      <c r="Q90" s="26"/>
      <c r="R90" s="26"/>
      <c r="AJ90" s="26"/>
    </row>
    <row r="91" spans="1:36" s="8" customFormat="1" ht="12.75" customHeight="1">
      <c r="A91" s="16" t="s">
        <v>123</v>
      </c>
      <c r="B91" s="16">
        <v>53.9</v>
      </c>
      <c r="C91" s="16">
        <v>40</v>
      </c>
      <c r="D91" s="16">
        <v>25.6</v>
      </c>
      <c r="E91" s="16">
        <v>5.5</v>
      </c>
      <c r="F91" s="16"/>
      <c r="G91" s="16"/>
      <c r="H91" s="16">
        <v>0</v>
      </c>
      <c r="I91" s="16">
        <v>0</v>
      </c>
      <c r="J91" s="16"/>
      <c r="K91" s="16">
        <v>20</v>
      </c>
      <c r="L91" s="16">
        <v>25</v>
      </c>
      <c r="M91" s="16">
        <v>30</v>
      </c>
      <c r="N91" s="16">
        <f t="shared" si="6"/>
        <v>200</v>
      </c>
      <c r="O91" s="26"/>
      <c r="P91" s="26"/>
      <c r="Q91" s="26"/>
      <c r="R91" s="26"/>
      <c r="AJ91" s="26"/>
    </row>
    <row r="92" spans="1:36" s="8" customFormat="1" ht="15" customHeight="1">
      <c r="A92" s="16" t="s">
        <v>20</v>
      </c>
      <c r="B92" s="16">
        <v>77.6</v>
      </c>
      <c r="C92" s="16">
        <v>79.2</v>
      </c>
      <c r="D92" s="16">
        <v>40.3</v>
      </c>
      <c r="E92" s="16">
        <v>15</v>
      </c>
      <c r="F92" s="16">
        <v>2.9</v>
      </c>
      <c r="G92" s="16">
        <v>2.3</v>
      </c>
      <c r="H92" s="16">
        <v>1.4</v>
      </c>
      <c r="I92" s="16"/>
      <c r="J92" s="16">
        <v>1.2</v>
      </c>
      <c r="K92" s="16">
        <v>12.9</v>
      </c>
      <c r="L92" s="16">
        <v>26.9</v>
      </c>
      <c r="M92" s="16">
        <v>35.3</v>
      </c>
      <c r="N92" s="16">
        <f t="shared" si="6"/>
        <v>295.00000000000006</v>
      </c>
      <c r="O92" s="26"/>
      <c r="P92" s="26"/>
      <c r="Q92" s="26"/>
      <c r="R92" s="26"/>
      <c r="AJ92" s="26"/>
    </row>
    <row r="93" spans="1:36" s="8" customFormat="1" ht="15" customHeight="1">
      <c r="A93" s="16" t="s">
        <v>21</v>
      </c>
      <c r="B93" s="16">
        <v>66.3</v>
      </c>
      <c r="C93" s="16">
        <v>64.8</v>
      </c>
      <c r="D93" s="16">
        <v>37.4</v>
      </c>
      <c r="E93" s="16">
        <v>19.2</v>
      </c>
      <c r="F93" s="16">
        <v>0.6</v>
      </c>
      <c r="G93" s="16"/>
      <c r="H93" s="16">
        <v>0.3</v>
      </c>
      <c r="I93" s="16"/>
      <c r="J93" s="16">
        <v>1.2</v>
      </c>
      <c r="K93" s="16">
        <v>14.4</v>
      </c>
      <c r="L93" s="16">
        <v>20.4</v>
      </c>
      <c r="M93" s="16">
        <v>25.6</v>
      </c>
      <c r="N93" s="16">
        <f t="shared" si="6"/>
        <v>250.2</v>
      </c>
      <c r="O93" s="26"/>
      <c r="P93" s="26"/>
      <c r="Q93" s="26"/>
      <c r="R93" s="26"/>
      <c r="AJ93" s="26"/>
    </row>
    <row r="94" spans="1:36" s="8" customFormat="1" ht="12.75">
      <c r="A94" s="16" t="s">
        <v>110</v>
      </c>
      <c r="B94" s="16">
        <v>135.6</v>
      </c>
      <c r="C94" s="16">
        <v>118</v>
      </c>
      <c r="D94" s="16">
        <v>103</v>
      </c>
      <c r="E94" s="16">
        <v>40.57</v>
      </c>
      <c r="F94" s="16"/>
      <c r="G94" s="16">
        <v>0</v>
      </c>
      <c r="H94" s="16">
        <v>0</v>
      </c>
      <c r="I94" s="16">
        <v>0</v>
      </c>
      <c r="J94" s="16"/>
      <c r="K94" s="16">
        <v>7.966666666666666</v>
      </c>
      <c r="L94" s="16">
        <v>74.743</v>
      </c>
      <c r="M94" s="16">
        <v>100.12</v>
      </c>
      <c r="N94" s="16">
        <f t="shared" si="6"/>
        <v>579.9996666666666</v>
      </c>
      <c r="O94" s="26"/>
      <c r="P94" s="26"/>
      <c r="Q94" s="26"/>
      <c r="R94" s="26"/>
      <c r="AJ94" s="26"/>
    </row>
    <row r="95" spans="1:36" s="8" customFormat="1" ht="26.25">
      <c r="A95" s="16" t="s">
        <v>124</v>
      </c>
      <c r="B95" s="16">
        <v>0.03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>
        <f t="shared" si="6"/>
        <v>0.03</v>
      </c>
      <c r="O95" s="26"/>
      <c r="P95" s="26"/>
      <c r="Q95" s="26"/>
      <c r="R95" s="26"/>
      <c r="AJ95" s="26"/>
    </row>
    <row r="96" spans="1:36" s="8" customFormat="1" ht="12.75" customHeight="1">
      <c r="A96" s="16" t="s">
        <v>39</v>
      </c>
      <c r="B96" s="16">
        <v>87</v>
      </c>
      <c r="C96" s="16">
        <v>92.244</v>
      </c>
      <c r="D96" s="16">
        <v>91.48633333333333</v>
      </c>
      <c r="E96" s="16">
        <v>25</v>
      </c>
      <c r="F96" s="16"/>
      <c r="G96" s="16">
        <v>0</v>
      </c>
      <c r="H96" s="16">
        <v>0</v>
      </c>
      <c r="I96" s="16">
        <v>0</v>
      </c>
      <c r="J96" s="16">
        <v>0</v>
      </c>
      <c r="K96" s="16">
        <v>16.214666666666666</v>
      </c>
      <c r="L96" s="16">
        <v>60.05466666666666</v>
      </c>
      <c r="M96" s="16">
        <v>98</v>
      </c>
      <c r="N96" s="16">
        <f t="shared" si="6"/>
        <v>469.99966666666666</v>
      </c>
      <c r="O96" s="26"/>
      <c r="P96" s="26"/>
      <c r="Q96" s="26"/>
      <c r="R96" s="26"/>
      <c r="AJ96" s="26"/>
    </row>
    <row r="97" spans="1:36" s="8" customFormat="1" ht="12.75" customHeight="1">
      <c r="A97" s="16" t="s">
        <v>124</v>
      </c>
      <c r="B97" s="16">
        <v>2.177</v>
      </c>
      <c r="C97" s="16">
        <v>2.177</v>
      </c>
      <c r="D97" s="16">
        <v>2.177</v>
      </c>
      <c r="E97" s="16">
        <v>2.177</v>
      </c>
      <c r="F97" s="16"/>
      <c r="G97" s="16"/>
      <c r="H97" s="16"/>
      <c r="I97" s="16"/>
      <c r="J97" s="16"/>
      <c r="K97" s="16">
        <v>2.177</v>
      </c>
      <c r="L97" s="16">
        <v>2.177</v>
      </c>
      <c r="M97" s="16">
        <v>2.175</v>
      </c>
      <c r="N97" s="16">
        <f t="shared" si="6"/>
        <v>15.236999999999998</v>
      </c>
      <c r="O97" s="26"/>
      <c r="P97" s="26"/>
      <c r="Q97" s="26"/>
      <c r="R97" s="26"/>
      <c r="AJ97" s="26"/>
    </row>
    <row r="98" spans="1:36" s="8" customFormat="1" ht="14.25" customHeight="1">
      <c r="A98" s="16" t="s">
        <v>111</v>
      </c>
      <c r="B98" s="16">
        <v>96.65155555555555</v>
      </c>
      <c r="C98" s="16">
        <v>101.9631111111111</v>
      </c>
      <c r="D98" s="16">
        <v>106.223</v>
      </c>
      <c r="E98" s="16">
        <v>44.39033333333333</v>
      </c>
      <c r="F98" s="16">
        <v>1.3444444444444443</v>
      </c>
      <c r="G98" s="16">
        <v>0.35555555555555557</v>
      </c>
      <c r="H98" s="16">
        <v>0</v>
      </c>
      <c r="I98" s="16">
        <v>0</v>
      </c>
      <c r="J98" s="16">
        <v>0</v>
      </c>
      <c r="K98" s="16">
        <v>5.179777777777778</v>
      </c>
      <c r="L98" s="16">
        <v>110.492</v>
      </c>
      <c r="M98" s="16">
        <v>133.4</v>
      </c>
      <c r="N98" s="16">
        <f t="shared" si="6"/>
        <v>599.9997777777778</v>
      </c>
      <c r="O98" s="26"/>
      <c r="P98" s="26"/>
      <c r="Q98" s="26"/>
      <c r="R98" s="26"/>
      <c r="AJ98" s="26"/>
    </row>
    <row r="99" spans="1:36" s="8" customFormat="1" ht="12.75">
      <c r="A99" s="16" t="s">
        <v>30</v>
      </c>
      <c r="B99" s="16">
        <v>66.02033333333333</v>
      </c>
      <c r="C99" s="16">
        <v>45.60033333333333</v>
      </c>
      <c r="D99" s="16">
        <v>35.419999999999995</v>
      </c>
      <c r="E99" s="16"/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24.900333333333336</v>
      </c>
      <c r="L99" s="16">
        <v>45</v>
      </c>
      <c r="M99" s="16">
        <v>53.059</v>
      </c>
      <c r="N99" s="16">
        <f t="shared" si="6"/>
        <v>270</v>
      </c>
      <c r="O99" s="26"/>
      <c r="P99" s="26"/>
      <c r="Q99" s="26"/>
      <c r="R99" s="26"/>
      <c r="AJ99" s="26"/>
    </row>
    <row r="100" spans="1:36" s="8" customFormat="1" ht="12" customHeight="1">
      <c r="A100" s="16" t="s">
        <v>98</v>
      </c>
      <c r="B100" s="16">
        <f>B99*0.858</f>
        <v>56.64544599999999</v>
      </c>
      <c r="C100" s="16">
        <f aca="true" t="shared" si="9" ref="C100:M100">C99*0.858</f>
        <v>39.125085999999996</v>
      </c>
      <c r="D100" s="16">
        <f t="shared" si="9"/>
        <v>30.390359999999994</v>
      </c>
      <c r="E100" s="16">
        <f t="shared" si="9"/>
        <v>0</v>
      </c>
      <c r="F100" s="16">
        <f t="shared" si="9"/>
        <v>0</v>
      </c>
      <c r="G100" s="16">
        <f t="shared" si="9"/>
        <v>0</v>
      </c>
      <c r="H100" s="16">
        <f t="shared" si="9"/>
        <v>0</v>
      </c>
      <c r="I100" s="16">
        <f t="shared" si="9"/>
        <v>0</v>
      </c>
      <c r="J100" s="16">
        <f t="shared" si="9"/>
        <v>0</v>
      </c>
      <c r="K100" s="16">
        <f t="shared" si="9"/>
        <v>21.364486000000003</v>
      </c>
      <c r="L100" s="16">
        <f t="shared" si="9"/>
        <v>38.61</v>
      </c>
      <c r="M100" s="16">
        <f t="shared" si="9"/>
        <v>45.524621999999994</v>
      </c>
      <c r="N100" s="16">
        <f t="shared" si="6"/>
        <v>231.66</v>
      </c>
      <c r="O100" s="26"/>
      <c r="P100" s="26"/>
      <c r="Q100" s="26"/>
      <c r="R100" s="26"/>
      <c r="AJ100" s="26"/>
    </row>
    <row r="101" spans="1:36" s="8" customFormat="1" ht="12.75" customHeight="1" thickBot="1">
      <c r="A101" s="20" t="s">
        <v>97</v>
      </c>
      <c r="B101" s="20">
        <f>B99-B100</f>
        <v>9.374887333333334</v>
      </c>
      <c r="C101" s="20">
        <f aca="true" t="shared" si="10" ref="C101:M101">C99-C100</f>
        <v>6.475247333333336</v>
      </c>
      <c r="D101" s="20">
        <f t="shared" si="10"/>
        <v>5.0296400000000006</v>
      </c>
      <c r="E101" s="20">
        <f t="shared" si="10"/>
        <v>0</v>
      </c>
      <c r="F101" s="20">
        <f t="shared" si="10"/>
        <v>0</v>
      </c>
      <c r="G101" s="20">
        <f t="shared" si="10"/>
        <v>0</v>
      </c>
      <c r="H101" s="20">
        <f t="shared" si="10"/>
        <v>0</v>
      </c>
      <c r="I101" s="20">
        <f t="shared" si="10"/>
        <v>0</v>
      </c>
      <c r="J101" s="20">
        <f t="shared" si="10"/>
        <v>0</v>
      </c>
      <c r="K101" s="20">
        <f t="shared" si="10"/>
        <v>3.535847333333333</v>
      </c>
      <c r="L101" s="20">
        <f t="shared" si="10"/>
        <v>6.390000000000001</v>
      </c>
      <c r="M101" s="20">
        <f t="shared" si="10"/>
        <v>7.534378000000004</v>
      </c>
      <c r="N101" s="20">
        <f t="shared" si="6"/>
        <v>38.34</v>
      </c>
      <c r="O101" s="26"/>
      <c r="P101" s="26"/>
      <c r="Q101" s="26"/>
      <c r="R101" s="26"/>
      <c r="AJ101" s="26"/>
    </row>
    <row r="102" spans="1:36" s="8" customFormat="1" ht="30" customHeight="1" thickBot="1">
      <c r="A102" s="105" t="s">
        <v>142</v>
      </c>
      <c r="B102" s="113">
        <f>B72+B73+B74+B75+B76+B77+B78+B79+B80+B81+B82+B83+B84+B85+B86+B89+B92+B93+B94+B96+B98+B99</f>
        <v>2205.504103061334</v>
      </c>
      <c r="C102" s="113">
        <f aca="true" t="shared" si="11" ref="C102:AI102">C72+C73+C74+C75+C76+C77+C78+C79+C80+C81+C82+C83+C84+C85+C86+C89+C92+C93+C94+C96+C98+C99</f>
        <v>2160.6437978937056</v>
      </c>
      <c r="D102" s="113">
        <f t="shared" si="11"/>
        <v>1732.3749666666668</v>
      </c>
      <c r="E102" s="113">
        <f t="shared" si="11"/>
        <v>681.7664726067703</v>
      </c>
      <c r="F102" s="113">
        <f t="shared" si="11"/>
        <v>10.847111111111111</v>
      </c>
      <c r="G102" s="113">
        <f t="shared" si="11"/>
        <v>5.298555555555555</v>
      </c>
      <c r="H102" s="113">
        <f t="shared" si="11"/>
        <v>5.6273333333333335</v>
      </c>
      <c r="I102" s="113">
        <f t="shared" si="11"/>
        <v>0.37133333333333335</v>
      </c>
      <c r="J102" s="113">
        <f t="shared" si="11"/>
        <v>3.58483</v>
      </c>
      <c r="K102" s="113">
        <f t="shared" si="11"/>
        <v>392.9487911975434</v>
      </c>
      <c r="L102" s="113">
        <f t="shared" si="11"/>
        <v>1328.8166652261268</v>
      </c>
      <c r="M102" s="113">
        <f>M72+M73+M74+M75+M76+M77+M78+M79+M80+M81+M82+M83+M84+M85+M86+M89+M92+M93+M94+M96+M98+M99</f>
        <v>1719.321068084461</v>
      </c>
      <c r="N102" s="114">
        <f>N72+N73+N74+N75+N76+N77+N78+N79+N80+N81+N82+N83+N84+N85+N86+N89+N92+N93+N94+N96+N98+N99</f>
        <v>10247.10502806994</v>
      </c>
      <c r="O102" s="66">
        <f t="shared" si="11"/>
        <v>0</v>
      </c>
      <c r="P102" s="27">
        <f t="shared" si="11"/>
        <v>0</v>
      </c>
      <c r="Q102" s="27">
        <f t="shared" si="11"/>
        <v>0</v>
      </c>
      <c r="R102" s="27">
        <f t="shared" si="11"/>
        <v>0</v>
      </c>
      <c r="S102" s="27">
        <f t="shared" si="11"/>
        <v>0</v>
      </c>
      <c r="T102" s="27">
        <f t="shared" si="11"/>
        <v>0</v>
      </c>
      <c r="U102" s="27">
        <f t="shared" si="11"/>
        <v>0</v>
      </c>
      <c r="V102" s="27">
        <f t="shared" si="11"/>
        <v>0</v>
      </c>
      <c r="W102" s="27">
        <f t="shared" si="11"/>
        <v>0</v>
      </c>
      <c r="X102" s="27">
        <f t="shared" si="11"/>
        <v>0</v>
      </c>
      <c r="Y102" s="27">
        <f t="shared" si="11"/>
        <v>0</v>
      </c>
      <c r="Z102" s="27">
        <f t="shared" si="11"/>
        <v>0</v>
      </c>
      <c r="AA102" s="27">
        <f t="shared" si="11"/>
        <v>0</v>
      </c>
      <c r="AB102" s="27">
        <f t="shared" si="11"/>
        <v>0</v>
      </c>
      <c r="AC102" s="27">
        <f t="shared" si="11"/>
        <v>0</v>
      </c>
      <c r="AD102" s="27">
        <f t="shared" si="11"/>
        <v>0</v>
      </c>
      <c r="AE102" s="27">
        <f t="shared" si="11"/>
        <v>0</v>
      </c>
      <c r="AF102" s="27">
        <f t="shared" si="11"/>
        <v>0</v>
      </c>
      <c r="AG102" s="27">
        <f t="shared" si="11"/>
        <v>0</v>
      </c>
      <c r="AH102" s="27">
        <f t="shared" si="11"/>
        <v>0</v>
      </c>
      <c r="AI102" s="27">
        <f t="shared" si="11"/>
        <v>0</v>
      </c>
      <c r="AJ102" s="26"/>
    </row>
    <row r="103" spans="1:36" s="8" customFormat="1" ht="14.25" customHeight="1" thickBot="1">
      <c r="A103" s="67" t="s">
        <v>129</v>
      </c>
      <c r="B103" s="52">
        <f aca="true" t="shared" si="12" ref="B103:N103">B87+B90</f>
        <v>0.136</v>
      </c>
      <c r="C103" s="52">
        <f t="shared" si="12"/>
        <v>0.08299999999999999</v>
      </c>
      <c r="D103" s="52">
        <f t="shared" si="12"/>
        <v>0.101</v>
      </c>
      <c r="E103" s="52">
        <f t="shared" si="12"/>
        <v>0.028</v>
      </c>
      <c r="F103" s="52">
        <f t="shared" si="12"/>
        <v>0</v>
      </c>
      <c r="G103" s="52">
        <f t="shared" si="12"/>
        <v>0</v>
      </c>
      <c r="H103" s="52">
        <f t="shared" si="12"/>
        <v>0</v>
      </c>
      <c r="I103" s="52">
        <f t="shared" si="12"/>
        <v>0</v>
      </c>
      <c r="J103" s="52">
        <f t="shared" si="12"/>
        <v>0</v>
      </c>
      <c r="K103" s="52">
        <f t="shared" si="12"/>
        <v>0.056</v>
      </c>
      <c r="L103" s="52">
        <f t="shared" si="12"/>
        <v>0.1</v>
      </c>
      <c r="M103" s="52">
        <f t="shared" si="12"/>
        <v>0.10300000000000001</v>
      </c>
      <c r="N103" s="52">
        <f t="shared" si="12"/>
        <v>0.607</v>
      </c>
      <c r="O103" s="26"/>
      <c r="P103" s="26"/>
      <c r="Q103" s="26"/>
      <c r="R103" s="26"/>
      <c r="AJ103" s="26"/>
    </row>
    <row r="104" spans="1:36" s="8" customFormat="1" ht="26.25" customHeight="1" thickBot="1">
      <c r="A104" s="115" t="s">
        <v>109</v>
      </c>
      <c r="B104" s="116">
        <f aca="true" t="shared" si="13" ref="B104:AI104">B102-B103</f>
        <v>2205.368103061334</v>
      </c>
      <c r="C104" s="116">
        <f t="shared" si="13"/>
        <v>2160.5607978937055</v>
      </c>
      <c r="D104" s="116">
        <f t="shared" si="13"/>
        <v>1732.2739666666666</v>
      </c>
      <c r="E104" s="116">
        <f t="shared" si="13"/>
        <v>681.7384726067703</v>
      </c>
      <c r="F104" s="116">
        <f t="shared" si="13"/>
        <v>10.847111111111111</v>
      </c>
      <c r="G104" s="116">
        <f t="shared" si="13"/>
        <v>5.298555555555555</v>
      </c>
      <c r="H104" s="116">
        <f t="shared" si="13"/>
        <v>5.6273333333333335</v>
      </c>
      <c r="I104" s="116">
        <f t="shared" si="13"/>
        <v>0.37133333333333335</v>
      </c>
      <c r="J104" s="116">
        <f t="shared" si="13"/>
        <v>3.58483</v>
      </c>
      <c r="K104" s="116">
        <f t="shared" si="13"/>
        <v>392.89279119754343</v>
      </c>
      <c r="L104" s="116">
        <f t="shared" si="13"/>
        <v>1328.716665226127</v>
      </c>
      <c r="M104" s="116">
        <f t="shared" si="13"/>
        <v>1719.218068084461</v>
      </c>
      <c r="N104" s="117">
        <f t="shared" si="13"/>
        <v>10246.49802806994</v>
      </c>
      <c r="O104" s="29">
        <f t="shared" si="13"/>
        <v>0</v>
      </c>
      <c r="P104" s="5">
        <f t="shared" si="13"/>
        <v>0</v>
      </c>
      <c r="Q104" s="5">
        <f t="shared" si="13"/>
        <v>0</v>
      </c>
      <c r="R104" s="5">
        <f t="shared" si="13"/>
        <v>0</v>
      </c>
      <c r="S104" s="5">
        <f t="shared" si="13"/>
        <v>0</v>
      </c>
      <c r="T104" s="5">
        <f t="shared" si="13"/>
        <v>0</v>
      </c>
      <c r="U104" s="5">
        <f t="shared" si="13"/>
        <v>0</v>
      </c>
      <c r="V104" s="5">
        <f t="shared" si="13"/>
        <v>0</v>
      </c>
      <c r="W104" s="5">
        <f t="shared" si="13"/>
        <v>0</v>
      </c>
      <c r="X104" s="5">
        <f t="shared" si="13"/>
        <v>0</v>
      </c>
      <c r="Y104" s="5">
        <f t="shared" si="13"/>
        <v>0</v>
      </c>
      <c r="Z104" s="5">
        <f t="shared" si="13"/>
        <v>0</v>
      </c>
      <c r="AA104" s="5">
        <f t="shared" si="13"/>
        <v>0</v>
      </c>
      <c r="AB104" s="5">
        <f t="shared" si="13"/>
        <v>0</v>
      </c>
      <c r="AC104" s="5">
        <f t="shared" si="13"/>
        <v>0</v>
      </c>
      <c r="AD104" s="5">
        <f t="shared" si="13"/>
        <v>0</v>
      </c>
      <c r="AE104" s="5">
        <f t="shared" si="13"/>
        <v>0</v>
      </c>
      <c r="AF104" s="5">
        <f t="shared" si="13"/>
        <v>0</v>
      </c>
      <c r="AG104" s="5">
        <f t="shared" si="13"/>
        <v>0</v>
      </c>
      <c r="AH104" s="5">
        <f t="shared" si="13"/>
        <v>0</v>
      </c>
      <c r="AI104" s="5">
        <f t="shared" si="13"/>
        <v>0</v>
      </c>
      <c r="AJ104" s="26"/>
    </row>
    <row r="105" spans="1:36" s="8" customFormat="1" ht="21" customHeight="1">
      <c r="A105" s="5" t="s">
        <v>125</v>
      </c>
      <c r="B105" s="5">
        <f aca="true" t="shared" si="14" ref="B105:M105">B95+B97</f>
        <v>2.207</v>
      </c>
      <c r="C105" s="5">
        <f t="shared" si="14"/>
        <v>2.177</v>
      </c>
      <c r="D105" s="5">
        <f t="shared" si="14"/>
        <v>2.177</v>
      </c>
      <c r="E105" s="5">
        <f t="shared" si="14"/>
        <v>2.177</v>
      </c>
      <c r="F105" s="5">
        <f t="shared" si="14"/>
        <v>0</v>
      </c>
      <c r="G105" s="5">
        <f t="shared" si="14"/>
        <v>0</v>
      </c>
      <c r="H105" s="5">
        <f t="shared" si="14"/>
        <v>0</v>
      </c>
      <c r="I105" s="5">
        <f t="shared" si="14"/>
        <v>0</v>
      </c>
      <c r="J105" s="5">
        <f t="shared" si="14"/>
        <v>0</v>
      </c>
      <c r="K105" s="5">
        <f t="shared" si="14"/>
        <v>2.177</v>
      </c>
      <c r="L105" s="5">
        <f t="shared" si="14"/>
        <v>2.177</v>
      </c>
      <c r="M105" s="5">
        <f t="shared" si="14"/>
        <v>2.175</v>
      </c>
      <c r="N105" s="5">
        <f>N95+N97</f>
        <v>15.266999999999998</v>
      </c>
      <c r="O105" s="26"/>
      <c r="P105" s="26"/>
      <c r="Q105" s="26"/>
      <c r="R105" s="26"/>
      <c r="AJ105" s="26"/>
    </row>
    <row r="106" spans="1:36" s="8" customFormat="1" ht="21.75" customHeight="1">
      <c r="A106" s="22"/>
      <c r="B106" s="31"/>
      <c r="C106" s="31"/>
      <c r="D106" s="31"/>
      <c r="E106" s="152" t="s">
        <v>104</v>
      </c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AJ106" s="26"/>
    </row>
    <row r="107" spans="1:36" s="8" customFormat="1" ht="17.25">
      <c r="A107" s="148" t="s">
        <v>154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26"/>
      <c r="P107" s="26"/>
      <c r="Q107" s="26"/>
      <c r="R107" s="26"/>
      <c r="AJ107" s="26"/>
    </row>
    <row r="108" spans="1:36" s="8" customFormat="1" ht="18.75" customHeight="1">
      <c r="A108" s="97"/>
      <c r="B108" s="147" t="s">
        <v>146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26"/>
      <c r="P108" s="26"/>
      <c r="Q108" s="26"/>
      <c r="R108" s="26"/>
      <c r="AJ108" s="26"/>
    </row>
    <row r="109" spans="1:36" s="2" customFormat="1" ht="16.5" customHeight="1">
      <c r="A109" s="5" t="s">
        <v>25</v>
      </c>
      <c r="B109" s="5" t="s">
        <v>0</v>
      </c>
      <c r="C109" s="5" t="s">
        <v>1</v>
      </c>
      <c r="D109" s="5" t="s">
        <v>2</v>
      </c>
      <c r="E109" s="5" t="s">
        <v>3</v>
      </c>
      <c r="F109" s="5" t="s">
        <v>4</v>
      </c>
      <c r="G109" s="5" t="s">
        <v>26</v>
      </c>
      <c r="H109" s="5" t="s">
        <v>5</v>
      </c>
      <c r="I109" s="5" t="s">
        <v>6</v>
      </c>
      <c r="J109" s="5" t="s">
        <v>7</v>
      </c>
      <c r="K109" s="5" t="s">
        <v>8</v>
      </c>
      <c r="L109" s="5" t="s">
        <v>9</v>
      </c>
      <c r="M109" s="5" t="s">
        <v>10</v>
      </c>
      <c r="N109" s="5" t="s">
        <v>24</v>
      </c>
      <c r="O109" s="1"/>
      <c r="P109" s="1"/>
      <c r="Q109" s="1"/>
      <c r="R109" s="1"/>
      <c r="AJ109" s="1"/>
    </row>
    <row r="110" spans="1:36" s="2" customFormat="1" ht="12" customHeight="1">
      <c r="A110" s="16" t="s">
        <v>40</v>
      </c>
      <c r="B110" s="16">
        <v>270.77266666666674</v>
      </c>
      <c r="C110" s="16">
        <v>186.729</v>
      </c>
      <c r="D110" s="16">
        <v>102.017</v>
      </c>
      <c r="E110" s="16"/>
      <c r="F110" s="16"/>
      <c r="G110" s="16"/>
      <c r="H110" s="16"/>
      <c r="I110" s="16"/>
      <c r="J110" s="16"/>
      <c r="K110" s="16">
        <v>37.37933333333333</v>
      </c>
      <c r="L110" s="16">
        <v>137.591</v>
      </c>
      <c r="M110" s="16">
        <v>158.594</v>
      </c>
      <c r="N110" s="32">
        <f>B110+C110+D110+E110+F110+G110+H110+I110+J110+K110+L110+M110</f>
        <v>893.0830000000001</v>
      </c>
      <c r="O110" s="1"/>
      <c r="P110" s="1"/>
      <c r="Q110" s="1"/>
      <c r="R110" s="1"/>
      <c r="AJ110" s="1"/>
    </row>
    <row r="111" spans="1:36" s="2" customFormat="1" ht="12.75" customHeight="1">
      <c r="A111" s="16" t="s">
        <v>44</v>
      </c>
      <c r="B111" s="16">
        <v>34.47033333333333</v>
      </c>
      <c r="C111" s="16">
        <v>33.939666666666675</v>
      </c>
      <c r="D111" s="16">
        <v>29.680333333333333</v>
      </c>
      <c r="E111" s="16"/>
      <c r="F111" s="16"/>
      <c r="G111" s="16"/>
      <c r="H111" s="16"/>
      <c r="I111" s="16"/>
      <c r="J111" s="16"/>
      <c r="K111" s="16">
        <v>2.75</v>
      </c>
      <c r="L111" s="16">
        <v>24.05</v>
      </c>
      <c r="M111" s="16">
        <v>29.11</v>
      </c>
      <c r="N111" s="32">
        <f aca="true" t="shared" si="15" ref="N111:N131">B111+C111+D111+E111+F111+G111+H111+I111+J111+K111+L111+M111</f>
        <v>154.00033333333334</v>
      </c>
      <c r="O111" s="1"/>
      <c r="P111" s="1"/>
      <c r="Q111" s="1"/>
      <c r="R111" s="1"/>
      <c r="AJ111" s="1"/>
    </row>
    <row r="112" spans="1:36" s="2" customFormat="1" ht="15" customHeight="1">
      <c r="A112" s="16" t="s">
        <v>102</v>
      </c>
      <c r="B112" s="16">
        <v>52.2</v>
      </c>
      <c r="C112" s="16">
        <v>53.45</v>
      </c>
      <c r="D112" s="16">
        <v>20.35</v>
      </c>
      <c r="E112" s="16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5</v>
      </c>
      <c r="L112" s="16">
        <v>30</v>
      </c>
      <c r="M112" s="16">
        <v>39</v>
      </c>
      <c r="N112" s="32">
        <f t="shared" si="15"/>
        <v>200</v>
      </c>
      <c r="O112" s="1"/>
      <c r="P112" s="1"/>
      <c r="Q112" s="1"/>
      <c r="R112" s="1"/>
      <c r="AJ112" s="1"/>
    </row>
    <row r="113" spans="1:36" s="2" customFormat="1" ht="12.75" customHeight="1">
      <c r="A113" s="16" t="s">
        <v>103</v>
      </c>
      <c r="B113" s="16">
        <v>163.51899999999998</v>
      </c>
      <c r="C113" s="16">
        <v>146.076</v>
      </c>
      <c r="D113" s="16">
        <v>125.35000000000001</v>
      </c>
      <c r="E113" s="16">
        <v>14.496</v>
      </c>
      <c r="F113" s="16"/>
      <c r="G113" s="16"/>
      <c r="H113" s="16"/>
      <c r="I113" s="16"/>
      <c r="J113" s="16"/>
      <c r="K113" s="16">
        <v>24.481</v>
      </c>
      <c r="L113" s="16">
        <v>121.44</v>
      </c>
      <c r="M113" s="16">
        <v>141.04</v>
      </c>
      <c r="N113" s="32">
        <f t="shared" si="15"/>
        <v>736.4019999999999</v>
      </c>
      <c r="O113" s="1"/>
      <c r="P113" s="1"/>
      <c r="Q113" s="1"/>
      <c r="R113" s="1"/>
      <c r="AJ113" s="1"/>
    </row>
    <row r="114" spans="1:36" s="2" customFormat="1" ht="15.75" customHeight="1">
      <c r="A114" s="16" t="s">
        <v>16</v>
      </c>
      <c r="B114" s="16">
        <v>120.862</v>
      </c>
      <c r="C114" s="16">
        <v>117.977</v>
      </c>
      <c r="D114" s="16">
        <v>65.867</v>
      </c>
      <c r="E114" s="16">
        <v>36.6</v>
      </c>
      <c r="F114" s="16">
        <v>4.1</v>
      </c>
      <c r="G114" s="16">
        <v>2</v>
      </c>
      <c r="H114" s="16">
        <v>0</v>
      </c>
      <c r="I114" s="16">
        <v>0</v>
      </c>
      <c r="J114" s="16">
        <v>4.3</v>
      </c>
      <c r="K114" s="16">
        <v>33.786</v>
      </c>
      <c r="L114" s="16">
        <v>76.543</v>
      </c>
      <c r="M114" s="16">
        <v>79.33</v>
      </c>
      <c r="N114" s="32">
        <f t="shared" si="15"/>
        <v>541.3650000000001</v>
      </c>
      <c r="O114" s="1"/>
      <c r="P114" s="1"/>
      <c r="Q114" s="1"/>
      <c r="R114" s="1"/>
      <c r="AJ114" s="1"/>
    </row>
    <row r="115" spans="1:36" s="2" customFormat="1" ht="13.5" customHeight="1">
      <c r="A115" s="16" t="s">
        <v>18</v>
      </c>
      <c r="B115" s="16">
        <v>158.236</v>
      </c>
      <c r="C115" s="16">
        <v>167.48</v>
      </c>
      <c r="D115" s="16">
        <v>127.581</v>
      </c>
      <c r="E115" s="16">
        <v>7.934</v>
      </c>
      <c r="F115" s="16"/>
      <c r="G115" s="16"/>
      <c r="H115" s="16"/>
      <c r="I115" s="16"/>
      <c r="J115" s="16"/>
      <c r="K115" s="16">
        <v>48.457</v>
      </c>
      <c r="L115" s="16">
        <v>114.9</v>
      </c>
      <c r="M115" s="16">
        <v>131.00799999999998</v>
      </c>
      <c r="N115" s="32">
        <f t="shared" si="15"/>
        <v>755.596</v>
      </c>
      <c r="O115" s="1"/>
      <c r="P115" s="1"/>
      <c r="Q115" s="1"/>
      <c r="R115" s="1"/>
      <c r="AJ115" s="1"/>
    </row>
    <row r="116" spans="1:36" s="2" customFormat="1" ht="12" customHeight="1">
      <c r="A116" s="16" t="s">
        <v>22</v>
      </c>
      <c r="B116" s="16">
        <v>60.8</v>
      </c>
      <c r="C116" s="16">
        <v>59.85999999999999</v>
      </c>
      <c r="D116" s="16">
        <v>30</v>
      </c>
      <c r="E116" s="16">
        <v>10</v>
      </c>
      <c r="F116" s="16"/>
      <c r="G116" s="16"/>
      <c r="H116" s="16">
        <v>0</v>
      </c>
      <c r="I116" s="16"/>
      <c r="J116" s="16"/>
      <c r="K116" s="16">
        <v>6.43</v>
      </c>
      <c r="L116" s="16">
        <v>40.91</v>
      </c>
      <c r="M116" s="16">
        <v>52</v>
      </c>
      <c r="N116" s="32">
        <f t="shared" si="15"/>
        <v>260</v>
      </c>
      <c r="O116" s="1"/>
      <c r="P116" s="1"/>
      <c r="Q116" s="1"/>
      <c r="R116" s="1"/>
      <c r="AJ116" s="1"/>
    </row>
    <row r="117" spans="1:36" s="2" customFormat="1" ht="12.75" customHeight="1">
      <c r="A117" s="32" t="s">
        <v>80</v>
      </c>
      <c r="B117" s="16">
        <v>77.616</v>
      </c>
      <c r="C117" s="16">
        <v>79.058</v>
      </c>
      <c r="D117" s="16">
        <v>53.32</v>
      </c>
      <c r="E117" s="16">
        <v>27.38</v>
      </c>
      <c r="F117" s="16"/>
      <c r="G117" s="16"/>
      <c r="H117" s="16"/>
      <c r="I117" s="16"/>
      <c r="J117" s="16"/>
      <c r="K117" s="16">
        <v>21.497</v>
      </c>
      <c r="L117" s="16">
        <v>66.985</v>
      </c>
      <c r="M117" s="16">
        <v>68.829</v>
      </c>
      <c r="N117" s="32">
        <f t="shared" si="15"/>
        <v>394.685</v>
      </c>
      <c r="O117" s="1"/>
      <c r="P117" s="1"/>
      <c r="Q117" s="1"/>
      <c r="R117" s="1"/>
      <c r="AJ117" s="1"/>
    </row>
    <row r="118" spans="1:36" s="2" customFormat="1" ht="10.5" customHeight="1">
      <c r="A118" s="16" t="s">
        <v>98</v>
      </c>
      <c r="B118" s="33">
        <f aca="true" t="shared" si="16" ref="B118:M118">B117*0.81</f>
        <v>62.86896</v>
      </c>
      <c r="C118" s="33">
        <f t="shared" si="16"/>
        <v>64.03698000000001</v>
      </c>
      <c r="D118" s="33">
        <f t="shared" si="16"/>
        <v>43.1892</v>
      </c>
      <c r="E118" s="33">
        <f t="shared" si="16"/>
        <v>22.1778</v>
      </c>
      <c r="F118" s="33">
        <f t="shared" si="16"/>
        <v>0</v>
      </c>
      <c r="G118" s="33">
        <f t="shared" si="16"/>
        <v>0</v>
      </c>
      <c r="H118" s="33">
        <f t="shared" si="16"/>
        <v>0</v>
      </c>
      <c r="I118" s="33">
        <f t="shared" si="16"/>
        <v>0</v>
      </c>
      <c r="J118" s="33">
        <f t="shared" si="16"/>
        <v>0</v>
      </c>
      <c r="K118" s="33">
        <f t="shared" si="16"/>
        <v>17.412570000000002</v>
      </c>
      <c r="L118" s="33">
        <f t="shared" si="16"/>
        <v>54.257850000000005</v>
      </c>
      <c r="M118" s="33">
        <f t="shared" si="16"/>
        <v>55.75149</v>
      </c>
      <c r="N118" s="118">
        <f>B118+C118+D118+E118+F118+G118+H118+I118+J118+K118+L118+M118</f>
        <v>319.69485000000003</v>
      </c>
      <c r="O118" s="1"/>
      <c r="P118" s="1"/>
      <c r="Q118" s="1"/>
      <c r="R118" s="1"/>
      <c r="AJ118" s="1"/>
    </row>
    <row r="119" spans="1:36" s="2" customFormat="1" ht="12" customHeight="1">
      <c r="A119" s="16" t="s">
        <v>97</v>
      </c>
      <c r="B119" s="33">
        <f aca="true" t="shared" si="17" ref="B119:M119">B117-B118</f>
        <v>14.747039999999998</v>
      </c>
      <c r="C119" s="33">
        <f t="shared" si="17"/>
        <v>15.021019999999993</v>
      </c>
      <c r="D119" s="33">
        <f t="shared" si="17"/>
        <v>10.1308</v>
      </c>
      <c r="E119" s="33">
        <f t="shared" si="17"/>
        <v>5.202199999999998</v>
      </c>
      <c r="F119" s="33">
        <f t="shared" si="17"/>
        <v>0</v>
      </c>
      <c r="G119" s="33">
        <f t="shared" si="17"/>
        <v>0</v>
      </c>
      <c r="H119" s="33">
        <f t="shared" si="17"/>
        <v>0</v>
      </c>
      <c r="I119" s="33">
        <f t="shared" si="17"/>
        <v>0</v>
      </c>
      <c r="J119" s="33">
        <f t="shared" si="17"/>
        <v>0</v>
      </c>
      <c r="K119" s="33">
        <f t="shared" si="17"/>
        <v>4.084429999999998</v>
      </c>
      <c r="L119" s="33">
        <f t="shared" si="17"/>
        <v>12.727149999999995</v>
      </c>
      <c r="M119" s="33">
        <f t="shared" si="17"/>
        <v>13.077509999999997</v>
      </c>
      <c r="N119" s="32">
        <f t="shared" si="15"/>
        <v>74.99014999999997</v>
      </c>
      <c r="O119" s="1"/>
      <c r="P119" s="1"/>
      <c r="Q119" s="1"/>
      <c r="R119" s="1"/>
      <c r="AJ119" s="1"/>
    </row>
    <row r="120" spans="1:36" s="2" customFormat="1" ht="12" customHeight="1">
      <c r="A120" s="58" t="s">
        <v>124</v>
      </c>
      <c r="B120" s="33">
        <v>0</v>
      </c>
      <c r="C120" s="33">
        <v>0</v>
      </c>
      <c r="D120" s="33">
        <v>0</v>
      </c>
      <c r="E120" s="33">
        <v>0</v>
      </c>
      <c r="F120" s="33"/>
      <c r="G120" s="33"/>
      <c r="H120" s="33"/>
      <c r="I120" s="33"/>
      <c r="J120" s="33"/>
      <c r="K120" s="33">
        <v>0</v>
      </c>
      <c r="L120" s="33">
        <v>0</v>
      </c>
      <c r="M120" s="33">
        <v>0</v>
      </c>
      <c r="N120" s="32">
        <f t="shared" si="15"/>
        <v>0</v>
      </c>
      <c r="O120" s="1"/>
      <c r="P120" s="1"/>
      <c r="Q120" s="1"/>
      <c r="R120" s="1"/>
      <c r="AJ120" s="1"/>
    </row>
    <row r="121" spans="1:36" s="2" customFormat="1" ht="12" customHeight="1">
      <c r="A121" s="16" t="s">
        <v>112</v>
      </c>
      <c r="B121" s="33">
        <v>69.83</v>
      </c>
      <c r="C121" s="33">
        <v>63.08</v>
      </c>
      <c r="D121" s="33">
        <v>50</v>
      </c>
      <c r="E121" s="33">
        <v>10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12.09</v>
      </c>
      <c r="L121" s="33">
        <v>35</v>
      </c>
      <c r="M121" s="33">
        <v>40</v>
      </c>
      <c r="N121" s="32">
        <f t="shared" si="15"/>
        <v>280</v>
      </c>
      <c r="O121" s="33" t="e">
        <f>O119-#REF!</f>
        <v>#REF!</v>
      </c>
      <c r="P121" s="33" t="e">
        <f>P119-#REF!</f>
        <v>#REF!</v>
      </c>
      <c r="Q121" s="33" t="e">
        <f>Q119-#REF!</f>
        <v>#REF!</v>
      </c>
      <c r="R121" s="33" t="e">
        <f>R119-#REF!</f>
        <v>#REF!</v>
      </c>
      <c r="S121" s="33" t="e">
        <f>S119-#REF!</f>
        <v>#REF!</v>
      </c>
      <c r="T121" s="33" t="e">
        <f>T119-#REF!</f>
        <v>#REF!</v>
      </c>
      <c r="U121" s="33" t="e">
        <f>U119-#REF!</f>
        <v>#REF!</v>
      </c>
      <c r="V121" s="33" t="e">
        <f>V119-#REF!</f>
        <v>#REF!</v>
      </c>
      <c r="W121" s="33" t="e">
        <f>W119-#REF!</f>
        <v>#REF!</v>
      </c>
      <c r="X121" s="33" t="e">
        <f>X119-#REF!</f>
        <v>#REF!</v>
      </c>
      <c r="Y121" s="33" t="e">
        <f>Y119-#REF!</f>
        <v>#REF!</v>
      </c>
      <c r="Z121" s="33" t="e">
        <f>Z119-#REF!</f>
        <v>#REF!</v>
      </c>
      <c r="AA121" s="33" t="e">
        <f>AA119-#REF!</f>
        <v>#REF!</v>
      </c>
      <c r="AB121" s="33" t="e">
        <f>AB119-#REF!</f>
        <v>#REF!</v>
      </c>
      <c r="AC121" s="33" t="e">
        <f>AC119-#REF!</f>
        <v>#REF!</v>
      </c>
      <c r="AD121" s="33" t="e">
        <f>AD119-#REF!</f>
        <v>#REF!</v>
      </c>
      <c r="AE121" s="33" t="e">
        <f>AE119-#REF!</f>
        <v>#REF!</v>
      </c>
      <c r="AF121" s="33" t="e">
        <f>AF119-#REF!</f>
        <v>#REF!</v>
      </c>
      <c r="AG121" s="33" t="e">
        <f>AG119-#REF!</f>
        <v>#REF!</v>
      </c>
      <c r="AH121" s="33" t="e">
        <f>AH119-#REF!</f>
        <v>#REF!</v>
      </c>
      <c r="AI121" s="33" t="e">
        <f>AI119-#REF!</f>
        <v>#REF!</v>
      </c>
      <c r="AJ121" s="1"/>
    </row>
    <row r="122" spans="1:36" s="2" customFormat="1" ht="12" customHeight="1">
      <c r="A122" s="16" t="s">
        <v>98</v>
      </c>
      <c r="B122" s="33">
        <f>B121*0.33</f>
        <v>23.0439</v>
      </c>
      <c r="C122" s="33">
        <f aca="true" t="shared" si="18" ref="C122:M122">C121*0.33</f>
        <v>20.8164</v>
      </c>
      <c r="D122" s="33">
        <f t="shared" si="18"/>
        <v>16.5</v>
      </c>
      <c r="E122" s="33">
        <f t="shared" si="18"/>
        <v>3.3000000000000003</v>
      </c>
      <c r="F122" s="33">
        <f t="shared" si="18"/>
        <v>0</v>
      </c>
      <c r="G122" s="33">
        <f t="shared" si="18"/>
        <v>0</v>
      </c>
      <c r="H122" s="33">
        <f t="shared" si="18"/>
        <v>0</v>
      </c>
      <c r="I122" s="33">
        <f t="shared" si="18"/>
        <v>0</v>
      </c>
      <c r="J122" s="33">
        <f t="shared" si="18"/>
        <v>0</v>
      </c>
      <c r="K122" s="33">
        <f t="shared" si="18"/>
        <v>3.9897</v>
      </c>
      <c r="L122" s="33">
        <f t="shared" si="18"/>
        <v>11.55</v>
      </c>
      <c r="M122" s="33">
        <f t="shared" si="18"/>
        <v>13.200000000000001</v>
      </c>
      <c r="N122" s="32">
        <f t="shared" si="15"/>
        <v>92.4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"/>
    </row>
    <row r="123" spans="1:36" s="2" customFormat="1" ht="10.5" customHeight="1">
      <c r="A123" s="16" t="s">
        <v>97</v>
      </c>
      <c r="B123" s="33">
        <f>B121-B122</f>
        <v>46.7861</v>
      </c>
      <c r="C123" s="33">
        <f aca="true" t="shared" si="19" ref="C123:M123">C121-C122</f>
        <v>42.2636</v>
      </c>
      <c r="D123" s="33">
        <f t="shared" si="19"/>
        <v>33.5</v>
      </c>
      <c r="E123" s="33">
        <f t="shared" si="19"/>
        <v>6.699999999999999</v>
      </c>
      <c r="F123" s="33">
        <f t="shared" si="19"/>
        <v>0</v>
      </c>
      <c r="G123" s="33">
        <f t="shared" si="19"/>
        <v>0</v>
      </c>
      <c r="H123" s="33">
        <f t="shared" si="19"/>
        <v>0</v>
      </c>
      <c r="I123" s="33">
        <f t="shared" si="19"/>
        <v>0</v>
      </c>
      <c r="J123" s="33">
        <f t="shared" si="19"/>
        <v>0</v>
      </c>
      <c r="K123" s="33">
        <f t="shared" si="19"/>
        <v>8.1003</v>
      </c>
      <c r="L123" s="33">
        <f t="shared" si="19"/>
        <v>23.45</v>
      </c>
      <c r="M123" s="33">
        <f t="shared" si="19"/>
        <v>26.799999999999997</v>
      </c>
      <c r="N123" s="32">
        <f t="shared" si="15"/>
        <v>187.59999999999997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"/>
    </row>
    <row r="124" spans="1:36" s="2" customFormat="1" ht="12.75" customHeight="1">
      <c r="A124" s="16" t="s">
        <v>31</v>
      </c>
      <c r="B124" s="16">
        <v>87.39</v>
      </c>
      <c r="C124" s="16">
        <v>109.65</v>
      </c>
      <c r="D124" s="16">
        <v>102.68</v>
      </c>
      <c r="E124" s="16">
        <v>16.88</v>
      </c>
      <c r="F124" s="16"/>
      <c r="G124" s="16"/>
      <c r="H124" s="16"/>
      <c r="I124" s="16"/>
      <c r="J124" s="16"/>
      <c r="K124" s="16">
        <v>42.5</v>
      </c>
      <c r="L124" s="16">
        <v>82.9</v>
      </c>
      <c r="M124" s="16">
        <v>128</v>
      </c>
      <c r="N124" s="32">
        <f t="shared" si="15"/>
        <v>570</v>
      </c>
      <c r="O124" s="1"/>
      <c r="P124" s="1"/>
      <c r="Q124" s="1"/>
      <c r="R124" s="1"/>
      <c r="AJ124" s="1"/>
    </row>
    <row r="125" spans="1:36" s="2" customFormat="1" ht="11.25" customHeight="1">
      <c r="A125" s="16" t="s">
        <v>98</v>
      </c>
      <c r="B125" s="16">
        <f>B124*0.625</f>
        <v>54.61875</v>
      </c>
      <c r="C125" s="16">
        <f aca="true" t="shared" si="20" ref="C125:M125">C124*0.625</f>
        <v>68.53125</v>
      </c>
      <c r="D125" s="16">
        <f t="shared" si="20"/>
        <v>64.17500000000001</v>
      </c>
      <c r="E125" s="16">
        <f t="shared" si="20"/>
        <v>10.549999999999999</v>
      </c>
      <c r="F125" s="16">
        <f t="shared" si="20"/>
        <v>0</v>
      </c>
      <c r="G125" s="16">
        <f t="shared" si="20"/>
        <v>0</v>
      </c>
      <c r="H125" s="16">
        <f t="shared" si="20"/>
        <v>0</v>
      </c>
      <c r="I125" s="16">
        <f t="shared" si="20"/>
        <v>0</v>
      </c>
      <c r="J125" s="16">
        <f t="shared" si="20"/>
        <v>0</v>
      </c>
      <c r="K125" s="16">
        <f t="shared" si="20"/>
        <v>26.5625</v>
      </c>
      <c r="L125" s="16">
        <f t="shared" si="20"/>
        <v>51.8125</v>
      </c>
      <c r="M125" s="16">
        <f t="shared" si="20"/>
        <v>80</v>
      </c>
      <c r="N125" s="32">
        <f t="shared" si="15"/>
        <v>356.25</v>
      </c>
      <c r="O125" s="1"/>
      <c r="P125" s="1"/>
      <c r="Q125" s="1"/>
      <c r="R125" s="1"/>
      <c r="AJ125" s="1"/>
    </row>
    <row r="126" spans="1:36" s="2" customFormat="1" ht="12.75" customHeight="1">
      <c r="A126" s="16" t="s">
        <v>97</v>
      </c>
      <c r="B126" s="16">
        <f>B124-B125</f>
        <v>32.77125</v>
      </c>
      <c r="C126" s="16">
        <f aca="true" t="shared" si="21" ref="C126:M126">C124-C125</f>
        <v>41.118750000000006</v>
      </c>
      <c r="D126" s="16">
        <f t="shared" si="21"/>
        <v>38.504999999999995</v>
      </c>
      <c r="E126" s="16">
        <f t="shared" si="21"/>
        <v>6.33</v>
      </c>
      <c r="F126" s="16">
        <f t="shared" si="21"/>
        <v>0</v>
      </c>
      <c r="G126" s="16">
        <f t="shared" si="21"/>
        <v>0</v>
      </c>
      <c r="H126" s="16">
        <f t="shared" si="21"/>
        <v>0</v>
      </c>
      <c r="I126" s="16">
        <f t="shared" si="21"/>
        <v>0</v>
      </c>
      <c r="J126" s="16">
        <f t="shared" si="21"/>
        <v>0</v>
      </c>
      <c r="K126" s="16">
        <f t="shared" si="21"/>
        <v>15.9375</v>
      </c>
      <c r="L126" s="16">
        <f t="shared" si="21"/>
        <v>31.087500000000006</v>
      </c>
      <c r="M126" s="16">
        <f t="shared" si="21"/>
        <v>48</v>
      </c>
      <c r="N126" s="32">
        <f t="shared" si="15"/>
        <v>213.75000000000003</v>
      </c>
      <c r="O126" s="1"/>
      <c r="P126" s="1"/>
      <c r="Q126" s="1"/>
      <c r="R126" s="1"/>
      <c r="AJ126" s="1"/>
    </row>
    <row r="127" spans="1:36" s="2" customFormat="1" ht="12.75" customHeight="1">
      <c r="A127" s="16" t="s">
        <v>124</v>
      </c>
      <c r="B127" s="16">
        <v>3.063</v>
      </c>
      <c r="C127" s="16">
        <v>3.063</v>
      </c>
      <c r="D127" s="16">
        <v>3.063</v>
      </c>
      <c r="E127" s="16">
        <v>3.063</v>
      </c>
      <c r="F127" s="16"/>
      <c r="G127" s="16"/>
      <c r="H127" s="16"/>
      <c r="I127" s="16"/>
      <c r="J127" s="16"/>
      <c r="K127" s="16">
        <v>3.063</v>
      </c>
      <c r="L127" s="16">
        <v>3.063</v>
      </c>
      <c r="M127" s="16">
        <v>3.062</v>
      </c>
      <c r="N127" s="32">
        <f t="shared" si="15"/>
        <v>21.44</v>
      </c>
      <c r="O127" s="1"/>
      <c r="P127" s="1"/>
      <c r="Q127" s="1"/>
      <c r="R127" s="1"/>
      <c r="AJ127" s="1"/>
    </row>
    <row r="128" spans="1:36" s="2" customFormat="1" ht="29.25" customHeight="1">
      <c r="A128" s="32" t="s">
        <v>81</v>
      </c>
      <c r="B128" s="16">
        <v>37.71</v>
      </c>
      <c r="C128" s="16">
        <v>30.22</v>
      </c>
      <c r="D128" s="16">
        <v>15</v>
      </c>
      <c r="E128" s="16">
        <v>5</v>
      </c>
      <c r="F128" s="16"/>
      <c r="G128" s="16"/>
      <c r="H128" s="16"/>
      <c r="I128" s="16"/>
      <c r="J128" s="16"/>
      <c r="K128" s="16">
        <v>6.56</v>
      </c>
      <c r="L128" s="16">
        <v>29.12</v>
      </c>
      <c r="M128" s="16">
        <v>36.39</v>
      </c>
      <c r="N128" s="32">
        <f>B128+C128+D128+E128+F128+G128+H128+I128+J128+K128+L128+M128</f>
        <v>160</v>
      </c>
      <c r="O128" s="1"/>
      <c r="P128" s="1"/>
      <c r="Q128" s="1"/>
      <c r="R128" s="1"/>
      <c r="AJ128" s="1"/>
    </row>
    <row r="129" spans="1:36" s="2" customFormat="1" ht="12.75" customHeight="1">
      <c r="A129" s="16" t="s">
        <v>98</v>
      </c>
      <c r="B129" s="16">
        <f>B128*0.501</f>
        <v>18.89271</v>
      </c>
      <c r="C129" s="16">
        <f aca="true" t="shared" si="22" ref="C129:L129">C128*0.501</f>
        <v>15.14022</v>
      </c>
      <c r="D129" s="16">
        <f t="shared" si="22"/>
        <v>7.515</v>
      </c>
      <c r="E129" s="16">
        <f t="shared" si="22"/>
        <v>2.505</v>
      </c>
      <c r="F129" s="16">
        <f t="shared" si="22"/>
        <v>0</v>
      </c>
      <c r="G129" s="16">
        <f t="shared" si="22"/>
        <v>0</v>
      </c>
      <c r="H129" s="16">
        <f t="shared" si="22"/>
        <v>0</v>
      </c>
      <c r="I129" s="16">
        <f t="shared" si="22"/>
        <v>0</v>
      </c>
      <c r="J129" s="16">
        <f t="shared" si="22"/>
        <v>0</v>
      </c>
      <c r="K129" s="16">
        <f t="shared" si="22"/>
        <v>3.2865599999999997</v>
      </c>
      <c r="L129" s="16">
        <f t="shared" si="22"/>
        <v>14.589120000000001</v>
      </c>
      <c r="M129" s="16">
        <f>M128*0.501</f>
        <v>18.23139</v>
      </c>
      <c r="N129" s="32">
        <f t="shared" si="15"/>
        <v>80.16000000000001</v>
      </c>
      <c r="O129" s="1"/>
      <c r="P129" s="1"/>
      <c r="Q129" s="1"/>
      <c r="R129" s="1"/>
      <c r="AJ129" s="1"/>
    </row>
    <row r="130" spans="1:36" s="2" customFormat="1" ht="12.75" customHeight="1">
      <c r="A130" s="16" t="s">
        <v>97</v>
      </c>
      <c r="B130" s="16">
        <f>B128-B129</f>
        <v>18.81729</v>
      </c>
      <c r="C130" s="16">
        <f aca="true" t="shared" si="23" ref="C130:M130">C128-C129</f>
        <v>15.07978</v>
      </c>
      <c r="D130" s="16">
        <f t="shared" si="23"/>
        <v>7.485</v>
      </c>
      <c r="E130" s="16">
        <f t="shared" si="23"/>
        <v>2.495</v>
      </c>
      <c r="F130" s="16">
        <f t="shared" si="23"/>
        <v>0</v>
      </c>
      <c r="G130" s="16">
        <f t="shared" si="23"/>
        <v>0</v>
      </c>
      <c r="H130" s="16">
        <f t="shared" si="23"/>
        <v>0</v>
      </c>
      <c r="I130" s="16">
        <f t="shared" si="23"/>
        <v>0</v>
      </c>
      <c r="J130" s="16">
        <f t="shared" si="23"/>
        <v>0</v>
      </c>
      <c r="K130" s="16">
        <f t="shared" si="23"/>
        <v>3.27344</v>
      </c>
      <c r="L130" s="16">
        <f t="shared" si="23"/>
        <v>14.53088</v>
      </c>
      <c r="M130" s="16">
        <f t="shared" si="23"/>
        <v>18.15861</v>
      </c>
      <c r="N130" s="32">
        <f t="shared" si="15"/>
        <v>79.83999999999999</v>
      </c>
      <c r="O130" s="1"/>
      <c r="P130" s="1"/>
      <c r="Q130" s="1"/>
      <c r="R130" s="1"/>
      <c r="AJ130" s="1"/>
    </row>
    <row r="131" spans="1:36" s="2" customFormat="1" ht="16.5" customHeight="1" thickBot="1">
      <c r="A131" s="58" t="s">
        <v>124</v>
      </c>
      <c r="B131" s="20">
        <v>1.9</v>
      </c>
      <c r="C131" s="20">
        <v>1.9</v>
      </c>
      <c r="D131" s="20">
        <v>0.8</v>
      </c>
      <c r="E131" s="20">
        <v>0.241</v>
      </c>
      <c r="F131" s="20"/>
      <c r="G131" s="20"/>
      <c r="H131" s="20"/>
      <c r="I131" s="20"/>
      <c r="J131" s="20"/>
      <c r="K131" s="20">
        <v>0.7</v>
      </c>
      <c r="L131" s="20">
        <v>1.2</v>
      </c>
      <c r="M131" s="20">
        <v>2.8</v>
      </c>
      <c r="N131" s="58">
        <f t="shared" si="15"/>
        <v>9.541</v>
      </c>
      <c r="O131" s="1"/>
      <c r="P131" s="1"/>
      <c r="Q131" s="1"/>
      <c r="R131" s="1"/>
      <c r="AJ131" s="1"/>
    </row>
    <row r="132" spans="1:36" s="2" customFormat="1" ht="32.25" customHeight="1" thickBot="1">
      <c r="A132" s="72" t="s">
        <v>143</v>
      </c>
      <c r="B132" s="111">
        <f>B110+B111+B112+B113+B114+B115+B116+B117+B121+B124+B128</f>
        <v>1133.406</v>
      </c>
      <c r="C132" s="111">
        <f aca="true" t="shared" si="24" ref="C132:M132">C110+C111+C112+C113+C114+C115+C116+C117+C121+C124+C128</f>
        <v>1047.5196666666666</v>
      </c>
      <c r="D132" s="111">
        <f t="shared" si="24"/>
        <v>721.8453333333334</v>
      </c>
      <c r="E132" s="111">
        <f t="shared" si="24"/>
        <v>128.29</v>
      </c>
      <c r="F132" s="111">
        <f t="shared" si="24"/>
        <v>4.1</v>
      </c>
      <c r="G132" s="111">
        <f t="shared" si="24"/>
        <v>2</v>
      </c>
      <c r="H132" s="111">
        <f t="shared" si="24"/>
        <v>0</v>
      </c>
      <c r="I132" s="111">
        <f t="shared" si="24"/>
        <v>0</v>
      </c>
      <c r="J132" s="111">
        <f t="shared" si="24"/>
        <v>4.3</v>
      </c>
      <c r="K132" s="111">
        <f t="shared" si="24"/>
        <v>240.93033333333332</v>
      </c>
      <c r="L132" s="111">
        <f t="shared" si="24"/>
        <v>759.439</v>
      </c>
      <c r="M132" s="111">
        <f t="shared" si="24"/>
        <v>903.3009999999999</v>
      </c>
      <c r="N132" s="112">
        <f>N110+N111+N112+N113+N114+N115+N116+N117+N121+N124+N128</f>
        <v>4945.131333333334</v>
      </c>
      <c r="O132" s="1"/>
      <c r="P132" s="1"/>
      <c r="Q132" s="1"/>
      <c r="R132" s="1"/>
      <c r="AJ132" s="1"/>
    </row>
    <row r="133" spans="1:36" s="2" customFormat="1" ht="27" customHeight="1" thickBot="1">
      <c r="A133" s="54" t="s">
        <v>153</v>
      </c>
      <c r="B133" s="60">
        <f aca="true" t="shared" si="25" ref="B133:M133">B120+B127+B131</f>
        <v>4.963</v>
      </c>
      <c r="C133" s="60">
        <f t="shared" si="25"/>
        <v>4.963</v>
      </c>
      <c r="D133" s="60">
        <f t="shared" si="25"/>
        <v>3.8630000000000004</v>
      </c>
      <c r="E133" s="60">
        <f t="shared" si="25"/>
        <v>3.3040000000000003</v>
      </c>
      <c r="F133" s="60">
        <f t="shared" si="25"/>
        <v>0</v>
      </c>
      <c r="G133" s="60">
        <f t="shared" si="25"/>
        <v>0</v>
      </c>
      <c r="H133" s="60">
        <f t="shared" si="25"/>
        <v>0</v>
      </c>
      <c r="I133" s="60">
        <f t="shared" si="25"/>
        <v>0</v>
      </c>
      <c r="J133" s="60">
        <f t="shared" si="25"/>
        <v>0</v>
      </c>
      <c r="K133" s="60">
        <f t="shared" si="25"/>
        <v>3.763</v>
      </c>
      <c r="L133" s="60">
        <f t="shared" si="25"/>
        <v>4.263</v>
      </c>
      <c r="M133" s="60">
        <f t="shared" si="25"/>
        <v>5.862</v>
      </c>
      <c r="N133" s="60">
        <f>N120+N127+N131</f>
        <v>30.981</v>
      </c>
      <c r="O133" s="1"/>
      <c r="P133" s="1"/>
      <c r="Q133" s="1"/>
      <c r="R133" s="1"/>
      <c r="AJ133" s="1"/>
    </row>
    <row r="134" spans="1:36" s="2" customFormat="1" ht="30" customHeight="1" thickBot="1">
      <c r="A134" s="72" t="s">
        <v>148</v>
      </c>
      <c r="B134" s="111">
        <f aca="true" t="shared" si="26" ref="B134:AI134">B102+B132</f>
        <v>3338.9101030613338</v>
      </c>
      <c r="C134" s="111">
        <f t="shared" si="26"/>
        <v>3208.163464560372</v>
      </c>
      <c r="D134" s="111">
        <f t="shared" si="26"/>
        <v>2454.2203</v>
      </c>
      <c r="E134" s="111">
        <f t="shared" si="26"/>
        <v>810.0564726067703</v>
      </c>
      <c r="F134" s="111">
        <f t="shared" si="26"/>
        <v>14.947111111111111</v>
      </c>
      <c r="G134" s="111">
        <f t="shared" si="26"/>
        <v>7.298555555555555</v>
      </c>
      <c r="H134" s="111">
        <f t="shared" si="26"/>
        <v>5.6273333333333335</v>
      </c>
      <c r="I134" s="111">
        <f t="shared" si="26"/>
        <v>0.37133333333333335</v>
      </c>
      <c r="J134" s="111">
        <f t="shared" si="26"/>
        <v>7.88483</v>
      </c>
      <c r="K134" s="111">
        <f t="shared" si="26"/>
        <v>633.8791245308768</v>
      </c>
      <c r="L134" s="111">
        <f t="shared" si="26"/>
        <v>2088.255665226127</v>
      </c>
      <c r="M134" s="111">
        <f t="shared" si="26"/>
        <v>2622.622068084461</v>
      </c>
      <c r="N134" s="112">
        <f t="shared" si="26"/>
        <v>15192.236361403273</v>
      </c>
      <c r="O134" s="29">
        <f t="shared" si="26"/>
        <v>0</v>
      </c>
      <c r="P134" s="5">
        <f t="shared" si="26"/>
        <v>0</v>
      </c>
      <c r="Q134" s="5">
        <f t="shared" si="26"/>
        <v>0</v>
      </c>
      <c r="R134" s="5">
        <f t="shared" si="26"/>
        <v>0</v>
      </c>
      <c r="S134" s="5">
        <f t="shared" si="26"/>
        <v>0</v>
      </c>
      <c r="T134" s="5">
        <f t="shared" si="26"/>
        <v>0</v>
      </c>
      <c r="U134" s="5">
        <f t="shared" si="26"/>
        <v>0</v>
      </c>
      <c r="V134" s="5">
        <f t="shared" si="26"/>
        <v>0</v>
      </c>
      <c r="W134" s="5">
        <f t="shared" si="26"/>
        <v>0</v>
      </c>
      <c r="X134" s="5">
        <f t="shared" si="26"/>
        <v>0</v>
      </c>
      <c r="Y134" s="5">
        <f t="shared" si="26"/>
        <v>0</v>
      </c>
      <c r="Z134" s="5">
        <f t="shared" si="26"/>
        <v>0</v>
      </c>
      <c r="AA134" s="5">
        <f t="shared" si="26"/>
        <v>0</v>
      </c>
      <c r="AB134" s="5">
        <f t="shared" si="26"/>
        <v>0</v>
      </c>
      <c r="AC134" s="5">
        <f t="shared" si="26"/>
        <v>0</v>
      </c>
      <c r="AD134" s="5">
        <f t="shared" si="26"/>
        <v>0</v>
      </c>
      <c r="AE134" s="5">
        <f t="shared" si="26"/>
        <v>0</v>
      </c>
      <c r="AF134" s="5">
        <f t="shared" si="26"/>
        <v>0</v>
      </c>
      <c r="AG134" s="5">
        <f t="shared" si="26"/>
        <v>0</v>
      </c>
      <c r="AH134" s="5">
        <f t="shared" si="26"/>
        <v>0</v>
      </c>
      <c r="AI134" s="5">
        <f t="shared" si="26"/>
        <v>0</v>
      </c>
      <c r="AJ134" s="1"/>
    </row>
    <row r="135" spans="1:36" s="2" customFormat="1" ht="15.75" customHeight="1" thickBot="1">
      <c r="A135" s="61" t="s">
        <v>126</v>
      </c>
      <c r="B135" s="62">
        <f aca="true" t="shared" si="27" ref="B135:M135">B103</f>
        <v>0.136</v>
      </c>
      <c r="C135" s="62">
        <f t="shared" si="27"/>
        <v>0.08299999999999999</v>
      </c>
      <c r="D135" s="62">
        <f t="shared" si="27"/>
        <v>0.101</v>
      </c>
      <c r="E135" s="62">
        <f t="shared" si="27"/>
        <v>0.028</v>
      </c>
      <c r="F135" s="62">
        <f t="shared" si="27"/>
        <v>0</v>
      </c>
      <c r="G135" s="62">
        <f t="shared" si="27"/>
        <v>0</v>
      </c>
      <c r="H135" s="62">
        <f t="shared" si="27"/>
        <v>0</v>
      </c>
      <c r="I135" s="62">
        <f t="shared" si="27"/>
        <v>0</v>
      </c>
      <c r="J135" s="62">
        <f t="shared" si="27"/>
        <v>0</v>
      </c>
      <c r="K135" s="62">
        <f t="shared" si="27"/>
        <v>0.056</v>
      </c>
      <c r="L135" s="62">
        <f t="shared" si="27"/>
        <v>0.1</v>
      </c>
      <c r="M135" s="62">
        <f t="shared" si="27"/>
        <v>0.10300000000000001</v>
      </c>
      <c r="N135" s="62">
        <f>N103</f>
        <v>0.607</v>
      </c>
      <c r="O135" s="5"/>
      <c r="P135" s="5"/>
      <c r="Q135" s="5"/>
      <c r="R135" s="5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"/>
    </row>
    <row r="136" spans="1:36" s="2" customFormat="1" ht="30" customHeight="1" thickBot="1">
      <c r="A136" s="119" t="s">
        <v>127</v>
      </c>
      <c r="B136" s="116">
        <f>B134-B135</f>
        <v>3338.774103061334</v>
      </c>
      <c r="C136" s="116">
        <f aca="true" t="shared" si="28" ref="C136:M136">C134-C135</f>
        <v>3208.080464560372</v>
      </c>
      <c r="D136" s="116">
        <f t="shared" si="28"/>
        <v>2454.1193</v>
      </c>
      <c r="E136" s="116">
        <f t="shared" si="28"/>
        <v>810.0284726067703</v>
      </c>
      <c r="F136" s="116">
        <f t="shared" si="28"/>
        <v>14.947111111111111</v>
      </c>
      <c r="G136" s="116">
        <f t="shared" si="28"/>
        <v>7.298555555555555</v>
      </c>
      <c r="H136" s="116">
        <f t="shared" si="28"/>
        <v>5.6273333333333335</v>
      </c>
      <c r="I136" s="116">
        <f t="shared" si="28"/>
        <v>0.37133333333333335</v>
      </c>
      <c r="J136" s="116">
        <f t="shared" si="28"/>
        <v>7.88483</v>
      </c>
      <c r="K136" s="116">
        <f t="shared" si="28"/>
        <v>633.8231245308767</v>
      </c>
      <c r="L136" s="116">
        <f t="shared" si="28"/>
        <v>2088.155665226127</v>
      </c>
      <c r="M136" s="116">
        <f t="shared" si="28"/>
        <v>2622.5190680844607</v>
      </c>
      <c r="N136" s="117">
        <f>N134-N135</f>
        <v>15191.629361403273</v>
      </c>
      <c r="O136" s="29" t="e">
        <f>O104+#REF!</f>
        <v>#REF!</v>
      </c>
      <c r="P136" s="5" t="e">
        <f>P104+#REF!</f>
        <v>#REF!</v>
      </c>
      <c r="Q136" s="5" t="e">
        <f>Q104+#REF!</f>
        <v>#REF!</v>
      </c>
      <c r="R136" s="5" t="e">
        <f>R104+#REF!</f>
        <v>#REF!</v>
      </c>
      <c r="S136" s="5" t="e">
        <f>S104+#REF!</f>
        <v>#REF!</v>
      </c>
      <c r="T136" s="5" t="e">
        <f>T104+#REF!</f>
        <v>#REF!</v>
      </c>
      <c r="U136" s="5" t="e">
        <f>U104+#REF!</f>
        <v>#REF!</v>
      </c>
      <c r="V136" s="5" t="e">
        <f>V104+#REF!</f>
        <v>#REF!</v>
      </c>
      <c r="W136" s="5" t="e">
        <f>W104+#REF!</f>
        <v>#REF!</v>
      </c>
      <c r="X136" s="5" t="e">
        <f>X104+#REF!</f>
        <v>#REF!</v>
      </c>
      <c r="Y136" s="5" t="e">
        <f>Y104+#REF!</f>
        <v>#REF!</v>
      </c>
      <c r="Z136" s="5" t="e">
        <f>Z104+#REF!</f>
        <v>#REF!</v>
      </c>
      <c r="AA136" s="5" t="e">
        <f>AA104+#REF!</f>
        <v>#REF!</v>
      </c>
      <c r="AB136" s="5" t="e">
        <f>AB104+#REF!</f>
        <v>#REF!</v>
      </c>
      <c r="AC136" s="5" t="e">
        <f>AC104+#REF!</f>
        <v>#REF!</v>
      </c>
      <c r="AD136" s="5" t="e">
        <f>AD104+#REF!</f>
        <v>#REF!</v>
      </c>
      <c r="AE136" s="5" t="e">
        <f>AE104+#REF!</f>
        <v>#REF!</v>
      </c>
      <c r="AF136" s="5" t="e">
        <f>AF104+#REF!</f>
        <v>#REF!</v>
      </c>
      <c r="AG136" s="5" t="e">
        <f>AG104+#REF!</f>
        <v>#REF!</v>
      </c>
      <c r="AH136" s="5" t="e">
        <f>AH104+#REF!</f>
        <v>#REF!</v>
      </c>
      <c r="AI136" s="5" t="e">
        <f>AI104+#REF!</f>
        <v>#REF!</v>
      </c>
      <c r="AJ136" s="1"/>
    </row>
    <row r="137" spans="1:36" s="9" customFormat="1" ht="15" customHeight="1">
      <c r="A137" s="60" t="s">
        <v>125</v>
      </c>
      <c r="B137" s="60">
        <f aca="true" t="shared" si="29" ref="B137:AI137">B105+B133</f>
        <v>7.17</v>
      </c>
      <c r="C137" s="60">
        <f t="shared" si="29"/>
        <v>7.140000000000001</v>
      </c>
      <c r="D137" s="60">
        <f t="shared" si="29"/>
        <v>6.040000000000001</v>
      </c>
      <c r="E137" s="60">
        <f t="shared" si="29"/>
        <v>5.481</v>
      </c>
      <c r="F137" s="60">
        <f t="shared" si="29"/>
        <v>0</v>
      </c>
      <c r="G137" s="60">
        <f t="shared" si="29"/>
        <v>0</v>
      </c>
      <c r="H137" s="60">
        <f t="shared" si="29"/>
        <v>0</v>
      </c>
      <c r="I137" s="60">
        <f t="shared" si="29"/>
        <v>0</v>
      </c>
      <c r="J137" s="60">
        <f t="shared" si="29"/>
        <v>0</v>
      </c>
      <c r="K137" s="60">
        <f t="shared" si="29"/>
        <v>5.9399999999999995</v>
      </c>
      <c r="L137" s="60">
        <f t="shared" si="29"/>
        <v>6.4399999999999995</v>
      </c>
      <c r="M137" s="60">
        <f t="shared" si="29"/>
        <v>8.036999999999999</v>
      </c>
      <c r="N137" s="60">
        <f>N105+N133</f>
        <v>46.248</v>
      </c>
      <c r="O137" s="60">
        <f t="shared" si="29"/>
        <v>0</v>
      </c>
      <c r="P137" s="60">
        <f t="shared" si="29"/>
        <v>0</v>
      </c>
      <c r="Q137" s="60">
        <f t="shared" si="29"/>
        <v>0</v>
      </c>
      <c r="R137" s="60">
        <f t="shared" si="29"/>
        <v>0</v>
      </c>
      <c r="S137" s="60">
        <f t="shared" si="29"/>
        <v>0</v>
      </c>
      <c r="T137" s="60">
        <f t="shared" si="29"/>
        <v>0</v>
      </c>
      <c r="U137" s="60">
        <f t="shared" si="29"/>
        <v>0</v>
      </c>
      <c r="V137" s="60">
        <f t="shared" si="29"/>
        <v>0</v>
      </c>
      <c r="W137" s="60">
        <f t="shared" si="29"/>
        <v>0</v>
      </c>
      <c r="X137" s="60">
        <f t="shared" si="29"/>
        <v>0</v>
      </c>
      <c r="Y137" s="60">
        <f t="shared" si="29"/>
        <v>0</v>
      </c>
      <c r="Z137" s="60">
        <f t="shared" si="29"/>
        <v>0</v>
      </c>
      <c r="AA137" s="60">
        <f t="shared" si="29"/>
        <v>0</v>
      </c>
      <c r="AB137" s="60">
        <f t="shared" si="29"/>
        <v>0</v>
      </c>
      <c r="AC137" s="60">
        <f t="shared" si="29"/>
        <v>0</v>
      </c>
      <c r="AD137" s="60">
        <f t="shared" si="29"/>
        <v>0</v>
      </c>
      <c r="AE137" s="60">
        <f t="shared" si="29"/>
        <v>0</v>
      </c>
      <c r="AF137" s="60">
        <f t="shared" si="29"/>
        <v>0</v>
      </c>
      <c r="AG137" s="60">
        <f t="shared" si="29"/>
        <v>0</v>
      </c>
      <c r="AH137" s="60">
        <f t="shared" si="29"/>
        <v>0</v>
      </c>
      <c r="AI137" s="60">
        <f t="shared" si="29"/>
        <v>0</v>
      </c>
      <c r="AJ137" s="34"/>
    </row>
    <row r="138" spans="1:36" s="9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34"/>
      <c r="P138" s="34"/>
      <c r="Q138" s="34"/>
      <c r="R138" s="34"/>
      <c r="AJ138" s="34"/>
    </row>
    <row r="139" spans="1:36" s="8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6"/>
      <c r="P139" s="26"/>
      <c r="Q139" s="26"/>
      <c r="R139" s="26"/>
      <c r="AJ139" s="26"/>
    </row>
    <row r="140" spans="1:36" s="8" customFormat="1" ht="23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6"/>
      <c r="P140" s="26"/>
      <c r="Q140" s="26"/>
      <c r="R140" s="26"/>
      <c r="AJ140" s="26"/>
    </row>
    <row r="141" spans="1:36" s="8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6"/>
      <c r="P141" s="26"/>
      <c r="Q141" s="26"/>
      <c r="R141" s="26"/>
      <c r="AJ141" s="26"/>
    </row>
    <row r="142" spans="1:36" s="2" customFormat="1" ht="17.25" customHeight="1">
      <c r="A142" s="148" t="s">
        <v>27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"/>
      <c r="P142" s="1"/>
      <c r="Q142" s="1"/>
      <c r="R142" s="1"/>
      <c r="AJ142" s="1"/>
    </row>
    <row r="143" spans="1:36" s="2" customFormat="1" ht="16.5" customHeight="1">
      <c r="A143" s="148" t="s">
        <v>134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"/>
      <c r="P143" s="1"/>
      <c r="Q143" s="1"/>
      <c r="R143" s="1"/>
      <c r="AJ143" s="1"/>
    </row>
    <row r="144" spans="1:36" s="2" customFormat="1" ht="16.5" customHeight="1">
      <c r="A144" s="97"/>
      <c r="B144" s="147" t="s">
        <v>35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97"/>
      <c r="N144" s="97"/>
      <c r="O144" s="1"/>
      <c r="P144" s="1"/>
      <c r="Q144" s="1"/>
      <c r="R144" s="1"/>
      <c r="AJ144" s="1"/>
    </row>
    <row r="145" spans="1:36" s="2" customFormat="1" ht="14.25" customHeight="1">
      <c r="A145" s="5" t="s">
        <v>25</v>
      </c>
      <c r="B145" s="5" t="s">
        <v>0</v>
      </c>
      <c r="C145" s="5" t="s">
        <v>1</v>
      </c>
      <c r="D145" s="5" t="s">
        <v>2</v>
      </c>
      <c r="E145" s="5" t="s">
        <v>3</v>
      </c>
      <c r="F145" s="5" t="s">
        <v>4</v>
      </c>
      <c r="G145" s="5" t="s">
        <v>26</v>
      </c>
      <c r="H145" s="5" t="s">
        <v>5</v>
      </c>
      <c r="I145" s="5" t="s">
        <v>6</v>
      </c>
      <c r="J145" s="5" t="s">
        <v>7</v>
      </c>
      <c r="K145" s="5" t="s">
        <v>8</v>
      </c>
      <c r="L145" s="5" t="s">
        <v>9</v>
      </c>
      <c r="M145" s="5" t="s">
        <v>10</v>
      </c>
      <c r="N145" s="5" t="s">
        <v>24</v>
      </c>
      <c r="O145" s="1"/>
      <c r="P145" s="1"/>
      <c r="Q145" s="1"/>
      <c r="R145" s="1"/>
      <c r="AJ145" s="1"/>
    </row>
    <row r="146" spans="1:36" s="3" customFormat="1" ht="24" customHeight="1">
      <c r="A146" s="16" t="s">
        <v>33</v>
      </c>
      <c r="B146" s="14">
        <v>119.72466666666666</v>
      </c>
      <c r="C146" s="14">
        <v>116.45466666666665</v>
      </c>
      <c r="D146" s="14">
        <v>97.06533333333333</v>
      </c>
      <c r="E146" s="14">
        <v>56.31021666666667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19.445</v>
      </c>
      <c r="L146" s="14">
        <v>75</v>
      </c>
      <c r="M146" s="14">
        <v>116</v>
      </c>
      <c r="N146" s="14">
        <f>B146+C146+D146+E146+F146+G146+H146+I146+J146+K146+L146+M146</f>
        <v>599.9998833333334</v>
      </c>
      <c r="O146" s="35"/>
      <c r="P146" s="35"/>
      <c r="Q146" s="35"/>
      <c r="R146" s="35"/>
      <c r="AJ146" s="35"/>
    </row>
    <row r="147" spans="1:36" s="3" customFormat="1" ht="40.5" customHeight="1">
      <c r="A147" s="16" t="s">
        <v>34</v>
      </c>
      <c r="B147" s="16">
        <v>48.772333333333336</v>
      </c>
      <c r="C147" s="16">
        <v>48.049</v>
      </c>
      <c r="D147" s="16">
        <v>33.323</v>
      </c>
      <c r="E147" s="16">
        <v>10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5.855666666666667</v>
      </c>
      <c r="L147" s="16">
        <v>20</v>
      </c>
      <c r="M147" s="16">
        <v>39</v>
      </c>
      <c r="N147" s="14">
        <f>B147+C147+D147+E147+F147+G147+H147+I147+J147+K147+L147+M147</f>
        <v>205.00000000000003</v>
      </c>
      <c r="O147" s="35"/>
      <c r="P147" s="35"/>
      <c r="Q147" s="35"/>
      <c r="R147" s="35"/>
      <c r="AJ147" s="35"/>
    </row>
    <row r="148" spans="1:36" s="3" customFormat="1" ht="20.25" customHeight="1">
      <c r="A148" s="16" t="s">
        <v>85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35"/>
      <c r="P148" s="35"/>
      <c r="Q148" s="35"/>
      <c r="R148" s="35"/>
      <c r="AJ148" s="35"/>
    </row>
    <row r="149" spans="1:36" s="3" customFormat="1" ht="14.25" customHeight="1">
      <c r="A149" s="16" t="s">
        <v>87</v>
      </c>
      <c r="B149" s="16">
        <v>0.5013333333333333</v>
      </c>
      <c r="C149" s="16">
        <v>0.554</v>
      </c>
      <c r="D149" s="16">
        <v>0.504</v>
      </c>
      <c r="E149" s="16">
        <v>0.1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0.14033333333333334</v>
      </c>
      <c r="L149" s="16">
        <v>0.3</v>
      </c>
      <c r="M149" s="16">
        <v>0.3</v>
      </c>
      <c r="N149" s="14">
        <f>B149+C149+D149+E149+K149+L149+M149</f>
        <v>2.3996666666666666</v>
      </c>
      <c r="O149" s="35"/>
      <c r="P149" s="35"/>
      <c r="Q149" s="35"/>
      <c r="R149" s="35"/>
      <c r="AJ149" s="35"/>
    </row>
    <row r="150" spans="1:36" s="3" customFormat="1" ht="14.25" customHeight="1">
      <c r="A150" s="16" t="s">
        <v>88</v>
      </c>
      <c r="B150" s="16">
        <v>12.191666666666668</v>
      </c>
      <c r="C150" s="16">
        <v>8.006</v>
      </c>
      <c r="D150" s="16">
        <v>7.414000000000001</v>
      </c>
      <c r="E150" s="16">
        <v>1.593333333333333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1.1136666666666668</v>
      </c>
      <c r="L150" s="16">
        <v>5.133333333333334</v>
      </c>
      <c r="M150" s="16">
        <v>3.548</v>
      </c>
      <c r="N150" s="14">
        <f aca="true" t="shared" si="30" ref="N150:N156">B150+C150+D150+E150+F150+G150+H150+I150+J150+K150+L150+M150</f>
        <v>39.00000000000001</v>
      </c>
      <c r="O150" s="35"/>
      <c r="P150" s="35"/>
      <c r="Q150" s="35"/>
      <c r="R150" s="35"/>
      <c r="AJ150" s="35"/>
    </row>
    <row r="151" spans="1:36" s="3" customFormat="1" ht="14.25" customHeight="1">
      <c r="A151" s="16" t="s">
        <v>89</v>
      </c>
      <c r="B151" s="16">
        <v>1.4426666666666668</v>
      </c>
      <c r="C151" s="16">
        <v>1.452</v>
      </c>
      <c r="D151" s="16">
        <v>1.2083333333333333</v>
      </c>
      <c r="E151" s="16">
        <v>0.35766666666666663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0.3193333333333333</v>
      </c>
      <c r="L151" s="16">
        <v>1.2</v>
      </c>
      <c r="M151" s="16">
        <v>1.02</v>
      </c>
      <c r="N151" s="14">
        <f t="shared" si="30"/>
        <v>7</v>
      </c>
      <c r="O151" s="35"/>
      <c r="P151" s="35"/>
      <c r="Q151" s="35"/>
      <c r="R151" s="35"/>
      <c r="AJ151" s="35"/>
    </row>
    <row r="152" spans="1:36" s="3" customFormat="1" ht="12.75" customHeight="1">
      <c r="A152" s="16" t="s">
        <v>90</v>
      </c>
      <c r="B152" s="16">
        <v>2.4936666666666665</v>
      </c>
      <c r="C152" s="16">
        <v>2.139</v>
      </c>
      <c r="D152" s="16">
        <v>1.8953333333333333</v>
      </c>
      <c r="E152" s="16">
        <v>0.48833333333333334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0.6236666666666667</v>
      </c>
      <c r="L152" s="16">
        <v>1.2</v>
      </c>
      <c r="M152" s="16">
        <v>1.16</v>
      </c>
      <c r="N152" s="14">
        <f t="shared" si="30"/>
        <v>10</v>
      </c>
      <c r="O152" s="35"/>
      <c r="P152" s="35"/>
      <c r="Q152" s="35"/>
      <c r="R152" s="35"/>
      <c r="AJ152" s="35"/>
    </row>
    <row r="153" spans="1:36" s="3" customFormat="1" ht="13.5" customHeight="1">
      <c r="A153" s="16" t="s">
        <v>91</v>
      </c>
      <c r="B153" s="16">
        <v>2.655</v>
      </c>
      <c r="C153" s="16">
        <v>2.2503333333333333</v>
      </c>
      <c r="D153" s="16">
        <v>1.6756666666666666</v>
      </c>
      <c r="E153" s="16">
        <v>0.052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0.167</v>
      </c>
      <c r="L153" s="16">
        <v>1.1</v>
      </c>
      <c r="M153" s="16">
        <v>1.1</v>
      </c>
      <c r="N153" s="14">
        <f t="shared" si="30"/>
        <v>8.999999999999998</v>
      </c>
      <c r="O153" s="35"/>
      <c r="P153" s="35"/>
      <c r="Q153" s="35"/>
      <c r="R153" s="35"/>
      <c r="AJ153" s="35"/>
    </row>
    <row r="154" spans="1:36" s="3" customFormat="1" ht="13.5" customHeight="1">
      <c r="A154" s="16" t="s">
        <v>92</v>
      </c>
      <c r="B154" s="16">
        <v>5.777666666666666</v>
      </c>
      <c r="C154" s="16">
        <v>4.205</v>
      </c>
      <c r="D154" s="16">
        <v>3.579333333333333</v>
      </c>
      <c r="E154" s="16">
        <v>0.7373333333333333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0.5143333333333334</v>
      </c>
      <c r="L154" s="16">
        <v>3.266666666666667</v>
      </c>
      <c r="M154" s="16">
        <v>2.92</v>
      </c>
      <c r="N154" s="14">
        <f t="shared" si="30"/>
        <v>21.00033333333333</v>
      </c>
      <c r="O154" s="35"/>
      <c r="P154" s="35"/>
      <c r="Q154" s="35"/>
      <c r="R154" s="35"/>
      <c r="AJ154" s="35"/>
    </row>
    <row r="155" spans="1:36" s="3" customFormat="1" ht="52.5" customHeight="1">
      <c r="A155" s="16" t="s">
        <v>100</v>
      </c>
      <c r="B155" s="16">
        <v>3.746166666666667</v>
      </c>
      <c r="C155" s="16">
        <v>4.0575</v>
      </c>
      <c r="D155" s="16">
        <v>3.4843333333333333</v>
      </c>
      <c r="E155" s="16">
        <v>0.8281666666666667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0.4805</v>
      </c>
      <c r="L155" s="16">
        <v>1.8666666666666665</v>
      </c>
      <c r="M155" s="16">
        <v>2.537</v>
      </c>
      <c r="N155" s="14">
        <f t="shared" si="30"/>
        <v>17.000333333333334</v>
      </c>
      <c r="O155" s="35"/>
      <c r="P155" s="35"/>
      <c r="Q155" s="35"/>
      <c r="R155" s="35"/>
      <c r="AJ155" s="35"/>
    </row>
    <row r="156" spans="1:36" s="3" customFormat="1" ht="57" customHeight="1" thickBot="1">
      <c r="A156" s="20" t="s">
        <v>42</v>
      </c>
      <c r="B156" s="20">
        <v>28</v>
      </c>
      <c r="C156" s="20">
        <v>22.3</v>
      </c>
      <c r="D156" s="20">
        <v>17.7</v>
      </c>
      <c r="E156" s="20">
        <v>15</v>
      </c>
      <c r="F156" s="20"/>
      <c r="G156" s="20"/>
      <c r="H156" s="20"/>
      <c r="I156" s="20"/>
      <c r="J156" s="20"/>
      <c r="K156" s="20">
        <v>15</v>
      </c>
      <c r="L156" s="20">
        <v>16.5</v>
      </c>
      <c r="M156" s="20">
        <v>26.845</v>
      </c>
      <c r="N156" s="21">
        <f t="shared" si="30"/>
        <v>141.345</v>
      </c>
      <c r="O156" s="35"/>
      <c r="P156" s="35"/>
      <c r="Q156" s="35"/>
      <c r="R156" s="35"/>
      <c r="AJ156" s="35"/>
    </row>
    <row r="157" spans="1:36" s="10" customFormat="1" ht="53.25" customHeight="1" thickBot="1">
      <c r="A157" s="105" t="s">
        <v>145</v>
      </c>
      <c r="B157" s="111">
        <f>B146+B147+B149+B150+B151+B152+B153+B154+B155+B156</f>
        <v>225.30516666666665</v>
      </c>
      <c r="C157" s="111">
        <f aca="true" t="shared" si="31" ref="C157:M157">C146+C147+C149+C150+C151+C152+C153+C154+C155+C156</f>
        <v>209.46750000000003</v>
      </c>
      <c r="D157" s="111">
        <f t="shared" si="31"/>
        <v>167.84933333333328</v>
      </c>
      <c r="E157" s="111">
        <f t="shared" si="31"/>
        <v>85.46704999999999</v>
      </c>
      <c r="F157" s="111">
        <f t="shared" si="31"/>
        <v>0</v>
      </c>
      <c r="G157" s="111">
        <f t="shared" si="31"/>
        <v>0</v>
      </c>
      <c r="H157" s="111">
        <f t="shared" si="31"/>
        <v>0</v>
      </c>
      <c r="I157" s="111">
        <f t="shared" si="31"/>
        <v>0</v>
      </c>
      <c r="J157" s="111">
        <f t="shared" si="31"/>
        <v>0</v>
      </c>
      <c r="K157" s="111">
        <f>K146+K147+K149+K150+K151+K152+K153+K154+K155+K156</f>
        <v>43.6595</v>
      </c>
      <c r="L157" s="111">
        <f t="shared" si="31"/>
        <v>125.56666666666666</v>
      </c>
      <c r="M157" s="111">
        <f t="shared" si="31"/>
        <v>194.43</v>
      </c>
      <c r="N157" s="112">
        <f>N146+N147+N149+N150+N151+N152+N153+N154+N155+N156</f>
        <v>1051.7452166666667</v>
      </c>
      <c r="O157" s="59">
        <f aca="true" t="shared" si="32" ref="O157:AI157">O146+O147+O149+O150+O151+O152+O153+O154+O155+O156</f>
        <v>0</v>
      </c>
      <c r="P157" s="4">
        <f t="shared" si="32"/>
        <v>0</v>
      </c>
      <c r="Q157" s="4">
        <f t="shared" si="32"/>
        <v>0</v>
      </c>
      <c r="R157" s="4">
        <f t="shared" si="32"/>
        <v>0</v>
      </c>
      <c r="S157" s="48">
        <f t="shared" si="32"/>
        <v>0</v>
      </c>
      <c r="T157" s="48">
        <f t="shared" si="32"/>
        <v>0</v>
      </c>
      <c r="U157" s="48">
        <f t="shared" si="32"/>
        <v>0</v>
      </c>
      <c r="V157" s="48">
        <f t="shared" si="32"/>
        <v>0</v>
      </c>
      <c r="W157" s="48">
        <f t="shared" si="32"/>
        <v>0</v>
      </c>
      <c r="X157" s="48">
        <f t="shared" si="32"/>
        <v>0</v>
      </c>
      <c r="Y157" s="48">
        <f t="shared" si="32"/>
        <v>0</v>
      </c>
      <c r="Z157" s="48">
        <f t="shared" si="32"/>
        <v>0</v>
      </c>
      <c r="AA157" s="48">
        <f t="shared" si="32"/>
        <v>0</v>
      </c>
      <c r="AB157" s="48">
        <f t="shared" si="32"/>
        <v>0</v>
      </c>
      <c r="AC157" s="48">
        <f t="shared" si="32"/>
        <v>0</v>
      </c>
      <c r="AD157" s="48">
        <f t="shared" si="32"/>
        <v>0</v>
      </c>
      <c r="AE157" s="48">
        <f t="shared" si="32"/>
        <v>0</v>
      </c>
      <c r="AF157" s="48">
        <f t="shared" si="32"/>
        <v>0</v>
      </c>
      <c r="AG157" s="48">
        <f t="shared" si="32"/>
        <v>0</v>
      </c>
      <c r="AH157" s="48">
        <f t="shared" si="32"/>
        <v>0</v>
      </c>
      <c r="AI157" s="48">
        <f t="shared" si="32"/>
        <v>0</v>
      </c>
      <c r="AJ157" s="95"/>
    </row>
    <row r="158" spans="1:36" s="49" customFormat="1" ht="4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96"/>
    </row>
    <row r="159" spans="1:36" s="49" customFormat="1" ht="73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96"/>
    </row>
    <row r="160" spans="1:36" s="10" customFormat="1" ht="72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95"/>
    </row>
    <row r="161" spans="1:36" s="10" customFormat="1" ht="20.25" customHeight="1">
      <c r="A161" s="148" t="s">
        <v>27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22"/>
      <c r="P161" s="22"/>
      <c r="Q161" s="22"/>
      <c r="R161" s="22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95"/>
    </row>
    <row r="162" spans="1:36" s="10" customFormat="1" ht="18" customHeight="1">
      <c r="A162" s="148" t="s">
        <v>134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22"/>
      <c r="P162" s="22"/>
      <c r="Q162" s="22"/>
      <c r="R162" s="22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95"/>
    </row>
    <row r="163" spans="1:36" s="3" customFormat="1" ht="16.5" customHeight="1">
      <c r="A163" s="156" t="s">
        <v>146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35"/>
      <c r="P163" s="35"/>
      <c r="Q163" s="35"/>
      <c r="R163" s="35"/>
      <c r="AJ163" s="35"/>
    </row>
    <row r="164" spans="1:36" s="3" customFormat="1" ht="54.75" customHeight="1">
      <c r="A164" s="16" t="s">
        <v>100</v>
      </c>
      <c r="B164" s="15">
        <v>4.6113333333333335</v>
      </c>
      <c r="C164" s="15">
        <v>4.901</v>
      </c>
      <c r="D164" s="15">
        <v>3.5760000000000005</v>
      </c>
      <c r="E164" s="15"/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0.827</v>
      </c>
      <c r="L164" s="15">
        <v>3.385</v>
      </c>
      <c r="M164" s="15">
        <v>4.7</v>
      </c>
      <c r="N164" s="15">
        <f>B164+C164+D164+E164+F164+G164+H164+I164+J164+K164+L164+M164</f>
        <v>22.000333333333334</v>
      </c>
      <c r="O164" s="35"/>
      <c r="P164" s="35"/>
      <c r="Q164" s="35"/>
      <c r="R164" s="35"/>
      <c r="AJ164" s="35"/>
    </row>
    <row r="165" spans="1:36" s="3" customFormat="1" ht="17.25" customHeight="1">
      <c r="A165" s="16" t="s">
        <v>46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5"/>
      <c r="O165" s="35"/>
      <c r="P165" s="35"/>
      <c r="Q165" s="35"/>
      <c r="R165" s="35"/>
      <c r="AJ165" s="35"/>
    </row>
    <row r="166" spans="1:36" s="3" customFormat="1" ht="12.75" customHeight="1">
      <c r="A166" s="16" t="s">
        <v>93</v>
      </c>
      <c r="B166" s="16">
        <v>1.6456666666666668</v>
      </c>
      <c r="C166" s="16">
        <v>5.3373333333333335</v>
      </c>
      <c r="D166" s="16">
        <v>3.852</v>
      </c>
      <c r="E166" s="16">
        <v>2.032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0.13333333333333333</v>
      </c>
      <c r="L166" s="16">
        <v>2</v>
      </c>
      <c r="M166" s="16">
        <v>2</v>
      </c>
      <c r="N166" s="15">
        <f aca="true" t="shared" si="33" ref="N166:N172">B166+C166+D166+E166+F166+G166+H166+I166+J166+K166+L166+M166</f>
        <v>17.000333333333334</v>
      </c>
      <c r="O166" s="35"/>
      <c r="P166" s="35"/>
      <c r="Q166" s="35"/>
      <c r="R166" s="35"/>
      <c r="AJ166" s="35"/>
    </row>
    <row r="167" spans="1:36" s="3" customFormat="1" ht="18" customHeight="1">
      <c r="A167" s="16" t="s">
        <v>94</v>
      </c>
      <c r="B167" s="16">
        <v>1.11</v>
      </c>
      <c r="C167" s="16">
        <v>1.039</v>
      </c>
      <c r="D167" s="16">
        <v>0.8566666666666668</v>
      </c>
      <c r="E167" s="16">
        <v>0.14133333333333334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0.20733333333333334</v>
      </c>
      <c r="L167" s="16">
        <v>0.646</v>
      </c>
      <c r="M167" s="16">
        <v>1</v>
      </c>
      <c r="N167" s="15">
        <f t="shared" si="33"/>
        <v>5.000333333333334</v>
      </c>
      <c r="O167" s="35"/>
      <c r="P167" s="35"/>
      <c r="Q167" s="35"/>
      <c r="R167" s="35"/>
      <c r="AJ167" s="35"/>
    </row>
    <row r="168" spans="1:36" s="3" customFormat="1" ht="15.75" customHeight="1">
      <c r="A168" s="16" t="s">
        <v>95</v>
      </c>
      <c r="B168" s="16">
        <v>3.6679999999999997</v>
      </c>
      <c r="C168" s="16">
        <v>3.239333333333333</v>
      </c>
      <c r="D168" s="16">
        <v>2.7563333333333335</v>
      </c>
      <c r="E168" s="16">
        <v>0.5753333333333334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0.7000000000000001</v>
      </c>
      <c r="L168" s="16">
        <v>5.2</v>
      </c>
      <c r="M168" s="16">
        <v>5.861</v>
      </c>
      <c r="N168" s="15">
        <f t="shared" si="33"/>
        <v>22</v>
      </c>
      <c r="O168" s="35"/>
      <c r="P168" s="35"/>
      <c r="Q168" s="35"/>
      <c r="R168" s="35"/>
      <c r="AJ168" s="35"/>
    </row>
    <row r="169" spans="1:36" s="3" customFormat="1" ht="18.75" customHeight="1">
      <c r="A169" s="16" t="s">
        <v>96</v>
      </c>
      <c r="B169" s="16">
        <v>1.7701666666666664</v>
      </c>
      <c r="C169" s="16">
        <v>2.081</v>
      </c>
      <c r="D169" s="16">
        <v>1.907333333333333</v>
      </c>
      <c r="E169" s="16">
        <v>0.44449999999999995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0.216</v>
      </c>
      <c r="L169" s="16">
        <v>1.381</v>
      </c>
      <c r="M169" s="16">
        <v>1.2</v>
      </c>
      <c r="N169" s="15">
        <f t="shared" si="33"/>
        <v>9</v>
      </c>
      <c r="O169" s="35"/>
      <c r="P169" s="35"/>
      <c r="Q169" s="35"/>
      <c r="R169" s="35"/>
      <c r="AJ169" s="35"/>
    </row>
    <row r="170" spans="1:36" s="3" customFormat="1" ht="36.75" customHeight="1">
      <c r="A170" s="16" t="s">
        <v>120</v>
      </c>
      <c r="B170" s="14">
        <f>B171+B172</f>
        <v>105.3</v>
      </c>
      <c r="C170" s="14">
        <f>C171+C172</f>
        <v>89.0135</v>
      </c>
      <c r="D170" s="14">
        <f>D171+D172</f>
        <v>33.230000000000004</v>
      </c>
      <c r="E170" s="14">
        <f aca="true" t="shared" si="34" ref="E170:K170">E171+E172</f>
        <v>15.67</v>
      </c>
      <c r="F170" s="14">
        <f t="shared" si="34"/>
        <v>0</v>
      </c>
      <c r="G170" s="14">
        <f t="shared" si="34"/>
        <v>0</v>
      </c>
      <c r="H170" s="14">
        <f t="shared" si="34"/>
        <v>0</v>
      </c>
      <c r="I170" s="14">
        <f t="shared" si="34"/>
        <v>0</v>
      </c>
      <c r="J170" s="14">
        <f t="shared" si="34"/>
        <v>0</v>
      </c>
      <c r="K170" s="14">
        <f t="shared" si="34"/>
        <v>16.09</v>
      </c>
      <c r="L170" s="14">
        <f>L171+L172</f>
        <v>37.346000000000004</v>
      </c>
      <c r="M170" s="14">
        <f>M171+M172</f>
        <v>57.22</v>
      </c>
      <c r="N170" s="15">
        <f>B170+C170+D170+E170+F170+G170+H170+I170+J170+K170+L170+M170</f>
        <v>353.8695</v>
      </c>
      <c r="O170" s="35"/>
      <c r="P170" s="35"/>
      <c r="Q170" s="35"/>
      <c r="R170" s="35"/>
      <c r="AJ170" s="35"/>
    </row>
    <row r="171" spans="1:36" s="3" customFormat="1" ht="15" customHeight="1">
      <c r="A171" s="16" t="s">
        <v>101</v>
      </c>
      <c r="B171" s="14">
        <v>21.42</v>
      </c>
      <c r="C171" s="14">
        <v>18.9</v>
      </c>
      <c r="D171" s="14">
        <v>13.23</v>
      </c>
      <c r="E171" s="14">
        <v>5.67</v>
      </c>
      <c r="F171" s="14"/>
      <c r="G171" s="14"/>
      <c r="H171" s="14"/>
      <c r="I171" s="14"/>
      <c r="J171" s="14"/>
      <c r="K171" s="14">
        <v>6.09</v>
      </c>
      <c r="L171" s="14">
        <v>11.34</v>
      </c>
      <c r="M171" s="14">
        <v>17.22</v>
      </c>
      <c r="N171" s="15">
        <f t="shared" si="33"/>
        <v>93.87</v>
      </c>
      <c r="O171" s="35"/>
      <c r="P171" s="35"/>
      <c r="Q171" s="35"/>
      <c r="R171" s="35"/>
      <c r="AJ171" s="35"/>
    </row>
    <row r="172" spans="1:36" s="3" customFormat="1" ht="24" customHeight="1" thickBot="1">
      <c r="A172" s="20" t="s">
        <v>121</v>
      </c>
      <c r="B172" s="21">
        <v>83.88</v>
      </c>
      <c r="C172" s="21">
        <v>70.1135</v>
      </c>
      <c r="D172" s="21">
        <v>20</v>
      </c>
      <c r="E172" s="21">
        <v>10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10</v>
      </c>
      <c r="L172" s="21">
        <v>26.006</v>
      </c>
      <c r="M172" s="21">
        <v>40</v>
      </c>
      <c r="N172" s="120">
        <f t="shared" si="33"/>
        <v>259.9995</v>
      </c>
      <c r="O172" s="35"/>
      <c r="P172" s="35"/>
      <c r="Q172" s="35"/>
      <c r="R172" s="35"/>
      <c r="AJ172" s="35"/>
    </row>
    <row r="173" spans="1:36" s="10" customFormat="1" ht="49.5" customHeight="1" thickBot="1">
      <c r="A173" s="121" t="s">
        <v>149</v>
      </c>
      <c r="B173" s="122">
        <f>B164+B166+B167+B168+B169+B170</f>
        <v>118.10516666666666</v>
      </c>
      <c r="C173" s="122">
        <f aca="true" t="shared" si="35" ref="C173:L173">C164+C166+C167+C168+C169+C170</f>
        <v>105.61116666666666</v>
      </c>
      <c r="D173" s="122">
        <f t="shared" si="35"/>
        <v>46.17833333333334</v>
      </c>
      <c r="E173" s="122">
        <f t="shared" si="35"/>
        <v>18.863166666666668</v>
      </c>
      <c r="F173" s="122">
        <f t="shared" si="35"/>
        <v>0</v>
      </c>
      <c r="G173" s="122">
        <f t="shared" si="35"/>
        <v>0</v>
      </c>
      <c r="H173" s="122">
        <f t="shared" si="35"/>
        <v>0</v>
      </c>
      <c r="I173" s="122">
        <f t="shared" si="35"/>
        <v>0</v>
      </c>
      <c r="J173" s="122">
        <f t="shared" si="35"/>
        <v>0</v>
      </c>
      <c r="K173" s="122">
        <f t="shared" si="35"/>
        <v>18.173666666666666</v>
      </c>
      <c r="L173" s="122">
        <f t="shared" si="35"/>
        <v>49.958000000000006</v>
      </c>
      <c r="M173" s="122">
        <f>M164+M166+M167+M168+M169+M170</f>
        <v>71.981</v>
      </c>
      <c r="N173" s="107">
        <f>N164+N166+N167+N168+N169+N170</f>
        <v>428.8705</v>
      </c>
      <c r="O173" s="36" t="e">
        <f>O165+#REF!</f>
        <v>#REF!</v>
      </c>
      <c r="P173" s="36" t="e">
        <f>P165+#REF!</f>
        <v>#REF!</v>
      </c>
      <c r="Q173" s="36" t="e">
        <f>Q165+#REF!</f>
        <v>#REF!</v>
      </c>
      <c r="R173" s="36" t="e">
        <f>R165+#REF!</f>
        <v>#REF!</v>
      </c>
      <c r="S173" s="37" t="e">
        <f>S165+#REF!</f>
        <v>#REF!</v>
      </c>
      <c r="T173" s="37" t="e">
        <f>T165+#REF!</f>
        <v>#REF!</v>
      </c>
      <c r="U173" s="37" t="e">
        <f>U165+#REF!</f>
        <v>#REF!</v>
      </c>
      <c r="V173" s="37" t="e">
        <f>V165+#REF!</f>
        <v>#REF!</v>
      </c>
      <c r="W173" s="37" t="e">
        <f>W165+#REF!</f>
        <v>#REF!</v>
      </c>
      <c r="X173" s="37" t="e">
        <f>X165+#REF!</f>
        <v>#REF!</v>
      </c>
      <c r="Y173" s="37" t="e">
        <f>Y165+#REF!</f>
        <v>#REF!</v>
      </c>
      <c r="Z173" s="37" t="e">
        <f>Z165+#REF!</f>
        <v>#REF!</v>
      </c>
      <c r="AA173" s="37" t="e">
        <f>AA165+#REF!</f>
        <v>#REF!</v>
      </c>
      <c r="AB173" s="37" t="e">
        <f>AB165+#REF!</f>
        <v>#REF!</v>
      </c>
      <c r="AC173" s="37" t="e">
        <f>AC165+#REF!</f>
        <v>#REF!</v>
      </c>
      <c r="AD173" s="37" t="e">
        <f>AD165+#REF!</f>
        <v>#REF!</v>
      </c>
      <c r="AE173" s="37" t="e">
        <f>AE165+#REF!</f>
        <v>#REF!</v>
      </c>
      <c r="AF173" s="37" t="e">
        <f>AF165+#REF!</f>
        <v>#REF!</v>
      </c>
      <c r="AG173" s="37" t="e">
        <f>AG165+#REF!</f>
        <v>#REF!</v>
      </c>
      <c r="AH173" s="37" t="e">
        <f>AH165+#REF!</f>
        <v>#REF!</v>
      </c>
      <c r="AI173" s="37" t="e">
        <f>AI165+#REF!</f>
        <v>#REF!</v>
      </c>
      <c r="AJ173" s="95"/>
    </row>
    <row r="174" spans="1:36" s="10" customFormat="1" ht="18" customHeight="1" thickBot="1">
      <c r="A174" s="64" t="s">
        <v>128</v>
      </c>
      <c r="B174" s="65">
        <f>B171</f>
        <v>21.42</v>
      </c>
      <c r="C174" s="65">
        <f aca="true" t="shared" si="36" ref="C174:AI174">C171</f>
        <v>18.9</v>
      </c>
      <c r="D174" s="65">
        <f t="shared" si="36"/>
        <v>13.23</v>
      </c>
      <c r="E174" s="65">
        <f t="shared" si="36"/>
        <v>5.67</v>
      </c>
      <c r="F174" s="65">
        <f t="shared" si="36"/>
        <v>0</v>
      </c>
      <c r="G174" s="65">
        <f t="shared" si="36"/>
        <v>0</v>
      </c>
      <c r="H174" s="65">
        <f t="shared" si="36"/>
        <v>0</v>
      </c>
      <c r="I174" s="65">
        <f t="shared" si="36"/>
        <v>0</v>
      </c>
      <c r="J174" s="65">
        <f t="shared" si="36"/>
        <v>0</v>
      </c>
      <c r="K174" s="65">
        <f t="shared" si="36"/>
        <v>6.09</v>
      </c>
      <c r="L174" s="65">
        <f t="shared" si="36"/>
        <v>11.34</v>
      </c>
      <c r="M174" s="65">
        <f>M171</f>
        <v>17.22</v>
      </c>
      <c r="N174" s="65">
        <f t="shared" si="36"/>
        <v>93.87</v>
      </c>
      <c r="O174" s="29">
        <f t="shared" si="36"/>
        <v>0</v>
      </c>
      <c r="P174" s="29">
        <f t="shared" si="36"/>
        <v>0</v>
      </c>
      <c r="Q174" s="29">
        <f t="shared" si="36"/>
        <v>0</v>
      </c>
      <c r="R174" s="29">
        <f t="shared" si="36"/>
        <v>0</v>
      </c>
      <c r="S174" s="29">
        <f t="shared" si="36"/>
        <v>0</v>
      </c>
      <c r="T174" s="29">
        <f t="shared" si="36"/>
        <v>0</v>
      </c>
      <c r="U174" s="29">
        <f t="shared" si="36"/>
        <v>0</v>
      </c>
      <c r="V174" s="29">
        <f t="shared" si="36"/>
        <v>0</v>
      </c>
      <c r="W174" s="29">
        <f t="shared" si="36"/>
        <v>0</v>
      </c>
      <c r="X174" s="29">
        <f t="shared" si="36"/>
        <v>0</v>
      </c>
      <c r="Y174" s="29">
        <f t="shared" si="36"/>
        <v>0</v>
      </c>
      <c r="Z174" s="29">
        <f t="shared" si="36"/>
        <v>0</v>
      </c>
      <c r="AA174" s="29">
        <f t="shared" si="36"/>
        <v>0</v>
      </c>
      <c r="AB174" s="29">
        <f t="shared" si="36"/>
        <v>0</v>
      </c>
      <c r="AC174" s="29">
        <f t="shared" si="36"/>
        <v>0</v>
      </c>
      <c r="AD174" s="29">
        <f t="shared" si="36"/>
        <v>0</v>
      </c>
      <c r="AE174" s="29">
        <f t="shared" si="36"/>
        <v>0</v>
      </c>
      <c r="AF174" s="29">
        <f t="shared" si="36"/>
        <v>0</v>
      </c>
      <c r="AG174" s="29">
        <f t="shared" si="36"/>
        <v>0</v>
      </c>
      <c r="AH174" s="29">
        <f t="shared" si="36"/>
        <v>0</v>
      </c>
      <c r="AI174" s="29">
        <f t="shared" si="36"/>
        <v>0</v>
      </c>
      <c r="AJ174" s="95"/>
    </row>
    <row r="175" spans="1:36" s="10" customFormat="1" ht="28.5" customHeight="1" thickBot="1">
      <c r="A175" s="119" t="s">
        <v>109</v>
      </c>
      <c r="B175" s="123">
        <f>B173-B174</f>
        <v>96.68516666666666</v>
      </c>
      <c r="C175" s="123">
        <f aca="true" t="shared" si="37" ref="C175:AI175">C173-C174</f>
        <v>86.71116666666666</v>
      </c>
      <c r="D175" s="123">
        <f t="shared" si="37"/>
        <v>32.94833333333334</v>
      </c>
      <c r="E175" s="123">
        <f t="shared" si="37"/>
        <v>13.193166666666668</v>
      </c>
      <c r="F175" s="123">
        <f t="shared" si="37"/>
        <v>0</v>
      </c>
      <c r="G175" s="123">
        <f t="shared" si="37"/>
        <v>0</v>
      </c>
      <c r="H175" s="123">
        <f t="shared" si="37"/>
        <v>0</v>
      </c>
      <c r="I175" s="123">
        <f t="shared" si="37"/>
        <v>0</v>
      </c>
      <c r="J175" s="123">
        <f t="shared" si="37"/>
        <v>0</v>
      </c>
      <c r="K175" s="123">
        <f t="shared" si="37"/>
        <v>12.083666666666666</v>
      </c>
      <c r="L175" s="123">
        <f t="shared" si="37"/>
        <v>38.61800000000001</v>
      </c>
      <c r="M175" s="123">
        <f t="shared" si="37"/>
        <v>54.760999999999996</v>
      </c>
      <c r="N175" s="124">
        <f t="shared" si="37"/>
        <v>335.0005</v>
      </c>
      <c r="O175" s="29" t="e">
        <f t="shared" si="37"/>
        <v>#REF!</v>
      </c>
      <c r="P175" s="29" t="e">
        <f t="shared" si="37"/>
        <v>#REF!</v>
      </c>
      <c r="Q175" s="29" t="e">
        <f t="shared" si="37"/>
        <v>#REF!</v>
      </c>
      <c r="R175" s="29" t="e">
        <f t="shared" si="37"/>
        <v>#REF!</v>
      </c>
      <c r="S175" s="29" t="e">
        <f t="shared" si="37"/>
        <v>#REF!</v>
      </c>
      <c r="T175" s="29" t="e">
        <f t="shared" si="37"/>
        <v>#REF!</v>
      </c>
      <c r="U175" s="29" t="e">
        <f t="shared" si="37"/>
        <v>#REF!</v>
      </c>
      <c r="V175" s="29" t="e">
        <f t="shared" si="37"/>
        <v>#REF!</v>
      </c>
      <c r="W175" s="29" t="e">
        <f t="shared" si="37"/>
        <v>#REF!</v>
      </c>
      <c r="X175" s="29" t="e">
        <f t="shared" si="37"/>
        <v>#REF!</v>
      </c>
      <c r="Y175" s="29" t="e">
        <f t="shared" si="37"/>
        <v>#REF!</v>
      </c>
      <c r="Z175" s="29" t="e">
        <f t="shared" si="37"/>
        <v>#REF!</v>
      </c>
      <c r="AA175" s="29" t="e">
        <f t="shared" si="37"/>
        <v>#REF!</v>
      </c>
      <c r="AB175" s="29" t="e">
        <f t="shared" si="37"/>
        <v>#REF!</v>
      </c>
      <c r="AC175" s="29" t="e">
        <f t="shared" si="37"/>
        <v>#REF!</v>
      </c>
      <c r="AD175" s="29" t="e">
        <f t="shared" si="37"/>
        <v>#REF!</v>
      </c>
      <c r="AE175" s="29" t="e">
        <f t="shared" si="37"/>
        <v>#REF!</v>
      </c>
      <c r="AF175" s="29" t="e">
        <f t="shared" si="37"/>
        <v>#REF!</v>
      </c>
      <c r="AG175" s="29" t="e">
        <f t="shared" si="37"/>
        <v>#REF!</v>
      </c>
      <c r="AH175" s="29" t="e">
        <f t="shared" si="37"/>
        <v>#REF!</v>
      </c>
      <c r="AI175" s="29" t="e">
        <f t="shared" si="37"/>
        <v>#REF!</v>
      </c>
      <c r="AJ175" s="95"/>
    </row>
    <row r="176" spans="1:36" s="10" customFormat="1" ht="18" customHeight="1" thickBot="1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95"/>
    </row>
    <row r="177" spans="1:36" s="3" customFormat="1" ht="45" customHeight="1" thickBot="1">
      <c r="A177" s="105" t="s">
        <v>150</v>
      </c>
      <c r="B177" s="111">
        <f aca="true" t="shared" si="38" ref="B177:AI177">B157+B173</f>
        <v>343.4103333333333</v>
      </c>
      <c r="C177" s="111">
        <f t="shared" si="38"/>
        <v>315.07866666666666</v>
      </c>
      <c r="D177" s="111">
        <f t="shared" si="38"/>
        <v>214.02766666666662</v>
      </c>
      <c r="E177" s="111">
        <f t="shared" si="38"/>
        <v>104.33021666666666</v>
      </c>
      <c r="F177" s="111">
        <f t="shared" si="38"/>
        <v>0</v>
      </c>
      <c r="G177" s="111">
        <f t="shared" si="38"/>
        <v>0</v>
      </c>
      <c r="H177" s="111">
        <f t="shared" si="38"/>
        <v>0</v>
      </c>
      <c r="I177" s="111">
        <f t="shared" si="38"/>
        <v>0</v>
      </c>
      <c r="J177" s="111">
        <f t="shared" si="38"/>
        <v>0</v>
      </c>
      <c r="K177" s="111">
        <f t="shared" si="38"/>
        <v>61.83316666666667</v>
      </c>
      <c r="L177" s="111">
        <f t="shared" si="38"/>
        <v>175.52466666666666</v>
      </c>
      <c r="M177" s="111">
        <f t="shared" si="38"/>
        <v>266.411</v>
      </c>
      <c r="N177" s="112">
        <f t="shared" si="38"/>
        <v>1480.6157166666667</v>
      </c>
      <c r="O177" s="29" t="e">
        <f t="shared" si="38"/>
        <v>#REF!</v>
      </c>
      <c r="P177" s="5" t="e">
        <f t="shared" si="38"/>
        <v>#REF!</v>
      </c>
      <c r="Q177" s="5" t="e">
        <f t="shared" si="38"/>
        <v>#REF!</v>
      </c>
      <c r="R177" s="5" t="e">
        <f t="shared" si="38"/>
        <v>#REF!</v>
      </c>
      <c r="S177" s="17" t="e">
        <f t="shared" si="38"/>
        <v>#REF!</v>
      </c>
      <c r="T177" s="17" t="e">
        <f t="shared" si="38"/>
        <v>#REF!</v>
      </c>
      <c r="U177" s="17" t="e">
        <f t="shared" si="38"/>
        <v>#REF!</v>
      </c>
      <c r="V177" s="17" t="e">
        <f t="shared" si="38"/>
        <v>#REF!</v>
      </c>
      <c r="W177" s="17" t="e">
        <f t="shared" si="38"/>
        <v>#REF!</v>
      </c>
      <c r="X177" s="17" t="e">
        <f t="shared" si="38"/>
        <v>#REF!</v>
      </c>
      <c r="Y177" s="17" t="e">
        <f t="shared" si="38"/>
        <v>#REF!</v>
      </c>
      <c r="Z177" s="17" t="e">
        <f t="shared" si="38"/>
        <v>#REF!</v>
      </c>
      <c r="AA177" s="17" t="e">
        <f t="shared" si="38"/>
        <v>#REF!</v>
      </c>
      <c r="AB177" s="17" t="e">
        <f t="shared" si="38"/>
        <v>#REF!</v>
      </c>
      <c r="AC177" s="17" t="e">
        <f t="shared" si="38"/>
        <v>#REF!</v>
      </c>
      <c r="AD177" s="17" t="e">
        <f t="shared" si="38"/>
        <v>#REF!</v>
      </c>
      <c r="AE177" s="17" t="e">
        <f t="shared" si="38"/>
        <v>#REF!</v>
      </c>
      <c r="AF177" s="17" t="e">
        <f t="shared" si="38"/>
        <v>#REF!</v>
      </c>
      <c r="AG177" s="17" t="e">
        <f t="shared" si="38"/>
        <v>#REF!</v>
      </c>
      <c r="AH177" s="17" t="e">
        <f t="shared" si="38"/>
        <v>#REF!</v>
      </c>
      <c r="AI177" s="17" t="e">
        <f t="shared" si="38"/>
        <v>#REF!</v>
      </c>
      <c r="AJ177" s="35"/>
    </row>
    <row r="178" spans="1:36" s="3" customFormat="1" ht="18.75" customHeight="1" thickBot="1">
      <c r="A178" s="57" t="s">
        <v>129</v>
      </c>
      <c r="B178" s="63">
        <f>B174</f>
        <v>21.42</v>
      </c>
      <c r="C178" s="63">
        <f aca="true" t="shared" si="39" ref="C178:N178">C174</f>
        <v>18.9</v>
      </c>
      <c r="D178" s="63">
        <f t="shared" si="39"/>
        <v>13.23</v>
      </c>
      <c r="E178" s="63">
        <f t="shared" si="39"/>
        <v>5.67</v>
      </c>
      <c r="F178" s="63">
        <f t="shared" si="39"/>
        <v>0</v>
      </c>
      <c r="G178" s="63">
        <f t="shared" si="39"/>
        <v>0</v>
      </c>
      <c r="H178" s="63">
        <f t="shared" si="39"/>
        <v>0</v>
      </c>
      <c r="I178" s="63">
        <f t="shared" si="39"/>
        <v>0</v>
      </c>
      <c r="J178" s="63">
        <f t="shared" si="39"/>
        <v>0</v>
      </c>
      <c r="K178" s="63">
        <f t="shared" si="39"/>
        <v>6.09</v>
      </c>
      <c r="L178" s="63">
        <f t="shared" si="39"/>
        <v>11.34</v>
      </c>
      <c r="M178" s="63">
        <f t="shared" si="39"/>
        <v>17.22</v>
      </c>
      <c r="N178" s="63">
        <f t="shared" si="39"/>
        <v>93.87</v>
      </c>
      <c r="O178" s="38"/>
      <c r="P178" s="38"/>
      <c r="Q178" s="38"/>
      <c r="R178" s="38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5"/>
    </row>
    <row r="179" spans="1:36" s="3" customFormat="1" ht="50.25" customHeight="1" thickBot="1">
      <c r="A179" s="105" t="s">
        <v>119</v>
      </c>
      <c r="B179" s="111">
        <f>B177-B178</f>
        <v>321.9903333333333</v>
      </c>
      <c r="C179" s="111">
        <f aca="true" t="shared" si="40" ref="C179:M179">C177-C178</f>
        <v>296.1786666666667</v>
      </c>
      <c r="D179" s="111">
        <f t="shared" si="40"/>
        <v>200.79766666666663</v>
      </c>
      <c r="E179" s="111">
        <f t="shared" si="40"/>
        <v>98.66021666666666</v>
      </c>
      <c r="F179" s="111">
        <f t="shared" si="40"/>
        <v>0</v>
      </c>
      <c r="G179" s="111">
        <f t="shared" si="40"/>
        <v>0</v>
      </c>
      <c r="H179" s="111">
        <f t="shared" si="40"/>
        <v>0</v>
      </c>
      <c r="I179" s="111">
        <f t="shared" si="40"/>
        <v>0</v>
      </c>
      <c r="J179" s="111">
        <f t="shared" si="40"/>
        <v>0</v>
      </c>
      <c r="K179" s="111">
        <f t="shared" si="40"/>
        <v>55.74316666666667</v>
      </c>
      <c r="L179" s="111">
        <f t="shared" si="40"/>
        <v>164.18466666666666</v>
      </c>
      <c r="M179" s="111">
        <f t="shared" si="40"/>
        <v>249.191</v>
      </c>
      <c r="N179" s="112">
        <f>N177-N178</f>
        <v>1386.7457166666668</v>
      </c>
      <c r="O179" s="35"/>
      <c r="P179" s="35"/>
      <c r="Q179" s="35"/>
      <c r="R179" s="35"/>
      <c r="AJ179" s="35"/>
    </row>
    <row r="180" spans="1:36" s="3" customFormat="1" ht="33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35"/>
      <c r="P180" s="35"/>
      <c r="Q180" s="35"/>
      <c r="R180" s="35"/>
      <c r="AJ180" s="35"/>
    </row>
    <row r="181" spans="1:36" s="3" customFormat="1" ht="60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35"/>
      <c r="P181" s="35"/>
      <c r="Q181" s="35"/>
      <c r="R181" s="35"/>
      <c r="AJ181" s="35"/>
    </row>
    <row r="182" spans="1:36" s="8" customFormat="1" ht="18" customHeight="1">
      <c r="A182" s="22"/>
      <c r="B182" s="31"/>
      <c r="C182" s="31"/>
      <c r="D182" s="31"/>
      <c r="E182" s="152" t="s">
        <v>104</v>
      </c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AJ182" s="26"/>
    </row>
    <row r="183" spans="1:36" s="8" customFormat="1" ht="20.25" customHeight="1">
      <c r="A183" s="148" t="s">
        <v>156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26"/>
      <c r="P183" s="26"/>
      <c r="Q183" s="26"/>
      <c r="R183" s="26"/>
      <c r="AJ183" s="26"/>
    </row>
    <row r="184" spans="1:36" s="3" customFormat="1" ht="20.25" customHeight="1">
      <c r="A184" s="40"/>
      <c r="B184" s="41"/>
      <c r="C184" s="41"/>
      <c r="D184" s="41"/>
      <c r="E184" s="157" t="s">
        <v>35</v>
      </c>
      <c r="F184" s="158"/>
      <c r="G184" s="158"/>
      <c r="H184" s="158"/>
      <c r="I184" s="158"/>
      <c r="J184" s="158"/>
      <c r="K184" s="158"/>
      <c r="L184" s="158"/>
      <c r="M184" s="158"/>
      <c r="N184" s="158"/>
      <c r="O184" s="35"/>
      <c r="P184" s="35"/>
      <c r="Q184" s="35"/>
      <c r="R184" s="35"/>
      <c r="AJ184" s="35"/>
    </row>
    <row r="185" spans="1:36" s="3" customFormat="1" ht="19.5" customHeight="1">
      <c r="A185" s="5" t="s">
        <v>25</v>
      </c>
      <c r="B185" s="5" t="s">
        <v>0</v>
      </c>
      <c r="C185" s="5" t="s">
        <v>1</v>
      </c>
      <c r="D185" s="5" t="s">
        <v>2</v>
      </c>
      <c r="E185" s="5" t="s">
        <v>3</v>
      </c>
      <c r="F185" s="5" t="s">
        <v>4</v>
      </c>
      <c r="G185" s="5" t="s">
        <v>26</v>
      </c>
      <c r="H185" s="5" t="s">
        <v>5</v>
      </c>
      <c r="I185" s="5" t="s">
        <v>6</v>
      </c>
      <c r="J185" s="5" t="s">
        <v>7</v>
      </c>
      <c r="K185" s="5" t="s">
        <v>8</v>
      </c>
      <c r="L185" s="5" t="s">
        <v>9</v>
      </c>
      <c r="M185" s="5" t="s">
        <v>10</v>
      </c>
      <c r="N185" s="5" t="s">
        <v>24</v>
      </c>
      <c r="O185" s="35"/>
      <c r="P185" s="35"/>
      <c r="Q185" s="35"/>
      <c r="R185" s="35"/>
      <c r="AJ185" s="35"/>
    </row>
    <row r="186" spans="1:36" s="3" customFormat="1" ht="22.5" customHeight="1">
      <c r="A186" s="16" t="s">
        <v>28</v>
      </c>
      <c r="B186" s="14">
        <v>66.1</v>
      </c>
      <c r="C186" s="14">
        <v>73.8</v>
      </c>
      <c r="D186" s="14">
        <v>40.1</v>
      </c>
      <c r="E186" s="14">
        <v>10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25</v>
      </c>
      <c r="L186" s="14">
        <v>40</v>
      </c>
      <c r="M186" s="14">
        <v>45</v>
      </c>
      <c r="N186" s="16">
        <f>B186+C186+D186+E186+F186+G186+H186+I186+J186+K186+L186+M186</f>
        <v>300</v>
      </c>
      <c r="O186" s="35"/>
      <c r="P186" s="35"/>
      <c r="Q186" s="35"/>
      <c r="R186" s="35"/>
      <c r="AJ186" s="35"/>
    </row>
    <row r="187" spans="1:36" s="11" customFormat="1" ht="17.25" customHeight="1">
      <c r="A187" s="97"/>
      <c r="B187" s="147" t="s">
        <v>146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42"/>
      <c r="P187" s="42"/>
      <c r="Q187" s="42"/>
      <c r="R187" s="42"/>
      <c r="AJ187" s="42"/>
    </row>
    <row r="188" spans="1:36" s="2" customFormat="1" ht="20.25" customHeight="1">
      <c r="A188" s="16" t="s">
        <v>139</v>
      </c>
      <c r="B188" s="33">
        <v>79.2</v>
      </c>
      <c r="C188" s="33">
        <v>70.7</v>
      </c>
      <c r="D188" s="33">
        <v>62.6</v>
      </c>
      <c r="E188" s="33">
        <v>15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21.9</v>
      </c>
      <c r="L188" s="33">
        <v>57</v>
      </c>
      <c r="M188" s="33">
        <v>63.6</v>
      </c>
      <c r="N188" s="32">
        <f>B188+C188+D188+E188+F188+G188+H188+I188+J188+K188+L188+M188</f>
        <v>370</v>
      </c>
      <c r="O188" s="1"/>
      <c r="P188" s="1"/>
      <c r="Q188" s="1"/>
      <c r="R188" s="1"/>
      <c r="AJ188" s="1"/>
    </row>
    <row r="189" spans="1:36" s="2" customFormat="1" ht="20.25" customHeight="1">
      <c r="A189" s="16" t="s">
        <v>98</v>
      </c>
      <c r="B189" s="33">
        <f aca="true" t="shared" si="41" ref="B189:M189">B188*0.5</f>
        <v>39.6</v>
      </c>
      <c r="C189" s="33">
        <f t="shared" si="41"/>
        <v>35.35</v>
      </c>
      <c r="D189" s="33">
        <f t="shared" si="41"/>
        <v>31.3</v>
      </c>
      <c r="E189" s="33">
        <f t="shared" si="41"/>
        <v>7.5</v>
      </c>
      <c r="F189" s="33">
        <f t="shared" si="41"/>
        <v>0</v>
      </c>
      <c r="G189" s="33">
        <f t="shared" si="41"/>
        <v>0</v>
      </c>
      <c r="H189" s="33">
        <f t="shared" si="41"/>
        <v>0</v>
      </c>
      <c r="I189" s="33">
        <f t="shared" si="41"/>
        <v>0</v>
      </c>
      <c r="J189" s="33">
        <f t="shared" si="41"/>
        <v>0</v>
      </c>
      <c r="K189" s="33">
        <f t="shared" si="41"/>
        <v>10.95</v>
      </c>
      <c r="L189" s="33">
        <f t="shared" si="41"/>
        <v>28.5</v>
      </c>
      <c r="M189" s="33">
        <f t="shared" si="41"/>
        <v>31.8</v>
      </c>
      <c r="N189" s="32">
        <f>B189+C189+D189+E189+F189+G189+H189+I189+J189+K189+L189+M189</f>
        <v>185</v>
      </c>
      <c r="O189" s="1"/>
      <c r="P189" s="1"/>
      <c r="Q189" s="1"/>
      <c r="R189" s="1"/>
      <c r="AJ189" s="1"/>
    </row>
    <row r="190" spans="1:36" s="2" customFormat="1" ht="20.25" customHeight="1" thickBot="1">
      <c r="A190" s="20" t="s">
        <v>97</v>
      </c>
      <c r="B190" s="57">
        <f aca="true" t="shared" si="42" ref="B190:M190">B188-B189</f>
        <v>39.6</v>
      </c>
      <c r="C190" s="57">
        <f t="shared" si="42"/>
        <v>35.35</v>
      </c>
      <c r="D190" s="57">
        <f t="shared" si="42"/>
        <v>31.3</v>
      </c>
      <c r="E190" s="57">
        <f t="shared" si="42"/>
        <v>7.5</v>
      </c>
      <c r="F190" s="57">
        <f t="shared" si="42"/>
        <v>0</v>
      </c>
      <c r="G190" s="57">
        <f t="shared" si="42"/>
        <v>0</v>
      </c>
      <c r="H190" s="57">
        <f t="shared" si="42"/>
        <v>0</v>
      </c>
      <c r="I190" s="57">
        <f t="shared" si="42"/>
        <v>0</v>
      </c>
      <c r="J190" s="57">
        <f t="shared" si="42"/>
        <v>0</v>
      </c>
      <c r="K190" s="57">
        <f t="shared" si="42"/>
        <v>10.95</v>
      </c>
      <c r="L190" s="57">
        <f t="shared" si="42"/>
        <v>28.5</v>
      </c>
      <c r="M190" s="57">
        <f t="shared" si="42"/>
        <v>31.8</v>
      </c>
      <c r="N190" s="58">
        <f>B190+C190+D190+E190+F190+G190+H190+I190+J190+K190+L190+M190</f>
        <v>185</v>
      </c>
      <c r="O190" s="1"/>
      <c r="P190" s="1"/>
      <c r="Q190" s="1"/>
      <c r="R190" s="1"/>
      <c r="AJ190" s="1"/>
    </row>
    <row r="191" spans="1:36" s="56" customFormat="1" ht="39" customHeight="1" thickBot="1">
      <c r="A191" s="105" t="s">
        <v>140</v>
      </c>
      <c r="B191" s="111">
        <f>B186+B188</f>
        <v>145.3</v>
      </c>
      <c r="C191" s="111">
        <f aca="true" t="shared" si="43" ref="C191:M191">C186+C188</f>
        <v>144.5</v>
      </c>
      <c r="D191" s="111">
        <f t="shared" si="43"/>
        <v>102.7</v>
      </c>
      <c r="E191" s="111">
        <f t="shared" si="43"/>
        <v>25</v>
      </c>
      <c r="F191" s="111">
        <f t="shared" si="43"/>
        <v>0</v>
      </c>
      <c r="G191" s="111">
        <f t="shared" si="43"/>
        <v>0</v>
      </c>
      <c r="H191" s="111">
        <f t="shared" si="43"/>
        <v>0</v>
      </c>
      <c r="I191" s="111">
        <f t="shared" si="43"/>
        <v>0</v>
      </c>
      <c r="J191" s="111">
        <f t="shared" si="43"/>
        <v>0</v>
      </c>
      <c r="K191" s="111">
        <f t="shared" si="43"/>
        <v>46.9</v>
      </c>
      <c r="L191" s="111">
        <f t="shared" si="43"/>
        <v>97</v>
      </c>
      <c r="M191" s="111">
        <f t="shared" si="43"/>
        <v>108.6</v>
      </c>
      <c r="N191" s="112">
        <f>N186+N188</f>
        <v>670</v>
      </c>
      <c r="O191" s="55"/>
      <c r="P191" s="55"/>
      <c r="Q191" s="55"/>
      <c r="R191" s="55"/>
      <c r="AJ191" s="55"/>
    </row>
    <row r="192" spans="1:36" s="56" customFormat="1" ht="22.5" customHeight="1">
      <c r="A192" s="40"/>
      <c r="B192" s="41"/>
      <c r="C192" s="41"/>
      <c r="D192" s="41"/>
      <c r="E192" s="149" t="s">
        <v>35</v>
      </c>
      <c r="F192" s="150"/>
      <c r="G192" s="150"/>
      <c r="H192" s="150"/>
      <c r="I192" s="150"/>
      <c r="J192" s="150"/>
      <c r="K192" s="150"/>
      <c r="L192" s="150"/>
      <c r="M192" s="150"/>
      <c r="N192" s="150"/>
      <c r="O192" s="55"/>
      <c r="P192" s="55"/>
      <c r="Q192" s="55"/>
      <c r="R192" s="55"/>
      <c r="AJ192" s="55"/>
    </row>
    <row r="193" spans="1:36" s="3" customFormat="1" ht="42" customHeight="1">
      <c r="A193" s="16" t="s">
        <v>155</v>
      </c>
      <c r="B193" s="16">
        <v>10.498666666666667</v>
      </c>
      <c r="C193" s="16">
        <v>10.133333333333333</v>
      </c>
      <c r="D193" s="16">
        <v>8.853333333333333</v>
      </c>
      <c r="E193" s="16">
        <v>4.314333333333334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2.2586666666666666</v>
      </c>
      <c r="L193" s="16">
        <v>7</v>
      </c>
      <c r="M193" s="16">
        <v>6.942</v>
      </c>
      <c r="N193" s="16">
        <f>B193+C193+D193+E193+F193+G193+H193+I193+J193+K193+L193+M193</f>
        <v>50.00033333333334</v>
      </c>
      <c r="O193" s="35"/>
      <c r="P193" s="35"/>
      <c r="Q193" s="35"/>
      <c r="R193" s="35"/>
      <c r="AJ193" s="35"/>
    </row>
    <row r="194" spans="1:36" s="3" customFormat="1" ht="42" customHeight="1">
      <c r="A194" s="16" t="s">
        <v>115</v>
      </c>
      <c r="B194" s="16">
        <v>8</v>
      </c>
      <c r="C194" s="16">
        <v>8</v>
      </c>
      <c r="D194" s="16">
        <v>5.1</v>
      </c>
      <c r="E194" s="16">
        <v>3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3</v>
      </c>
      <c r="L194" s="16">
        <v>4.9</v>
      </c>
      <c r="M194" s="16">
        <v>5.4</v>
      </c>
      <c r="N194" s="16">
        <f>B194+C194+D194+E194+F194+G194+H194+I194+J194+K194+L194+M194</f>
        <v>37.4</v>
      </c>
      <c r="O194" s="35"/>
      <c r="P194" s="35"/>
      <c r="Q194" s="35"/>
      <c r="R194" s="35"/>
      <c r="AJ194" s="35"/>
    </row>
    <row r="195" spans="1:36" s="3" customFormat="1" ht="28.5" customHeight="1">
      <c r="A195" s="16" t="s">
        <v>29</v>
      </c>
      <c r="B195" s="16">
        <v>6.138</v>
      </c>
      <c r="C195" s="16">
        <v>6.138</v>
      </c>
      <c r="D195" s="16">
        <v>4.092</v>
      </c>
      <c r="E195" s="16">
        <v>2.046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1.023</v>
      </c>
      <c r="L195" s="16">
        <v>6.138000000000001</v>
      </c>
      <c r="M195" s="16">
        <v>7.161</v>
      </c>
      <c r="N195" s="16">
        <f>B195+C195+D195+E195+F195+G195+H195+I195+J195+K195+L195+M195</f>
        <v>32.736</v>
      </c>
      <c r="O195" s="35"/>
      <c r="P195" s="35"/>
      <c r="Q195" s="35"/>
      <c r="R195" s="35"/>
      <c r="AJ195" s="35"/>
    </row>
    <row r="196" spans="1:36" s="3" customFormat="1" ht="78" customHeight="1">
      <c r="A196" s="16" t="s">
        <v>43</v>
      </c>
      <c r="B196" s="16">
        <v>0.414</v>
      </c>
      <c r="C196" s="16">
        <v>0.414</v>
      </c>
      <c r="D196" s="16">
        <v>0.276</v>
      </c>
      <c r="E196" s="16">
        <v>0.138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0.069</v>
      </c>
      <c r="L196" s="16">
        <v>0.414</v>
      </c>
      <c r="M196" s="16">
        <v>0.483</v>
      </c>
      <c r="N196" s="16">
        <f>B196+C196+D196+E196+F196+G196+H196+I196+J196+K196+L196+M196</f>
        <v>2.2079999999999997</v>
      </c>
      <c r="O196" s="35"/>
      <c r="P196" s="35"/>
      <c r="Q196" s="35"/>
      <c r="R196" s="35"/>
      <c r="AJ196" s="35"/>
    </row>
    <row r="197" spans="1:36" s="3" customFormat="1" ht="20.25" customHeight="1">
      <c r="A197" s="30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35"/>
      <c r="P197" s="35"/>
      <c r="Q197" s="35"/>
      <c r="R197" s="35"/>
      <c r="AJ197" s="35"/>
    </row>
    <row r="198" spans="1:36" s="11" customFormat="1" ht="17.25" customHeight="1">
      <c r="A198" s="97"/>
      <c r="B198" s="147" t="s">
        <v>146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42"/>
      <c r="P198" s="42"/>
      <c r="Q198" s="42"/>
      <c r="R198" s="42"/>
      <c r="AJ198" s="42"/>
    </row>
    <row r="199" spans="1:36" s="2" customFormat="1" ht="14.25" customHeight="1">
      <c r="A199" s="5" t="s">
        <v>25</v>
      </c>
      <c r="B199" s="5" t="s">
        <v>0</v>
      </c>
      <c r="C199" s="5" t="s">
        <v>1</v>
      </c>
      <c r="D199" s="5" t="s">
        <v>2</v>
      </c>
      <c r="E199" s="5" t="s">
        <v>3</v>
      </c>
      <c r="F199" s="5" t="s">
        <v>4</v>
      </c>
      <c r="G199" s="5" t="s">
        <v>26</v>
      </c>
      <c r="H199" s="5" t="s">
        <v>5</v>
      </c>
      <c r="I199" s="5" t="s">
        <v>6</v>
      </c>
      <c r="J199" s="5" t="s">
        <v>7</v>
      </c>
      <c r="K199" s="5" t="s">
        <v>8</v>
      </c>
      <c r="L199" s="5" t="s">
        <v>9</v>
      </c>
      <c r="M199" s="5" t="s">
        <v>10</v>
      </c>
      <c r="N199" s="5" t="s">
        <v>24</v>
      </c>
      <c r="O199" s="1"/>
      <c r="P199" s="1"/>
      <c r="Q199" s="1"/>
      <c r="R199" s="1"/>
      <c r="AJ199" s="1"/>
    </row>
    <row r="200" spans="1:36" s="3" customFormat="1" ht="42.75" customHeight="1">
      <c r="A200" s="16" t="s">
        <v>32</v>
      </c>
      <c r="B200" s="16">
        <v>28.841666666666665</v>
      </c>
      <c r="C200" s="16">
        <v>29.543666666666667</v>
      </c>
      <c r="D200" s="16">
        <v>23.519999999999996</v>
      </c>
      <c r="E200" s="16">
        <v>3.007333333333334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6.266</v>
      </c>
      <c r="L200" s="16">
        <v>23.883333333333333</v>
      </c>
      <c r="M200" s="16">
        <v>24.585</v>
      </c>
      <c r="N200" s="16">
        <f>B200+C200+D200+E200+F200+G200+H200+I200+J200+K200+L200+M200</f>
        <v>139.64700000000002</v>
      </c>
      <c r="O200" s="32">
        <v>174.56666666666663</v>
      </c>
      <c r="P200" s="35"/>
      <c r="Q200" s="35"/>
      <c r="R200" s="35"/>
      <c r="AJ200" s="35"/>
    </row>
    <row r="201" spans="1:36" s="12" customFormat="1" ht="48" customHeight="1">
      <c r="A201" s="28" t="s">
        <v>151</v>
      </c>
      <c r="B201" s="5">
        <f aca="true" t="shared" si="44" ref="B201:N201">B59+B134+B177+B191+B193+B194+B195+B196+B200</f>
        <v>6003.097769728</v>
      </c>
      <c r="C201" s="5">
        <f t="shared" si="44"/>
        <v>5758.215464560371</v>
      </c>
      <c r="D201" s="5">
        <f t="shared" si="44"/>
        <v>4473.848370000001</v>
      </c>
      <c r="E201" s="5">
        <f t="shared" si="44"/>
        <v>1742.7463559401035</v>
      </c>
      <c r="F201" s="5">
        <f t="shared" si="44"/>
        <v>108.5401161111111</v>
      </c>
      <c r="G201" s="5">
        <f t="shared" si="44"/>
        <v>45.89355555555555</v>
      </c>
      <c r="H201" s="5">
        <f t="shared" si="44"/>
        <v>19.349333333333334</v>
      </c>
      <c r="I201" s="5">
        <f t="shared" si="44"/>
        <v>24.982999999999997</v>
      </c>
      <c r="J201" s="5">
        <f t="shared" si="44"/>
        <v>71.13483</v>
      </c>
      <c r="K201" s="5">
        <f t="shared" si="44"/>
        <v>1317.7899578642102</v>
      </c>
      <c r="L201" s="5">
        <f t="shared" si="44"/>
        <v>3803.4839985594604</v>
      </c>
      <c r="M201" s="5">
        <f t="shared" si="44"/>
        <v>4524.172068084461</v>
      </c>
      <c r="N201" s="5">
        <f t="shared" si="44"/>
        <v>27893.25481973661</v>
      </c>
      <c r="O201" s="5" t="e">
        <f aca="true" t="shared" si="45" ref="O201:AI201">O59+O132+O177+O186+O193+O195+O196+O200</f>
        <v>#REF!</v>
      </c>
      <c r="P201" s="5" t="e">
        <f t="shared" si="45"/>
        <v>#REF!</v>
      </c>
      <c r="Q201" s="5" t="e">
        <f t="shared" si="45"/>
        <v>#REF!</v>
      </c>
      <c r="R201" s="5" t="e">
        <f t="shared" si="45"/>
        <v>#REF!</v>
      </c>
      <c r="S201" s="5" t="e">
        <f t="shared" si="45"/>
        <v>#REF!</v>
      </c>
      <c r="T201" s="5" t="e">
        <f t="shared" si="45"/>
        <v>#REF!</v>
      </c>
      <c r="U201" s="5" t="e">
        <f t="shared" si="45"/>
        <v>#REF!</v>
      </c>
      <c r="V201" s="5" t="e">
        <f t="shared" si="45"/>
        <v>#REF!</v>
      </c>
      <c r="W201" s="5" t="e">
        <f t="shared" si="45"/>
        <v>#REF!</v>
      </c>
      <c r="X201" s="5" t="e">
        <f t="shared" si="45"/>
        <v>#REF!</v>
      </c>
      <c r="Y201" s="5" t="e">
        <f t="shared" si="45"/>
        <v>#REF!</v>
      </c>
      <c r="Z201" s="5" t="e">
        <f t="shared" si="45"/>
        <v>#REF!</v>
      </c>
      <c r="AA201" s="5" t="e">
        <f t="shared" si="45"/>
        <v>#REF!</v>
      </c>
      <c r="AB201" s="5" t="e">
        <f t="shared" si="45"/>
        <v>#REF!</v>
      </c>
      <c r="AC201" s="5" t="e">
        <f t="shared" si="45"/>
        <v>#REF!</v>
      </c>
      <c r="AD201" s="5" t="e">
        <f t="shared" si="45"/>
        <v>#REF!</v>
      </c>
      <c r="AE201" s="5" t="e">
        <f t="shared" si="45"/>
        <v>#REF!</v>
      </c>
      <c r="AF201" s="5" t="e">
        <f t="shared" si="45"/>
        <v>#REF!</v>
      </c>
      <c r="AG201" s="5" t="e">
        <f t="shared" si="45"/>
        <v>#REF!</v>
      </c>
      <c r="AH201" s="5" t="e">
        <f t="shared" si="45"/>
        <v>#REF!</v>
      </c>
      <c r="AI201" s="5" t="e">
        <f t="shared" si="45"/>
        <v>#REF!</v>
      </c>
      <c r="AJ201" s="43"/>
    </row>
    <row r="202" spans="1:36" s="12" customFormat="1" ht="18" customHeight="1">
      <c r="A202" s="5" t="s">
        <v>131</v>
      </c>
      <c r="B202" s="28">
        <f aca="true" t="shared" si="46" ref="B202:N202">B103+B178</f>
        <v>21.556</v>
      </c>
      <c r="C202" s="28">
        <f t="shared" si="46"/>
        <v>18.982999999999997</v>
      </c>
      <c r="D202" s="28">
        <f t="shared" si="46"/>
        <v>13.331000000000001</v>
      </c>
      <c r="E202" s="28">
        <f t="shared" si="46"/>
        <v>5.6979999999999995</v>
      </c>
      <c r="F202" s="28">
        <f t="shared" si="46"/>
        <v>0</v>
      </c>
      <c r="G202" s="28">
        <f t="shared" si="46"/>
        <v>0</v>
      </c>
      <c r="H202" s="28">
        <f t="shared" si="46"/>
        <v>0</v>
      </c>
      <c r="I202" s="28">
        <f t="shared" si="46"/>
        <v>0</v>
      </c>
      <c r="J202" s="28">
        <f t="shared" si="46"/>
        <v>0</v>
      </c>
      <c r="K202" s="28">
        <f t="shared" si="46"/>
        <v>6.146</v>
      </c>
      <c r="L202" s="28">
        <f t="shared" si="46"/>
        <v>11.44</v>
      </c>
      <c r="M202" s="28">
        <f t="shared" si="46"/>
        <v>17.323</v>
      </c>
      <c r="N202" s="28">
        <f t="shared" si="46"/>
        <v>94.477</v>
      </c>
      <c r="O202" s="43"/>
      <c r="P202" s="43"/>
      <c r="Q202" s="43"/>
      <c r="R202" s="43"/>
      <c r="AJ202" s="43"/>
    </row>
    <row r="203" spans="1:36" s="12" customFormat="1" ht="54" customHeight="1">
      <c r="A203" s="28" t="s">
        <v>130</v>
      </c>
      <c r="B203" s="5">
        <f aca="true" t="shared" si="47" ref="B203:N203">B59+B136+B179+B191+B193+B194+B195+B196+B200</f>
        <v>5981.541769727999</v>
      </c>
      <c r="C203" s="5">
        <f t="shared" si="47"/>
        <v>5739.232464560371</v>
      </c>
      <c r="D203" s="5">
        <f t="shared" si="47"/>
        <v>4460.51737</v>
      </c>
      <c r="E203" s="5">
        <f t="shared" si="47"/>
        <v>1737.0483559401034</v>
      </c>
      <c r="F203" s="5">
        <f t="shared" si="47"/>
        <v>108.5401161111111</v>
      </c>
      <c r="G203" s="5">
        <f t="shared" si="47"/>
        <v>45.89355555555555</v>
      </c>
      <c r="H203" s="5">
        <f t="shared" si="47"/>
        <v>19.349333333333334</v>
      </c>
      <c r="I203" s="5">
        <f t="shared" si="47"/>
        <v>24.982999999999997</v>
      </c>
      <c r="J203" s="5">
        <f t="shared" si="47"/>
        <v>71.13483</v>
      </c>
      <c r="K203" s="5">
        <f t="shared" si="47"/>
        <v>1311.64395786421</v>
      </c>
      <c r="L203" s="5">
        <f t="shared" si="47"/>
        <v>3792.0439985594603</v>
      </c>
      <c r="M203" s="5">
        <f t="shared" si="47"/>
        <v>4506.849068084461</v>
      </c>
      <c r="N203" s="5">
        <f t="shared" si="47"/>
        <v>27798.77781973661</v>
      </c>
      <c r="O203" s="28" t="e">
        <f>O59+O136+#REF!+O173+O186+O193+O195+O196+O200</f>
        <v>#REF!</v>
      </c>
      <c r="P203" s="28" t="e">
        <f>P59+P136+#REF!+P173+P186+P193+P195+P196+P200</f>
        <v>#REF!</v>
      </c>
      <c r="Q203" s="28" t="e">
        <f>Q59+Q136+#REF!+Q173+Q186+Q193+Q195+Q196+Q200</f>
        <v>#REF!</v>
      </c>
      <c r="R203" s="28" t="e">
        <f>R59+R136+#REF!+R173+R186+R193+R195+R196+R200</f>
        <v>#REF!</v>
      </c>
      <c r="S203" s="28" t="e">
        <f>S59+S136+#REF!+S173+S186+S193+S195+S196+S200</f>
        <v>#REF!</v>
      </c>
      <c r="T203" s="28" t="e">
        <f>T59+T136+#REF!+T173+T186+T193+T195+T196+T200</f>
        <v>#REF!</v>
      </c>
      <c r="U203" s="28" t="e">
        <f>U59+U136+#REF!+U173+U186+U193+U195+U196+U200</f>
        <v>#REF!</v>
      </c>
      <c r="V203" s="28" t="e">
        <f>V59+V136+#REF!+V173+V186+V193+V195+V196+V200</f>
        <v>#REF!</v>
      </c>
      <c r="W203" s="28" t="e">
        <f>W59+W136+#REF!+W173+W186+W193+W195+W196+W200</f>
        <v>#REF!</v>
      </c>
      <c r="X203" s="28" t="e">
        <f>X59+X136+#REF!+X173+X186+X193+X195+X196+X200</f>
        <v>#REF!</v>
      </c>
      <c r="Y203" s="28" t="e">
        <f>Y59+Y136+#REF!+Y173+Y186+Y193+Y195+Y196+Y200</f>
        <v>#REF!</v>
      </c>
      <c r="Z203" s="28" t="e">
        <f>Z59+Z136+#REF!+Z173+Z186+Z193+Z195+Z196+Z200</f>
        <v>#REF!</v>
      </c>
      <c r="AA203" s="28" t="e">
        <f>AA59+AA136+#REF!+AA173+AA186+AA193+AA195+AA196+AA200</f>
        <v>#REF!</v>
      </c>
      <c r="AB203" s="28" t="e">
        <f>AB59+AB136+#REF!+AB173+AB186+AB193+AB195+AB196+AB200</f>
        <v>#REF!</v>
      </c>
      <c r="AC203" s="28" t="e">
        <f>AC59+AC136+#REF!+AC173+AC186+AC193+AC195+AC196+AC200</f>
        <v>#REF!</v>
      </c>
      <c r="AD203" s="28" t="e">
        <f>AD59+AD136+#REF!+AD173+AD186+AD193+AD195+AD196+AD200</f>
        <v>#REF!</v>
      </c>
      <c r="AE203" s="28" t="e">
        <f>AE59+AE136+#REF!+AE173+AE186+AE193+AE195+AE196+AE200</f>
        <v>#REF!</v>
      </c>
      <c r="AF203" s="28" t="e">
        <f>AF59+AF136+#REF!+AF173+AF186+AF193+AF195+AF196+AF200</f>
        <v>#REF!</v>
      </c>
      <c r="AG203" s="28" t="e">
        <f>AG59+AG136+#REF!+AG173+AG186+AG193+AG195+AG196+AG200</f>
        <v>#REF!</v>
      </c>
      <c r="AH203" s="28" t="e">
        <f>AH59+AH136+#REF!+AH173+AH186+AH193+AH195+AH196+AH200</f>
        <v>#REF!</v>
      </c>
      <c r="AI203" s="28" t="e">
        <f>AI59+AI136+#REF!+AI173+AI186+AI193+AI195+AI196+AI200</f>
        <v>#REF!</v>
      </c>
      <c r="AJ203" s="43"/>
    </row>
    <row r="204" spans="1:36" s="12" customFormat="1" ht="18" customHeight="1">
      <c r="A204" s="25" t="s">
        <v>125</v>
      </c>
      <c r="B204" s="52">
        <f aca="true" t="shared" si="48" ref="B204:N204">B137</f>
        <v>7.17</v>
      </c>
      <c r="C204" s="52">
        <f t="shared" si="48"/>
        <v>7.140000000000001</v>
      </c>
      <c r="D204" s="52">
        <f t="shared" si="48"/>
        <v>6.040000000000001</v>
      </c>
      <c r="E204" s="52">
        <f t="shared" si="48"/>
        <v>5.481</v>
      </c>
      <c r="F204" s="52">
        <f t="shared" si="48"/>
        <v>0</v>
      </c>
      <c r="G204" s="52">
        <f t="shared" si="48"/>
        <v>0</v>
      </c>
      <c r="H204" s="52">
        <f t="shared" si="48"/>
        <v>0</v>
      </c>
      <c r="I204" s="52">
        <f t="shared" si="48"/>
        <v>0</v>
      </c>
      <c r="J204" s="52">
        <f t="shared" si="48"/>
        <v>0</v>
      </c>
      <c r="K204" s="52">
        <f t="shared" si="48"/>
        <v>5.9399999999999995</v>
      </c>
      <c r="L204" s="52">
        <f t="shared" si="48"/>
        <v>6.4399999999999995</v>
      </c>
      <c r="M204" s="52">
        <f t="shared" si="48"/>
        <v>8.036999999999999</v>
      </c>
      <c r="N204" s="52">
        <f t="shared" si="48"/>
        <v>46.248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43"/>
    </row>
    <row r="205" spans="1:36" s="12" customFormat="1" ht="42" customHeight="1">
      <c r="A205" s="28" t="s">
        <v>152</v>
      </c>
      <c r="B205" s="28">
        <f aca="true" t="shared" si="49" ref="B205:AI205">B58+B132+B175+B188+B200</f>
        <v>2056.346833333333</v>
      </c>
      <c r="C205" s="28">
        <f t="shared" si="49"/>
        <v>1882.2691666666667</v>
      </c>
      <c r="D205" s="28">
        <f t="shared" si="49"/>
        <v>1402.5626666666667</v>
      </c>
      <c r="E205" s="28">
        <f t="shared" si="49"/>
        <v>373.21450000000004</v>
      </c>
      <c r="F205" s="28">
        <f t="shared" si="49"/>
        <v>16.4</v>
      </c>
      <c r="G205" s="28">
        <f t="shared" si="49"/>
        <v>10.530000000000001</v>
      </c>
      <c r="H205" s="28">
        <f t="shared" si="49"/>
        <v>3.6300000000000003</v>
      </c>
      <c r="I205" s="28">
        <f t="shared" si="49"/>
        <v>6.7203333333333335</v>
      </c>
      <c r="J205" s="28">
        <f t="shared" si="49"/>
        <v>17.58</v>
      </c>
      <c r="K205" s="28">
        <f t="shared" si="49"/>
        <v>432.304</v>
      </c>
      <c r="L205" s="28">
        <f t="shared" si="49"/>
        <v>1396.9106666666667</v>
      </c>
      <c r="M205" s="28">
        <f t="shared" si="49"/>
        <v>1481.1619999999998</v>
      </c>
      <c r="N205" s="28">
        <f t="shared" si="49"/>
        <v>9079.630166666668</v>
      </c>
      <c r="O205" s="25" t="e">
        <f t="shared" si="49"/>
        <v>#REF!</v>
      </c>
      <c r="P205" s="25" t="e">
        <f t="shared" si="49"/>
        <v>#REF!</v>
      </c>
      <c r="Q205" s="25" t="e">
        <f t="shared" si="49"/>
        <v>#REF!</v>
      </c>
      <c r="R205" s="25" t="e">
        <f t="shared" si="49"/>
        <v>#REF!</v>
      </c>
      <c r="S205" s="25" t="e">
        <f t="shared" si="49"/>
        <v>#REF!</v>
      </c>
      <c r="T205" s="25" t="e">
        <f t="shared" si="49"/>
        <v>#REF!</v>
      </c>
      <c r="U205" s="25" t="e">
        <f t="shared" si="49"/>
        <v>#REF!</v>
      </c>
      <c r="V205" s="25" t="e">
        <f t="shared" si="49"/>
        <v>#REF!</v>
      </c>
      <c r="W205" s="25" t="e">
        <f t="shared" si="49"/>
        <v>#REF!</v>
      </c>
      <c r="X205" s="25" t="e">
        <f t="shared" si="49"/>
        <v>#REF!</v>
      </c>
      <c r="Y205" s="25" t="e">
        <f t="shared" si="49"/>
        <v>#REF!</v>
      </c>
      <c r="Z205" s="25" t="e">
        <f t="shared" si="49"/>
        <v>#REF!</v>
      </c>
      <c r="AA205" s="25" t="e">
        <f t="shared" si="49"/>
        <v>#REF!</v>
      </c>
      <c r="AB205" s="25" t="e">
        <f t="shared" si="49"/>
        <v>#REF!</v>
      </c>
      <c r="AC205" s="25" t="e">
        <f t="shared" si="49"/>
        <v>#REF!</v>
      </c>
      <c r="AD205" s="25" t="e">
        <f t="shared" si="49"/>
        <v>#REF!</v>
      </c>
      <c r="AE205" s="25" t="e">
        <f t="shared" si="49"/>
        <v>#REF!</v>
      </c>
      <c r="AF205" s="25" t="e">
        <f t="shared" si="49"/>
        <v>#REF!</v>
      </c>
      <c r="AG205" s="25" t="e">
        <f t="shared" si="49"/>
        <v>#REF!</v>
      </c>
      <c r="AH205" s="25" t="e">
        <f t="shared" si="49"/>
        <v>#REF!</v>
      </c>
      <c r="AI205" s="25" t="e">
        <f t="shared" si="49"/>
        <v>#REF!</v>
      </c>
      <c r="AJ205" s="43"/>
    </row>
    <row r="206" spans="1:36" s="12" customFormat="1" ht="24" customHeight="1">
      <c r="A206" s="28" t="s">
        <v>122</v>
      </c>
      <c r="B206" s="28">
        <f aca="true" t="shared" si="50" ref="B206:AI206">B36+B104+B157+B186+B193+B194+B195+B196</f>
        <v>3896.1949363946674</v>
      </c>
      <c r="C206" s="28">
        <f t="shared" si="50"/>
        <v>3828.963297893706</v>
      </c>
      <c r="D206" s="28">
        <f t="shared" si="50"/>
        <v>3032.9547033333333</v>
      </c>
      <c r="E206" s="28">
        <f t="shared" si="50"/>
        <v>1349.8338559401036</v>
      </c>
      <c r="F206" s="28">
        <f t="shared" si="50"/>
        <v>92.1401161111111</v>
      </c>
      <c r="G206" s="28">
        <f t="shared" si="50"/>
        <v>35.36355555555556</v>
      </c>
      <c r="H206" s="28">
        <f t="shared" si="50"/>
        <v>15.719333333333335</v>
      </c>
      <c r="I206" s="28">
        <f t="shared" si="50"/>
        <v>18.262666666666664</v>
      </c>
      <c r="J206" s="28">
        <f t="shared" si="50"/>
        <v>53.554829999999995</v>
      </c>
      <c r="K206" s="28">
        <f t="shared" si="50"/>
        <v>866.3399578642101</v>
      </c>
      <c r="L206" s="28">
        <f t="shared" si="50"/>
        <v>2373.1333318927936</v>
      </c>
      <c r="M206" s="28">
        <f t="shared" si="50"/>
        <v>2997.6870680844613</v>
      </c>
      <c r="N206" s="28">
        <f t="shared" si="50"/>
        <v>18560.14765306994</v>
      </c>
      <c r="O206" s="25">
        <f t="shared" si="50"/>
        <v>0</v>
      </c>
      <c r="P206" s="25">
        <f t="shared" si="50"/>
        <v>0</v>
      </c>
      <c r="Q206" s="25">
        <f t="shared" si="50"/>
        <v>0</v>
      </c>
      <c r="R206" s="25">
        <f t="shared" si="50"/>
        <v>0</v>
      </c>
      <c r="S206" s="25">
        <f t="shared" si="50"/>
        <v>0</v>
      </c>
      <c r="T206" s="25">
        <f t="shared" si="50"/>
        <v>0</v>
      </c>
      <c r="U206" s="25">
        <f t="shared" si="50"/>
        <v>0</v>
      </c>
      <c r="V206" s="25">
        <f t="shared" si="50"/>
        <v>0</v>
      </c>
      <c r="W206" s="25">
        <f t="shared" si="50"/>
        <v>0</v>
      </c>
      <c r="X206" s="25">
        <f t="shared" si="50"/>
        <v>0</v>
      </c>
      <c r="Y206" s="25">
        <f t="shared" si="50"/>
        <v>0</v>
      </c>
      <c r="Z206" s="25">
        <f t="shared" si="50"/>
        <v>0</v>
      </c>
      <c r="AA206" s="25">
        <f t="shared" si="50"/>
        <v>0</v>
      </c>
      <c r="AB206" s="25">
        <f t="shared" si="50"/>
        <v>0</v>
      </c>
      <c r="AC206" s="25">
        <f t="shared" si="50"/>
        <v>0</v>
      </c>
      <c r="AD206" s="25">
        <f t="shared" si="50"/>
        <v>0</v>
      </c>
      <c r="AE206" s="25">
        <f t="shared" si="50"/>
        <v>0</v>
      </c>
      <c r="AF206" s="25">
        <f t="shared" si="50"/>
        <v>0</v>
      </c>
      <c r="AG206" s="25">
        <f t="shared" si="50"/>
        <v>0</v>
      </c>
      <c r="AH206" s="25">
        <f t="shared" si="50"/>
        <v>0</v>
      </c>
      <c r="AI206" s="25">
        <f t="shared" si="50"/>
        <v>0</v>
      </c>
      <c r="AJ206" s="43"/>
    </row>
    <row r="207" spans="1:36" s="12" customFormat="1" ht="16.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43"/>
    </row>
    <row r="208" spans="1:36" s="8" customFormat="1" ht="24" customHeight="1">
      <c r="A208" s="148" t="s">
        <v>27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01"/>
      <c r="P208" s="26"/>
      <c r="Q208" s="26"/>
      <c r="R208" s="26"/>
      <c r="AJ208" s="26"/>
    </row>
    <row r="209" spans="1:36" s="8" customFormat="1" ht="12" customHeight="1">
      <c r="A209" s="148" t="s">
        <v>135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01"/>
      <c r="P209" s="26"/>
      <c r="Q209" s="26"/>
      <c r="R209" s="26"/>
      <c r="AJ209" s="26"/>
    </row>
    <row r="210" spans="1:36" s="8" customFormat="1" ht="20.25" customHeight="1">
      <c r="A210" s="97"/>
      <c r="B210" s="147" t="s">
        <v>146</v>
      </c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01"/>
      <c r="P210" s="26"/>
      <c r="Q210" s="26"/>
      <c r="R210" s="26"/>
      <c r="AJ210" s="26"/>
    </row>
    <row r="211" spans="1:36" s="2" customFormat="1" ht="18.75" customHeight="1">
      <c r="A211" s="44" t="s">
        <v>25</v>
      </c>
      <c r="B211" s="5" t="s">
        <v>0</v>
      </c>
      <c r="C211" s="5" t="s">
        <v>1</v>
      </c>
      <c r="D211" s="5" t="s">
        <v>2</v>
      </c>
      <c r="E211" s="5" t="s">
        <v>3</v>
      </c>
      <c r="F211" s="5" t="s">
        <v>4</v>
      </c>
      <c r="G211" s="5" t="s">
        <v>26</v>
      </c>
      <c r="H211" s="5" t="s">
        <v>5</v>
      </c>
      <c r="I211" s="5" t="s">
        <v>6</v>
      </c>
      <c r="J211" s="5" t="s">
        <v>7</v>
      </c>
      <c r="K211" s="5" t="s">
        <v>8</v>
      </c>
      <c r="L211" s="5" t="s">
        <v>9</v>
      </c>
      <c r="M211" s="5" t="s">
        <v>10</v>
      </c>
      <c r="N211" s="5" t="s">
        <v>24</v>
      </c>
      <c r="O211" s="1"/>
      <c r="P211" s="1"/>
      <c r="Q211" s="1"/>
      <c r="R211" s="1"/>
      <c r="AJ211" s="1"/>
    </row>
    <row r="212" spans="1:36" s="3" customFormat="1" ht="36" customHeight="1">
      <c r="A212" s="16" t="s">
        <v>23</v>
      </c>
      <c r="B212" s="45">
        <v>13.853</v>
      </c>
      <c r="C212" s="45">
        <v>12.735</v>
      </c>
      <c r="D212" s="45">
        <v>12.068</v>
      </c>
      <c r="E212" s="45">
        <v>2.494</v>
      </c>
      <c r="F212" s="45">
        <v>0.192</v>
      </c>
      <c r="G212" s="45">
        <v>0.034</v>
      </c>
      <c r="H212" s="45">
        <v>0.012</v>
      </c>
      <c r="I212" s="45">
        <v>0.017</v>
      </c>
      <c r="J212" s="45">
        <v>0.368</v>
      </c>
      <c r="K212" s="45">
        <v>3.737</v>
      </c>
      <c r="L212" s="45">
        <v>8.586</v>
      </c>
      <c r="M212" s="45">
        <v>5.26</v>
      </c>
      <c r="N212" s="45">
        <f>B212+C212+D212+E212+F212+G212+H212+I212+J212+K212+L212+M212</f>
        <v>59.356</v>
      </c>
      <c r="O212" s="35"/>
      <c r="P212" s="35"/>
      <c r="Q212" s="35"/>
      <c r="R212" s="35"/>
      <c r="AJ212" s="35"/>
    </row>
    <row r="213" spans="1:36" s="3" customFormat="1" ht="24" customHeight="1">
      <c r="A213" s="148" t="s">
        <v>172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35"/>
      <c r="P213" s="35"/>
      <c r="Q213" s="35"/>
      <c r="R213" s="35"/>
      <c r="AJ213" s="35"/>
    </row>
    <row r="214" spans="1:36" s="3" customFormat="1" ht="15" customHeight="1">
      <c r="A214" s="97"/>
      <c r="B214" s="97"/>
      <c r="C214" s="97"/>
      <c r="D214" s="147" t="s">
        <v>146</v>
      </c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35"/>
      <c r="R214" s="35"/>
      <c r="AJ214" s="35"/>
    </row>
    <row r="215" spans="1:36" s="3" customFormat="1" ht="36" customHeight="1">
      <c r="A215" s="16" t="s">
        <v>23</v>
      </c>
      <c r="B215" s="45">
        <v>1.6</v>
      </c>
      <c r="C215" s="45">
        <v>1.6</v>
      </c>
      <c r="D215" s="45">
        <v>1.6</v>
      </c>
      <c r="E215" s="45">
        <v>1.6</v>
      </c>
      <c r="F215" s="45">
        <v>1.6</v>
      </c>
      <c r="G215" s="45">
        <v>0</v>
      </c>
      <c r="H215" s="45">
        <v>0</v>
      </c>
      <c r="I215" s="45">
        <v>0</v>
      </c>
      <c r="J215" s="45">
        <v>0</v>
      </c>
      <c r="K215" s="45">
        <v>1.6</v>
      </c>
      <c r="L215" s="45">
        <v>1.6</v>
      </c>
      <c r="M215" s="45">
        <v>1.6</v>
      </c>
      <c r="N215" s="45">
        <f>B215+C215+D215+E215+F215+G215+H215+I215+J215+K215+L215+M215</f>
        <v>12.799999999999999</v>
      </c>
      <c r="O215" s="35"/>
      <c r="P215" s="35"/>
      <c r="Q215" s="35"/>
      <c r="R215" s="35"/>
      <c r="AJ215" s="35"/>
    </row>
    <row r="216" spans="1:36" s="3" customFormat="1" ht="19.5" customHeight="1">
      <c r="A216" s="148" t="s">
        <v>27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35"/>
      <c r="P216" s="35"/>
      <c r="Q216" s="35"/>
      <c r="R216" s="35"/>
      <c r="AJ216" s="35"/>
    </row>
    <row r="217" spans="1:36" s="3" customFormat="1" ht="17.25" customHeight="1">
      <c r="A217" s="148" t="s">
        <v>136</v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35"/>
      <c r="P217" s="35"/>
      <c r="Q217" s="35"/>
      <c r="R217" s="35"/>
      <c r="AJ217" s="35"/>
    </row>
    <row r="218" spans="1:36" s="13" customFormat="1" ht="21" customHeight="1">
      <c r="A218" s="97"/>
      <c r="B218" s="147" t="s">
        <v>35</v>
      </c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97"/>
      <c r="N218" s="97"/>
      <c r="O218" s="26"/>
      <c r="P218" s="26"/>
      <c r="Q218" s="26"/>
      <c r="R218" s="26"/>
      <c r="AJ218" s="26"/>
    </row>
    <row r="219" spans="1:36" s="2" customFormat="1" ht="21.75" customHeight="1">
      <c r="A219" s="44" t="s">
        <v>25</v>
      </c>
      <c r="B219" s="5" t="s">
        <v>0</v>
      </c>
      <c r="C219" s="5" t="s">
        <v>1</v>
      </c>
      <c r="D219" s="5" t="s">
        <v>2</v>
      </c>
      <c r="E219" s="5" t="s">
        <v>3</v>
      </c>
      <c r="F219" s="5" t="s">
        <v>4</v>
      </c>
      <c r="G219" s="5" t="s">
        <v>26</v>
      </c>
      <c r="H219" s="5" t="s">
        <v>5</v>
      </c>
      <c r="I219" s="5" t="s">
        <v>6</v>
      </c>
      <c r="J219" s="5" t="s">
        <v>7</v>
      </c>
      <c r="K219" s="5" t="s">
        <v>8</v>
      </c>
      <c r="L219" s="5" t="s">
        <v>9</v>
      </c>
      <c r="M219" s="5" t="s">
        <v>10</v>
      </c>
      <c r="N219" s="5" t="s">
        <v>24</v>
      </c>
      <c r="O219" s="1"/>
      <c r="P219" s="1"/>
      <c r="Q219" s="1"/>
      <c r="R219" s="1"/>
      <c r="AJ219" s="1"/>
    </row>
    <row r="220" spans="1:36" s="2" customFormat="1" ht="17.25" customHeight="1">
      <c r="A220" s="16" t="s">
        <v>41</v>
      </c>
      <c r="B220" s="45">
        <v>2.6446666666666667</v>
      </c>
      <c r="C220" s="45">
        <v>2.5386666666666664</v>
      </c>
      <c r="D220" s="45">
        <v>2.076333333333333</v>
      </c>
      <c r="E220" s="45">
        <v>0.7656666666666666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0.36733333333333335</v>
      </c>
      <c r="L220" s="45">
        <v>1.4333333333333333</v>
      </c>
      <c r="M220" s="45">
        <v>1.174</v>
      </c>
      <c r="N220" s="45">
        <f>B220+C220+D220+E220+F220+G220+H220+I220+J220+K220+L220+M220</f>
        <v>10.999999999999998</v>
      </c>
      <c r="O220" s="1"/>
      <c r="P220" s="1"/>
      <c r="Q220" s="1"/>
      <c r="R220" s="1"/>
      <c r="AJ220" s="1"/>
    </row>
    <row r="221" spans="1:36" s="3" customFormat="1" ht="16.5" customHeight="1">
      <c r="A221" s="16" t="s">
        <v>23</v>
      </c>
      <c r="B221" s="45">
        <v>9.480333333333334</v>
      </c>
      <c r="C221" s="45">
        <v>8.345666666666666</v>
      </c>
      <c r="D221" s="45">
        <v>6.91</v>
      </c>
      <c r="E221" s="45">
        <v>0.6689999999999999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4.066333333333334</v>
      </c>
      <c r="L221" s="45">
        <v>8.8</v>
      </c>
      <c r="M221" s="45">
        <v>7.429</v>
      </c>
      <c r="N221" s="45">
        <f>B221+C221+D221+E221+F221+G221+H221+I221+J221+K221+L221+M221</f>
        <v>45.70033333333333</v>
      </c>
      <c r="O221" s="35"/>
      <c r="P221" s="35"/>
      <c r="Q221" s="35"/>
      <c r="R221" s="35"/>
      <c r="AJ221" s="35"/>
    </row>
    <row r="222" spans="1:36" s="3" customFormat="1" ht="41.25" customHeight="1" thickBot="1">
      <c r="A222" s="20" t="s">
        <v>86</v>
      </c>
      <c r="B222" s="68">
        <f>B220+B221</f>
        <v>12.125</v>
      </c>
      <c r="C222" s="68">
        <f aca="true" t="shared" si="51" ref="C222:N222">C220+C221</f>
        <v>10.884333333333332</v>
      </c>
      <c r="D222" s="68">
        <f t="shared" si="51"/>
        <v>8.986333333333333</v>
      </c>
      <c r="E222" s="68">
        <f t="shared" si="51"/>
        <v>1.4346666666666665</v>
      </c>
      <c r="F222" s="68">
        <f t="shared" si="51"/>
        <v>0</v>
      </c>
      <c r="G222" s="68">
        <f t="shared" si="51"/>
        <v>0</v>
      </c>
      <c r="H222" s="68">
        <f t="shared" si="51"/>
        <v>0</v>
      </c>
      <c r="I222" s="68">
        <f t="shared" si="51"/>
        <v>0</v>
      </c>
      <c r="J222" s="68">
        <f t="shared" si="51"/>
        <v>0</v>
      </c>
      <c r="K222" s="68">
        <f t="shared" si="51"/>
        <v>4.433666666666667</v>
      </c>
      <c r="L222" s="68">
        <f t="shared" si="51"/>
        <v>10.233333333333334</v>
      </c>
      <c r="M222" s="68">
        <f t="shared" si="51"/>
        <v>8.603</v>
      </c>
      <c r="N222" s="68">
        <f t="shared" si="51"/>
        <v>56.70033333333333</v>
      </c>
      <c r="O222" s="32" t="e">
        <f>#REF!+#REF!+#REF!+#REF!+#REF!+#REF!+#REF!+#REF!+#REF!+#REF!+#REF!+#REF!</f>
        <v>#REF!</v>
      </c>
      <c r="P222" s="32" t="e">
        <f>#REF!+#REF!+#REF!+#REF!+#REF!+#REF!+#REF!+#REF!+#REF!+#REF!+#REF!+#REF!</f>
        <v>#REF!</v>
      </c>
      <c r="Q222" s="32">
        <f>C222+D222+E222+F222+G222+H222+I222+J222+K222+L222+M222+N222</f>
        <v>101.27566666666667</v>
      </c>
      <c r="R222" s="32" t="e">
        <f>#REF!+#REF!+#REF!+#REF!+#REF!+#REF!+#REF!+#REF!+#REF!+#REF!+#REF!+O222</f>
        <v>#REF!</v>
      </c>
      <c r="S222" s="46" t="e">
        <f>#REF!+#REF!+#REF!+#REF!+#REF!+#REF!+#REF!+#REF!+#REF!+#REF!+#REF!+P222</f>
        <v>#REF!</v>
      </c>
      <c r="T222" s="46">
        <f>D222+E222+F222+G222+H222+I222+J222+K222+L222+M222+N222+Q222</f>
        <v>191.667</v>
      </c>
      <c r="U222" s="46" t="e">
        <f>#REF!+#REF!+#REF!+#REF!+#REF!+#REF!+#REF!+#REF!+#REF!+#REF!+O222+R222</f>
        <v>#REF!</v>
      </c>
      <c r="V222" s="46" t="e">
        <f>#REF!+#REF!+#REF!+#REF!+#REF!+#REF!+#REF!+#REF!+#REF!+#REF!+P222+S222</f>
        <v>#REF!</v>
      </c>
      <c r="W222" s="46">
        <f>E222+F222+G222+H222+I222+J222+K222+L222+M222+N222+Q222+T222</f>
        <v>374.34766666666667</v>
      </c>
      <c r="X222" s="46" t="e">
        <f>#REF!+#REF!+#REF!+#REF!+#REF!+#REF!+#REF!+#REF!+#REF!+O222+R222+U222</f>
        <v>#REF!</v>
      </c>
      <c r="Y222" s="46" t="e">
        <f>#REF!+#REF!+#REF!+#REF!+#REF!+#REF!+#REF!+#REF!+#REF!+P222+S222+V222</f>
        <v>#REF!</v>
      </c>
      <c r="Z222" s="46">
        <f>F222+G222+H222+I222+J222+K222+L222+M222+N222+Q222+T222+W222</f>
        <v>747.2606666666667</v>
      </c>
      <c r="AA222" s="46" t="e">
        <f>#REF!+#REF!+#REF!+#REF!+#REF!+#REF!+#REF!+#REF!+O222+R222+U222+X222</f>
        <v>#REF!</v>
      </c>
      <c r="AB222" s="46" t="e">
        <f>#REF!+#REF!+#REF!+#REF!+#REF!+#REF!+#REF!+#REF!+P222+S222+V222+Y222</f>
        <v>#REF!</v>
      </c>
      <c r="AC222" s="46">
        <f>G222+H222+I222+J222+K222+L222+M222+N222+Q222+T222+W222+Z222</f>
        <v>1494.5213333333334</v>
      </c>
      <c r="AD222" s="46" t="e">
        <f>#REF!+#REF!+#REF!+#REF!+#REF!+#REF!+#REF!+O222+R222+U222+X222+AA222</f>
        <v>#REF!</v>
      </c>
      <c r="AE222" s="46" t="e">
        <f>#REF!+#REF!+#REF!+#REF!+#REF!+#REF!+#REF!+P222+S222+V222+Y222+AB222</f>
        <v>#REF!</v>
      </c>
      <c r="AF222" s="46">
        <f>H222+I222+J222+K222+L222+M222+N222+Q222+T222+W222+Z222+AC222</f>
        <v>2989.0426666666667</v>
      </c>
      <c r="AG222" s="46" t="e">
        <f>#REF!+#REF!+#REF!+#REF!+#REF!+#REF!+O222+R222+U222+X222+AA222+AD222</f>
        <v>#REF!</v>
      </c>
      <c r="AH222" s="46" t="e">
        <f>#REF!+#REF!+#REF!+#REF!+#REF!+#REF!+P222+S222+V222+Y222+AB222+AE222</f>
        <v>#REF!</v>
      </c>
      <c r="AI222" s="46">
        <f>I222+J222+K222+L222+M222+N222+Q222+T222+W222+Z222+AC222+AF222</f>
        <v>5978.085333333333</v>
      </c>
      <c r="AJ222" s="35"/>
    </row>
    <row r="223" spans="1:36" s="12" customFormat="1" ht="41.25" customHeight="1" thickBot="1">
      <c r="A223" s="125" t="s">
        <v>163</v>
      </c>
      <c r="B223" s="126">
        <f aca="true" t="shared" si="52" ref="B223:AI223">B212+B222</f>
        <v>25.978</v>
      </c>
      <c r="C223" s="126">
        <f t="shared" si="52"/>
        <v>23.61933333333333</v>
      </c>
      <c r="D223" s="126">
        <f t="shared" si="52"/>
        <v>21.054333333333332</v>
      </c>
      <c r="E223" s="126">
        <f t="shared" si="52"/>
        <v>3.9286666666666665</v>
      </c>
      <c r="F223" s="126">
        <f t="shared" si="52"/>
        <v>0.192</v>
      </c>
      <c r="G223" s="126">
        <f t="shared" si="52"/>
        <v>0.034</v>
      </c>
      <c r="H223" s="126">
        <f t="shared" si="52"/>
        <v>0.012</v>
      </c>
      <c r="I223" s="126">
        <f t="shared" si="52"/>
        <v>0.017</v>
      </c>
      <c r="J223" s="126">
        <f t="shared" si="52"/>
        <v>0.368</v>
      </c>
      <c r="K223" s="126">
        <f t="shared" si="52"/>
        <v>8.170666666666667</v>
      </c>
      <c r="L223" s="126">
        <f t="shared" si="52"/>
        <v>18.819333333333333</v>
      </c>
      <c r="M223" s="126">
        <f t="shared" si="52"/>
        <v>13.863</v>
      </c>
      <c r="N223" s="127">
        <f t="shared" si="52"/>
        <v>116.05633333333333</v>
      </c>
      <c r="O223" s="38" t="e">
        <f t="shared" si="52"/>
        <v>#REF!</v>
      </c>
      <c r="P223" s="32" t="e">
        <f t="shared" si="52"/>
        <v>#REF!</v>
      </c>
      <c r="Q223" s="32">
        <f t="shared" si="52"/>
        <v>101.27566666666667</v>
      </c>
      <c r="R223" s="32" t="e">
        <f t="shared" si="52"/>
        <v>#REF!</v>
      </c>
      <c r="S223" s="46" t="e">
        <f t="shared" si="52"/>
        <v>#REF!</v>
      </c>
      <c r="T223" s="46">
        <f t="shared" si="52"/>
        <v>191.667</v>
      </c>
      <c r="U223" s="46" t="e">
        <f t="shared" si="52"/>
        <v>#REF!</v>
      </c>
      <c r="V223" s="46" t="e">
        <f t="shared" si="52"/>
        <v>#REF!</v>
      </c>
      <c r="W223" s="46">
        <f t="shared" si="52"/>
        <v>374.34766666666667</v>
      </c>
      <c r="X223" s="46" t="e">
        <f t="shared" si="52"/>
        <v>#REF!</v>
      </c>
      <c r="Y223" s="46" t="e">
        <f t="shared" si="52"/>
        <v>#REF!</v>
      </c>
      <c r="Z223" s="46">
        <f t="shared" si="52"/>
        <v>747.2606666666667</v>
      </c>
      <c r="AA223" s="46" t="e">
        <f t="shared" si="52"/>
        <v>#REF!</v>
      </c>
      <c r="AB223" s="46" t="e">
        <f t="shared" si="52"/>
        <v>#REF!</v>
      </c>
      <c r="AC223" s="46">
        <f t="shared" si="52"/>
        <v>1494.5213333333334</v>
      </c>
      <c r="AD223" s="46" t="e">
        <f t="shared" si="52"/>
        <v>#REF!</v>
      </c>
      <c r="AE223" s="46" t="e">
        <f t="shared" si="52"/>
        <v>#REF!</v>
      </c>
      <c r="AF223" s="46">
        <f t="shared" si="52"/>
        <v>2989.0426666666667</v>
      </c>
      <c r="AG223" s="46" t="e">
        <f t="shared" si="52"/>
        <v>#REF!</v>
      </c>
      <c r="AH223" s="46" t="e">
        <f t="shared" si="52"/>
        <v>#REF!</v>
      </c>
      <c r="AI223" s="46">
        <f t="shared" si="52"/>
        <v>5978.085333333333</v>
      </c>
      <c r="AJ223" s="43"/>
    </row>
    <row r="224" spans="1:36" s="12" customFormat="1" ht="40.5" customHeight="1" thickBot="1">
      <c r="A224" s="125" t="s">
        <v>164</v>
      </c>
      <c r="B224" s="126">
        <f aca="true" t="shared" si="53" ref="B224:N224">B215</f>
        <v>1.6</v>
      </c>
      <c r="C224" s="126">
        <f t="shared" si="53"/>
        <v>1.6</v>
      </c>
      <c r="D224" s="126">
        <f t="shared" si="53"/>
        <v>1.6</v>
      </c>
      <c r="E224" s="126">
        <f t="shared" si="53"/>
        <v>1.6</v>
      </c>
      <c r="F224" s="126">
        <f t="shared" si="53"/>
        <v>1.6</v>
      </c>
      <c r="G224" s="126">
        <f t="shared" si="53"/>
        <v>0</v>
      </c>
      <c r="H224" s="126">
        <f t="shared" si="53"/>
        <v>0</v>
      </c>
      <c r="I224" s="126">
        <f t="shared" si="53"/>
        <v>0</v>
      </c>
      <c r="J224" s="126">
        <f t="shared" si="53"/>
        <v>0</v>
      </c>
      <c r="K224" s="126">
        <f t="shared" si="53"/>
        <v>1.6</v>
      </c>
      <c r="L224" s="126">
        <f t="shared" si="53"/>
        <v>1.6</v>
      </c>
      <c r="M224" s="126">
        <f t="shared" si="53"/>
        <v>1.6</v>
      </c>
      <c r="N224" s="126">
        <f t="shared" si="53"/>
        <v>12.799999999999999</v>
      </c>
      <c r="O224" s="89"/>
      <c r="P224" s="89"/>
      <c r="Q224" s="89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43"/>
    </row>
    <row r="225" spans="1:36" s="12" customFormat="1" ht="14.25" customHeight="1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6"/>
      <c r="O225" s="89"/>
      <c r="P225" s="89"/>
      <c r="Q225" s="89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43"/>
    </row>
    <row r="226" spans="1:36" s="12" customFormat="1" ht="37.5" customHeight="1">
      <c r="A226" s="137" t="s">
        <v>45</v>
      </c>
      <c r="B226" s="137">
        <v>3.414</v>
      </c>
      <c r="C226" s="137">
        <v>3.414</v>
      </c>
      <c r="D226" s="137">
        <v>2.276</v>
      </c>
      <c r="E226" s="137">
        <v>1.1383999999999999</v>
      </c>
      <c r="F226" s="137">
        <v>0</v>
      </c>
      <c r="G226" s="137">
        <v>0</v>
      </c>
      <c r="H226" s="137">
        <v>0</v>
      </c>
      <c r="I226" s="137">
        <v>0</v>
      </c>
      <c r="J226" s="137">
        <v>0</v>
      </c>
      <c r="K226" s="137">
        <v>0.569</v>
      </c>
      <c r="L226" s="137">
        <v>3.414</v>
      </c>
      <c r="M226" s="137">
        <v>3.983</v>
      </c>
      <c r="N226" s="137">
        <f>B226+C226+D226+E226+K226+L226+M226</f>
        <v>18.208399999999997</v>
      </c>
      <c r="O226" s="43"/>
      <c r="P226" s="43"/>
      <c r="Q226" s="43"/>
      <c r="R226" s="43"/>
      <c r="AJ226" s="43"/>
    </row>
    <row r="227" spans="1:36" s="2" customFormat="1" ht="36.75" customHeight="1">
      <c r="A227" s="145" t="s">
        <v>27</v>
      </c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AJ227" s="1"/>
    </row>
    <row r="228" spans="1:36" s="2" customFormat="1" ht="16.5" customHeight="1">
      <c r="A228" s="145" t="s">
        <v>158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AJ228" s="1"/>
    </row>
    <row r="229" spans="1:36" s="2" customFormat="1" ht="14.25" customHeight="1">
      <c r="A229" s="104"/>
      <c r="B229" s="145" t="s">
        <v>35</v>
      </c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04"/>
      <c r="N229" s="104"/>
      <c r="AJ229" s="1"/>
    </row>
    <row r="230" spans="1:36" s="2" customFormat="1" ht="47.25" customHeight="1">
      <c r="A230" s="69" t="s">
        <v>116</v>
      </c>
      <c r="B230" s="17" t="s">
        <v>0</v>
      </c>
      <c r="C230" s="17" t="s">
        <v>1</v>
      </c>
      <c r="D230" s="17" t="s">
        <v>2</v>
      </c>
      <c r="E230" s="17" t="s">
        <v>3</v>
      </c>
      <c r="F230" s="17" t="s">
        <v>4</v>
      </c>
      <c r="G230" s="17" t="s">
        <v>26</v>
      </c>
      <c r="H230" s="17" t="s">
        <v>5</v>
      </c>
      <c r="I230" s="17" t="s">
        <v>6</v>
      </c>
      <c r="J230" s="17" t="s">
        <v>7</v>
      </c>
      <c r="K230" s="17" t="s">
        <v>8</v>
      </c>
      <c r="L230" s="17" t="s">
        <v>9</v>
      </c>
      <c r="M230" s="17" t="s">
        <v>10</v>
      </c>
      <c r="N230" s="17" t="s">
        <v>24</v>
      </c>
      <c r="AJ230" s="1"/>
    </row>
    <row r="231" spans="1:36" s="7" customFormat="1" ht="15">
      <c r="A231" s="70" t="s">
        <v>47</v>
      </c>
      <c r="B231" s="71">
        <v>58</v>
      </c>
      <c r="C231" s="71">
        <v>55</v>
      </c>
      <c r="D231" s="71">
        <v>58</v>
      </c>
      <c r="E231" s="71">
        <v>53</v>
      </c>
      <c r="F231" s="71">
        <v>48</v>
      </c>
      <c r="G231" s="71">
        <v>40</v>
      </c>
      <c r="H231" s="71">
        <v>30</v>
      </c>
      <c r="I231" s="71">
        <v>25</v>
      </c>
      <c r="J231" s="71">
        <v>45</v>
      </c>
      <c r="K231" s="71">
        <v>55</v>
      </c>
      <c r="L231" s="71">
        <v>51</v>
      </c>
      <c r="M231" s="71">
        <v>52</v>
      </c>
      <c r="N231" s="71">
        <f aca="true" t="shared" si="54" ref="N231:N241">B231+C231+D231+E231+F231+G231+H231+I231+J231+K231+L231+M231</f>
        <v>570</v>
      </c>
      <c r="O231" s="18"/>
      <c r="P231" s="18"/>
      <c r="Q231" s="18"/>
      <c r="R231" s="18"/>
      <c r="AJ231" s="18"/>
    </row>
    <row r="232" spans="1:36" s="7" customFormat="1" ht="15">
      <c r="A232" s="70" t="s">
        <v>48</v>
      </c>
      <c r="B232" s="71">
        <v>75</v>
      </c>
      <c r="C232" s="71">
        <v>70</v>
      </c>
      <c r="D232" s="71">
        <v>72</v>
      </c>
      <c r="E232" s="71">
        <v>69</v>
      </c>
      <c r="F232" s="71">
        <v>58</v>
      </c>
      <c r="G232" s="71">
        <v>40</v>
      </c>
      <c r="H232" s="71">
        <v>40</v>
      </c>
      <c r="I232" s="71">
        <v>55</v>
      </c>
      <c r="J232" s="71">
        <v>61</v>
      </c>
      <c r="K232" s="71">
        <v>62</v>
      </c>
      <c r="L232" s="71">
        <v>65</v>
      </c>
      <c r="M232" s="71">
        <v>63</v>
      </c>
      <c r="N232" s="71">
        <f t="shared" si="54"/>
        <v>730</v>
      </c>
      <c r="O232" s="18"/>
      <c r="P232" s="18"/>
      <c r="Q232" s="18"/>
      <c r="R232" s="18"/>
      <c r="AJ232" s="18"/>
    </row>
    <row r="233" spans="1:36" s="7" customFormat="1" ht="15">
      <c r="A233" s="70" t="s">
        <v>51</v>
      </c>
      <c r="B233" s="71">
        <v>174</v>
      </c>
      <c r="C233" s="71">
        <v>168</v>
      </c>
      <c r="D233" s="71">
        <v>163</v>
      </c>
      <c r="E233" s="71">
        <v>160</v>
      </c>
      <c r="F233" s="71">
        <v>120</v>
      </c>
      <c r="G233" s="71">
        <v>74</v>
      </c>
      <c r="H233" s="71">
        <v>53</v>
      </c>
      <c r="I233" s="71">
        <v>63</v>
      </c>
      <c r="J233" s="71">
        <v>110</v>
      </c>
      <c r="K233" s="71">
        <v>160</v>
      </c>
      <c r="L233" s="71">
        <v>164</v>
      </c>
      <c r="M233" s="71">
        <v>161</v>
      </c>
      <c r="N233" s="71">
        <f t="shared" si="54"/>
        <v>1570</v>
      </c>
      <c r="O233" s="18"/>
      <c r="P233" s="18"/>
      <c r="Q233" s="18"/>
      <c r="R233" s="18"/>
      <c r="AJ233" s="18"/>
    </row>
    <row r="234" spans="1:36" s="7" customFormat="1" ht="15">
      <c r="A234" s="70" t="s">
        <v>53</v>
      </c>
      <c r="B234" s="71">
        <v>155</v>
      </c>
      <c r="C234" s="71">
        <v>152</v>
      </c>
      <c r="D234" s="71">
        <v>156</v>
      </c>
      <c r="E234" s="71">
        <v>150</v>
      </c>
      <c r="F234" s="71">
        <v>130</v>
      </c>
      <c r="G234" s="71">
        <v>103</v>
      </c>
      <c r="H234" s="71">
        <v>60</v>
      </c>
      <c r="I234" s="71">
        <v>70</v>
      </c>
      <c r="J234" s="71">
        <v>120</v>
      </c>
      <c r="K234" s="71">
        <v>135</v>
      </c>
      <c r="L234" s="71">
        <v>138</v>
      </c>
      <c r="M234" s="71">
        <v>131</v>
      </c>
      <c r="N234" s="71">
        <f t="shared" si="54"/>
        <v>1500</v>
      </c>
      <c r="O234" s="18"/>
      <c r="P234" s="18"/>
      <c r="Q234" s="18"/>
      <c r="R234" s="18"/>
      <c r="AJ234" s="18"/>
    </row>
    <row r="235" spans="1:36" s="7" customFormat="1" ht="15">
      <c r="A235" s="70" t="s">
        <v>54</v>
      </c>
      <c r="B235" s="71">
        <v>110</v>
      </c>
      <c r="C235" s="71">
        <v>105</v>
      </c>
      <c r="D235" s="71">
        <v>108</v>
      </c>
      <c r="E235" s="71">
        <v>103</v>
      </c>
      <c r="F235" s="71">
        <v>95</v>
      </c>
      <c r="G235" s="71">
        <v>85</v>
      </c>
      <c r="H235" s="71">
        <v>50</v>
      </c>
      <c r="I235" s="71">
        <v>50</v>
      </c>
      <c r="J235" s="71">
        <v>108</v>
      </c>
      <c r="K235" s="71">
        <v>100</v>
      </c>
      <c r="L235" s="71">
        <v>111</v>
      </c>
      <c r="M235" s="71">
        <v>105</v>
      </c>
      <c r="N235" s="71">
        <f t="shared" si="54"/>
        <v>1130</v>
      </c>
      <c r="O235" s="18"/>
      <c r="P235" s="18"/>
      <c r="Q235" s="18"/>
      <c r="R235" s="18"/>
      <c r="AJ235" s="18"/>
    </row>
    <row r="236" spans="1:36" s="7" customFormat="1" ht="15">
      <c r="A236" s="70" t="s">
        <v>56</v>
      </c>
      <c r="B236" s="71">
        <v>210</v>
      </c>
      <c r="C236" s="71">
        <v>200</v>
      </c>
      <c r="D236" s="71">
        <v>198</v>
      </c>
      <c r="E236" s="71">
        <v>195</v>
      </c>
      <c r="F236" s="71">
        <v>173</v>
      </c>
      <c r="G236" s="71">
        <v>162</v>
      </c>
      <c r="H236" s="71">
        <v>100</v>
      </c>
      <c r="I236" s="71">
        <v>90</v>
      </c>
      <c r="J236" s="71">
        <v>189</v>
      </c>
      <c r="K236" s="71">
        <v>190</v>
      </c>
      <c r="L236" s="71">
        <v>193</v>
      </c>
      <c r="M236" s="71">
        <v>200</v>
      </c>
      <c r="N236" s="71">
        <f t="shared" si="54"/>
        <v>2100</v>
      </c>
      <c r="O236" s="18"/>
      <c r="P236" s="18"/>
      <c r="Q236" s="18"/>
      <c r="R236" s="18"/>
      <c r="AJ236" s="18"/>
    </row>
    <row r="237" spans="1:36" s="7" customFormat="1" ht="15">
      <c r="A237" s="70" t="s">
        <v>57</v>
      </c>
      <c r="B237" s="71">
        <v>50</v>
      </c>
      <c r="C237" s="71">
        <v>45</v>
      </c>
      <c r="D237" s="71">
        <v>45</v>
      </c>
      <c r="E237" s="71">
        <v>47</v>
      </c>
      <c r="F237" s="71">
        <v>40</v>
      </c>
      <c r="G237" s="71">
        <v>28</v>
      </c>
      <c r="H237" s="71">
        <v>23</v>
      </c>
      <c r="I237" s="71">
        <v>25</v>
      </c>
      <c r="J237" s="71">
        <v>40</v>
      </c>
      <c r="K237" s="71">
        <v>48</v>
      </c>
      <c r="L237" s="71">
        <v>45</v>
      </c>
      <c r="M237" s="71">
        <v>44</v>
      </c>
      <c r="N237" s="71">
        <f t="shared" si="54"/>
        <v>480</v>
      </c>
      <c r="O237" s="18"/>
      <c r="P237" s="18"/>
      <c r="Q237" s="18"/>
      <c r="R237" s="18"/>
      <c r="AJ237" s="18"/>
    </row>
    <row r="238" spans="1:36" s="7" customFormat="1" ht="15">
      <c r="A238" s="70" t="s">
        <v>58</v>
      </c>
      <c r="B238" s="71">
        <v>70</v>
      </c>
      <c r="C238" s="71">
        <v>65</v>
      </c>
      <c r="D238" s="71">
        <v>68</v>
      </c>
      <c r="E238" s="71">
        <v>63</v>
      </c>
      <c r="F238" s="71">
        <v>60</v>
      </c>
      <c r="G238" s="71">
        <v>50</v>
      </c>
      <c r="H238" s="71">
        <v>40</v>
      </c>
      <c r="I238" s="71">
        <v>40</v>
      </c>
      <c r="J238" s="71">
        <v>60</v>
      </c>
      <c r="K238" s="71">
        <v>63</v>
      </c>
      <c r="L238" s="71">
        <v>60</v>
      </c>
      <c r="M238" s="71">
        <v>61</v>
      </c>
      <c r="N238" s="71">
        <f t="shared" si="54"/>
        <v>700</v>
      </c>
      <c r="O238" s="18"/>
      <c r="P238" s="18"/>
      <c r="Q238" s="18"/>
      <c r="R238" s="18"/>
      <c r="AJ238" s="18"/>
    </row>
    <row r="239" spans="1:36" s="7" customFormat="1" ht="15">
      <c r="A239" s="70" t="s">
        <v>59</v>
      </c>
      <c r="B239" s="71">
        <v>175</v>
      </c>
      <c r="C239" s="71">
        <v>168</v>
      </c>
      <c r="D239" s="71">
        <v>175</v>
      </c>
      <c r="E239" s="71">
        <v>170</v>
      </c>
      <c r="F239" s="71">
        <v>165</v>
      </c>
      <c r="G239" s="71">
        <v>76</v>
      </c>
      <c r="H239" s="71">
        <v>55</v>
      </c>
      <c r="I239" s="71">
        <v>63</v>
      </c>
      <c r="J239" s="71">
        <v>155</v>
      </c>
      <c r="K239" s="71">
        <v>165</v>
      </c>
      <c r="L239" s="71">
        <v>168</v>
      </c>
      <c r="M239" s="71">
        <v>165</v>
      </c>
      <c r="N239" s="71">
        <f t="shared" si="54"/>
        <v>1700</v>
      </c>
      <c r="O239" s="18"/>
      <c r="P239" s="18"/>
      <c r="Q239" s="18"/>
      <c r="R239" s="18"/>
      <c r="AJ239" s="18"/>
    </row>
    <row r="240" spans="1:36" s="7" customFormat="1" ht="15">
      <c r="A240" s="70" t="s">
        <v>60</v>
      </c>
      <c r="B240" s="71">
        <v>50</v>
      </c>
      <c r="C240" s="71">
        <v>48</v>
      </c>
      <c r="D240" s="71">
        <v>52</v>
      </c>
      <c r="E240" s="71">
        <v>46</v>
      </c>
      <c r="F240" s="71">
        <v>45</v>
      </c>
      <c r="G240" s="71">
        <v>35</v>
      </c>
      <c r="H240" s="71">
        <v>25</v>
      </c>
      <c r="I240" s="71">
        <v>20</v>
      </c>
      <c r="J240" s="71">
        <v>43</v>
      </c>
      <c r="K240" s="71">
        <v>45</v>
      </c>
      <c r="L240" s="71">
        <v>41</v>
      </c>
      <c r="M240" s="71">
        <v>40</v>
      </c>
      <c r="N240" s="71">
        <f t="shared" si="54"/>
        <v>490</v>
      </c>
      <c r="O240" s="18"/>
      <c r="P240" s="18"/>
      <c r="Q240" s="18"/>
      <c r="R240" s="18"/>
      <c r="AJ240" s="18"/>
    </row>
    <row r="241" spans="1:36" s="7" customFormat="1" ht="15.75" thickBot="1">
      <c r="A241" s="70" t="s">
        <v>61</v>
      </c>
      <c r="B241" s="71">
        <v>112</v>
      </c>
      <c r="C241" s="71">
        <v>110</v>
      </c>
      <c r="D241" s="71">
        <v>108</v>
      </c>
      <c r="E241" s="71">
        <v>104</v>
      </c>
      <c r="F241" s="71">
        <v>91</v>
      </c>
      <c r="G241" s="71">
        <v>60</v>
      </c>
      <c r="H241" s="71">
        <v>49</v>
      </c>
      <c r="I241" s="71">
        <v>40</v>
      </c>
      <c r="J241" s="71">
        <v>86</v>
      </c>
      <c r="K241" s="71">
        <v>85</v>
      </c>
      <c r="L241" s="71">
        <v>90</v>
      </c>
      <c r="M241" s="71">
        <v>95</v>
      </c>
      <c r="N241" s="71">
        <f t="shared" si="54"/>
        <v>1030</v>
      </c>
      <c r="O241" s="18"/>
      <c r="P241" s="18"/>
      <c r="Q241" s="18"/>
      <c r="R241" s="18"/>
      <c r="AJ241" s="18"/>
    </row>
    <row r="242" spans="1:36" s="7" customFormat="1" ht="18.75" customHeight="1" thickBot="1">
      <c r="A242" s="72" t="s">
        <v>117</v>
      </c>
      <c r="B242" s="73">
        <f>B231+B232+B233+B234+B235+B236+B237+B238+B239+B240+B241</f>
        <v>1239</v>
      </c>
      <c r="C242" s="73">
        <f aca="true" t="shared" si="55" ref="C242:M242">C231+C232+C233+C234+C235+C236+C237+C238+C239+C240+C241</f>
        <v>1186</v>
      </c>
      <c r="D242" s="73">
        <f t="shared" si="55"/>
        <v>1203</v>
      </c>
      <c r="E242" s="73">
        <f t="shared" si="55"/>
        <v>1160</v>
      </c>
      <c r="F242" s="73">
        <f t="shared" si="55"/>
        <v>1025</v>
      </c>
      <c r="G242" s="73">
        <f t="shared" si="55"/>
        <v>753</v>
      </c>
      <c r="H242" s="73">
        <f t="shared" si="55"/>
        <v>525</v>
      </c>
      <c r="I242" s="73">
        <f t="shared" si="55"/>
        <v>541</v>
      </c>
      <c r="J242" s="73">
        <f t="shared" si="55"/>
        <v>1017</v>
      </c>
      <c r="K242" s="73">
        <f t="shared" si="55"/>
        <v>1108</v>
      </c>
      <c r="L242" s="73">
        <f t="shared" si="55"/>
        <v>1126</v>
      </c>
      <c r="M242" s="73">
        <f t="shared" si="55"/>
        <v>1117</v>
      </c>
      <c r="N242" s="128">
        <f>B242+C242+D242+E242+F242+G242+H242+I242+J242+K242+L242+M242</f>
        <v>12000</v>
      </c>
      <c r="O242" s="18"/>
      <c r="P242" s="18"/>
      <c r="Q242" s="18"/>
      <c r="R242" s="18"/>
      <c r="AJ242" s="18"/>
    </row>
    <row r="243" spans="1:36" s="2" customFormat="1" ht="15.75" customHeight="1">
      <c r="A243" s="145" t="s">
        <v>27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AJ243" s="1"/>
    </row>
    <row r="244" spans="1:36" s="2" customFormat="1" ht="15.75" customHeight="1">
      <c r="A244" s="145" t="s">
        <v>158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AJ244" s="1"/>
    </row>
    <row r="245" spans="1:36" s="2" customFormat="1" ht="21" customHeight="1">
      <c r="A245" s="138"/>
      <c r="B245" s="145" t="s">
        <v>146</v>
      </c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38"/>
      <c r="N245" s="138"/>
      <c r="AJ245" s="1"/>
    </row>
    <row r="246" spans="1:36" s="2" customFormat="1" ht="47.25" customHeight="1">
      <c r="A246" s="69" t="s">
        <v>116</v>
      </c>
      <c r="B246" s="17" t="s">
        <v>0</v>
      </c>
      <c r="C246" s="17" t="s">
        <v>1</v>
      </c>
      <c r="D246" s="17" t="s">
        <v>2</v>
      </c>
      <c r="E246" s="17" t="s">
        <v>3</v>
      </c>
      <c r="F246" s="17" t="s">
        <v>4</v>
      </c>
      <c r="G246" s="17" t="s">
        <v>26</v>
      </c>
      <c r="H246" s="17" t="s">
        <v>5</v>
      </c>
      <c r="I246" s="17" t="s">
        <v>6</v>
      </c>
      <c r="J246" s="17" t="s">
        <v>7</v>
      </c>
      <c r="K246" s="17" t="s">
        <v>8</v>
      </c>
      <c r="L246" s="17" t="s">
        <v>9</v>
      </c>
      <c r="M246" s="17" t="s">
        <v>10</v>
      </c>
      <c r="N246" s="69" t="s">
        <v>24</v>
      </c>
      <c r="AJ246" s="1"/>
    </row>
    <row r="247" spans="1:36" s="7" customFormat="1" ht="15">
      <c r="A247" s="70" t="s">
        <v>69</v>
      </c>
      <c r="B247" s="71">
        <v>102</v>
      </c>
      <c r="C247" s="71">
        <v>170</v>
      </c>
      <c r="D247" s="71">
        <v>85</v>
      </c>
      <c r="E247" s="71"/>
      <c r="F247" s="71"/>
      <c r="G247" s="71"/>
      <c r="H247" s="71"/>
      <c r="I247" s="71"/>
      <c r="J247" s="71"/>
      <c r="K247" s="71">
        <v>60</v>
      </c>
      <c r="L247" s="71">
        <v>60</v>
      </c>
      <c r="M247" s="71">
        <v>60</v>
      </c>
      <c r="N247" s="71">
        <f aca="true" t="shared" si="56" ref="N247:N252">B247+C247+D247+E247+F247+G247+H247+I247+J247+K247+L247+M247</f>
        <v>537</v>
      </c>
      <c r="O247" s="18"/>
      <c r="P247" s="18"/>
      <c r="Q247" s="18"/>
      <c r="R247" s="18"/>
      <c r="AJ247" s="18"/>
    </row>
    <row r="248" spans="1:36" s="7" customFormat="1" ht="15">
      <c r="A248" s="70" t="s">
        <v>159</v>
      </c>
      <c r="B248" s="71">
        <v>45</v>
      </c>
      <c r="C248" s="71">
        <v>35</v>
      </c>
      <c r="D248" s="71">
        <v>57</v>
      </c>
      <c r="E248" s="71">
        <v>3</v>
      </c>
      <c r="F248" s="71"/>
      <c r="G248" s="71"/>
      <c r="H248" s="71"/>
      <c r="I248" s="71"/>
      <c r="J248" s="71"/>
      <c r="K248" s="71">
        <v>55</v>
      </c>
      <c r="L248" s="71">
        <v>47.4</v>
      </c>
      <c r="M248" s="71">
        <v>47.5</v>
      </c>
      <c r="N248" s="71">
        <f t="shared" si="56"/>
        <v>289.9</v>
      </c>
      <c r="O248" s="18"/>
      <c r="P248" s="18"/>
      <c r="Q248" s="18"/>
      <c r="R248" s="18"/>
      <c r="AJ248" s="18"/>
    </row>
    <row r="249" spans="1:36" s="7" customFormat="1" ht="15">
      <c r="A249" s="70" t="s">
        <v>160</v>
      </c>
      <c r="B249" s="71">
        <v>73</v>
      </c>
      <c r="C249" s="71">
        <v>75</v>
      </c>
      <c r="D249" s="71">
        <v>101</v>
      </c>
      <c r="E249" s="71">
        <v>1</v>
      </c>
      <c r="F249" s="71"/>
      <c r="G249" s="71"/>
      <c r="H249" s="71"/>
      <c r="I249" s="71"/>
      <c r="J249" s="71"/>
      <c r="K249" s="71">
        <v>78</v>
      </c>
      <c r="L249" s="71">
        <v>91.1</v>
      </c>
      <c r="M249" s="71">
        <v>91.1</v>
      </c>
      <c r="N249" s="71">
        <f t="shared" si="56"/>
        <v>510.20000000000005</v>
      </c>
      <c r="O249" s="18"/>
      <c r="P249" s="18"/>
      <c r="Q249" s="18"/>
      <c r="R249" s="18"/>
      <c r="AJ249" s="18"/>
    </row>
    <row r="250" spans="1:36" s="7" customFormat="1" ht="15">
      <c r="A250" s="70" t="s">
        <v>161</v>
      </c>
      <c r="B250" s="71">
        <v>25</v>
      </c>
      <c r="C250" s="71">
        <v>59</v>
      </c>
      <c r="D250" s="71">
        <v>11</v>
      </c>
      <c r="E250" s="71"/>
      <c r="F250" s="71"/>
      <c r="G250" s="71"/>
      <c r="H250" s="71"/>
      <c r="I250" s="71"/>
      <c r="J250" s="71"/>
      <c r="K250" s="71">
        <v>26</v>
      </c>
      <c r="L250" s="71">
        <v>26</v>
      </c>
      <c r="M250" s="71">
        <v>26</v>
      </c>
      <c r="N250" s="71">
        <f t="shared" si="56"/>
        <v>173</v>
      </c>
      <c r="O250" s="18"/>
      <c r="P250" s="18"/>
      <c r="Q250" s="18"/>
      <c r="R250" s="18"/>
      <c r="AJ250" s="18"/>
    </row>
    <row r="251" spans="1:36" s="7" customFormat="1" ht="15.75" thickBot="1">
      <c r="A251" s="76" t="s">
        <v>78</v>
      </c>
      <c r="B251" s="87">
        <v>245</v>
      </c>
      <c r="C251" s="87">
        <v>97</v>
      </c>
      <c r="D251" s="87">
        <v>150</v>
      </c>
      <c r="E251" s="87">
        <v>12</v>
      </c>
      <c r="F251" s="87">
        <v>0</v>
      </c>
      <c r="G251" s="87">
        <v>0</v>
      </c>
      <c r="H251" s="87">
        <v>0</v>
      </c>
      <c r="I251" s="87"/>
      <c r="J251" s="87"/>
      <c r="K251" s="87">
        <v>72</v>
      </c>
      <c r="L251" s="87">
        <v>99.3</v>
      </c>
      <c r="M251" s="87">
        <v>99.3</v>
      </c>
      <c r="N251" s="87">
        <f t="shared" si="56"/>
        <v>774.5999999999999</v>
      </c>
      <c r="O251" s="18"/>
      <c r="P251" s="18"/>
      <c r="Q251" s="18"/>
      <c r="R251" s="18"/>
      <c r="AJ251" s="18"/>
    </row>
    <row r="252" spans="1:36" s="7" customFormat="1" ht="18.75" customHeight="1" thickBot="1">
      <c r="A252" s="72" t="s">
        <v>117</v>
      </c>
      <c r="B252" s="88">
        <f>SUM(B247:B251)</f>
        <v>490</v>
      </c>
      <c r="C252" s="73">
        <f aca="true" t="shared" si="57" ref="C252:M252">SUM(C247:C251)</f>
        <v>436</v>
      </c>
      <c r="D252" s="73">
        <f t="shared" si="57"/>
        <v>404</v>
      </c>
      <c r="E252" s="73">
        <f t="shared" si="57"/>
        <v>16</v>
      </c>
      <c r="F252" s="73">
        <f t="shared" si="57"/>
        <v>0</v>
      </c>
      <c r="G252" s="73">
        <f t="shared" si="57"/>
        <v>0</v>
      </c>
      <c r="H252" s="73">
        <f t="shared" si="57"/>
        <v>0</v>
      </c>
      <c r="I252" s="73">
        <f t="shared" si="57"/>
        <v>0</v>
      </c>
      <c r="J252" s="73">
        <f t="shared" si="57"/>
        <v>0</v>
      </c>
      <c r="K252" s="73">
        <f t="shared" si="57"/>
        <v>291</v>
      </c>
      <c r="L252" s="73">
        <f t="shared" si="57"/>
        <v>323.8</v>
      </c>
      <c r="M252" s="73">
        <f t="shared" si="57"/>
        <v>323.9</v>
      </c>
      <c r="N252" s="128">
        <f t="shared" si="56"/>
        <v>2284.7</v>
      </c>
      <c r="O252" s="18"/>
      <c r="P252" s="18"/>
      <c r="Q252" s="18"/>
      <c r="R252" s="18"/>
      <c r="AJ252" s="18"/>
    </row>
    <row r="253" spans="1:14" ht="35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</row>
    <row r="254" spans="1:36" s="7" customFormat="1" ht="30" customHeight="1">
      <c r="A254" s="146" t="s">
        <v>27</v>
      </c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8"/>
      <c r="P254" s="18"/>
      <c r="Q254" s="18"/>
      <c r="R254" s="18"/>
      <c r="AJ254" s="18"/>
    </row>
    <row r="255" spans="1:36" s="7" customFormat="1" ht="17.25" customHeight="1">
      <c r="A255" s="146" t="s">
        <v>137</v>
      </c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8"/>
      <c r="P255" s="18"/>
      <c r="Q255" s="18"/>
      <c r="R255" s="18"/>
      <c r="AJ255" s="18"/>
    </row>
    <row r="256" spans="1:36" s="7" customFormat="1" ht="15.75" customHeight="1">
      <c r="A256" s="99"/>
      <c r="B256" s="144" t="s">
        <v>35</v>
      </c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99"/>
      <c r="N256" s="99"/>
      <c r="O256" s="18"/>
      <c r="P256" s="18"/>
      <c r="Q256" s="18"/>
      <c r="R256" s="18"/>
      <c r="AJ256" s="18"/>
    </row>
    <row r="257" spans="1:36" s="2" customFormat="1" ht="22.5" customHeight="1">
      <c r="A257" s="75" t="s">
        <v>25</v>
      </c>
      <c r="B257" s="5" t="s">
        <v>0</v>
      </c>
      <c r="C257" s="5" t="s">
        <v>1</v>
      </c>
      <c r="D257" s="5" t="s">
        <v>2</v>
      </c>
      <c r="E257" s="5" t="s">
        <v>3</v>
      </c>
      <c r="F257" s="5" t="s">
        <v>4</v>
      </c>
      <c r="G257" s="5" t="s">
        <v>26</v>
      </c>
      <c r="H257" s="5" t="s">
        <v>5</v>
      </c>
      <c r="I257" s="5" t="s">
        <v>6</v>
      </c>
      <c r="J257" s="5" t="s">
        <v>7</v>
      </c>
      <c r="K257" s="5" t="s">
        <v>8</v>
      </c>
      <c r="L257" s="5" t="s">
        <v>9</v>
      </c>
      <c r="M257" s="5" t="s">
        <v>10</v>
      </c>
      <c r="N257" s="75" t="s">
        <v>24</v>
      </c>
      <c r="O257" s="1"/>
      <c r="P257" s="1"/>
      <c r="Q257" s="1"/>
      <c r="R257" s="1"/>
      <c r="AJ257" s="1"/>
    </row>
    <row r="258" spans="1:36" s="8" customFormat="1" ht="15" customHeight="1">
      <c r="A258" s="70" t="s">
        <v>13</v>
      </c>
      <c r="B258" s="70">
        <v>60</v>
      </c>
      <c r="C258" s="70">
        <v>68</v>
      </c>
      <c r="D258" s="70">
        <v>70</v>
      </c>
      <c r="E258" s="70">
        <v>66</v>
      </c>
      <c r="F258" s="70">
        <v>69</v>
      </c>
      <c r="G258" s="70">
        <v>30</v>
      </c>
      <c r="H258" s="70">
        <v>0</v>
      </c>
      <c r="I258" s="70">
        <v>0</v>
      </c>
      <c r="J258" s="70">
        <v>55</v>
      </c>
      <c r="K258" s="70">
        <v>60</v>
      </c>
      <c r="L258" s="70">
        <v>65</v>
      </c>
      <c r="M258" s="70">
        <v>57</v>
      </c>
      <c r="N258" s="70">
        <f>B258+C258+D258+E258+F258+G258+H258+I258+J258+K258+L258+M258</f>
        <v>600</v>
      </c>
      <c r="O258" s="26"/>
      <c r="P258" s="26"/>
      <c r="Q258" s="26"/>
      <c r="R258" s="26"/>
      <c r="AJ258" s="26"/>
    </row>
    <row r="259" spans="1:36" s="8" customFormat="1" ht="14.25" customHeight="1">
      <c r="A259" s="70" t="s">
        <v>107</v>
      </c>
      <c r="B259" s="70">
        <v>90</v>
      </c>
      <c r="C259" s="70">
        <v>85</v>
      </c>
      <c r="D259" s="70">
        <v>88</v>
      </c>
      <c r="E259" s="70">
        <v>89</v>
      </c>
      <c r="F259" s="70">
        <v>71</v>
      </c>
      <c r="G259" s="70">
        <v>55</v>
      </c>
      <c r="H259" s="70">
        <v>30</v>
      </c>
      <c r="I259" s="70">
        <v>34</v>
      </c>
      <c r="J259" s="70">
        <v>70</v>
      </c>
      <c r="K259" s="70">
        <v>75</v>
      </c>
      <c r="L259" s="70">
        <v>73</v>
      </c>
      <c r="M259" s="70">
        <v>70</v>
      </c>
      <c r="N259" s="70">
        <f aca="true" t="shared" si="58" ref="N259:N265">B259+C259+D259+E259+F259+G259+H259+I259+J259+K259+L259+M259</f>
        <v>830</v>
      </c>
      <c r="O259" s="26"/>
      <c r="P259" s="26"/>
      <c r="Q259" s="26"/>
      <c r="R259" s="26"/>
      <c r="AJ259" s="26"/>
    </row>
    <row r="260" spans="1:36" s="8" customFormat="1" ht="15">
      <c r="A260" s="70" t="s">
        <v>19</v>
      </c>
      <c r="B260" s="70">
        <v>100</v>
      </c>
      <c r="C260" s="70">
        <v>105</v>
      </c>
      <c r="D260" s="70">
        <v>110</v>
      </c>
      <c r="E260" s="70">
        <v>110</v>
      </c>
      <c r="F260" s="70">
        <v>90</v>
      </c>
      <c r="G260" s="70">
        <v>40</v>
      </c>
      <c r="H260" s="70">
        <v>0</v>
      </c>
      <c r="I260" s="70">
        <v>0</v>
      </c>
      <c r="J260" s="70">
        <v>115</v>
      </c>
      <c r="K260" s="70">
        <v>110</v>
      </c>
      <c r="L260" s="70">
        <v>115</v>
      </c>
      <c r="M260" s="70">
        <v>105</v>
      </c>
      <c r="N260" s="70">
        <f t="shared" si="58"/>
        <v>1000</v>
      </c>
      <c r="O260" s="26"/>
      <c r="P260" s="26"/>
      <c r="Q260" s="26"/>
      <c r="R260" s="26"/>
      <c r="AJ260" s="26"/>
    </row>
    <row r="261" spans="1:36" s="8" customFormat="1" ht="15">
      <c r="A261" s="70" t="s">
        <v>108</v>
      </c>
      <c r="B261" s="70">
        <v>50</v>
      </c>
      <c r="C261" s="70">
        <v>47</v>
      </c>
      <c r="D261" s="70">
        <v>53</v>
      </c>
      <c r="E261" s="70">
        <v>50</v>
      </c>
      <c r="F261" s="70">
        <v>48</v>
      </c>
      <c r="G261" s="70">
        <v>30</v>
      </c>
      <c r="H261" s="70">
        <v>20</v>
      </c>
      <c r="I261" s="70">
        <v>15</v>
      </c>
      <c r="J261" s="70">
        <v>49</v>
      </c>
      <c r="K261" s="70">
        <v>48</v>
      </c>
      <c r="L261" s="70">
        <v>50</v>
      </c>
      <c r="M261" s="70">
        <v>40</v>
      </c>
      <c r="N261" s="70">
        <f t="shared" si="58"/>
        <v>500</v>
      </c>
      <c r="O261" s="26"/>
      <c r="P261" s="26"/>
      <c r="Q261" s="26"/>
      <c r="R261" s="26"/>
      <c r="AJ261" s="26"/>
    </row>
    <row r="262" spans="1:36" s="8" customFormat="1" ht="12.75" customHeight="1">
      <c r="A262" s="70" t="s">
        <v>39</v>
      </c>
      <c r="B262" s="70">
        <v>53</v>
      </c>
      <c r="C262" s="70">
        <v>45</v>
      </c>
      <c r="D262" s="70">
        <v>50</v>
      </c>
      <c r="E262" s="70">
        <v>53</v>
      </c>
      <c r="F262" s="70">
        <v>48</v>
      </c>
      <c r="G262" s="70">
        <v>25</v>
      </c>
      <c r="H262" s="70">
        <v>15</v>
      </c>
      <c r="I262" s="70">
        <v>20</v>
      </c>
      <c r="J262" s="70">
        <v>45</v>
      </c>
      <c r="K262" s="70">
        <v>43</v>
      </c>
      <c r="L262" s="70">
        <v>47</v>
      </c>
      <c r="M262" s="70">
        <v>46</v>
      </c>
      <c r="N262" s="70">
        <f t="shared" si="58"/>
        <v>490</v>
      </c>
      <c r="O262" s="26"/>
      <c r="P262" s="26"/>
      <c r="Q262" s="26"/>
      <c r="R262" s="26"/>
      <c r="AJ262" s="26"/>
    </row>
    <row r="263" spans="1:36" s="8" customFormat="1" ht="15">
      <c r="A263" s="70" t="s">
        <v>30</v>
      </c>
      <c r="B263" s="70">
        <f>B264+B265</f>
        <v>100</v>
      </c>
      <c r="C263" s="70">
        <f aca="true" t="shared" si="59" ref="C263:N263">C264+C265</f>
        <v>101</v>
      </c>
      <c r="D263" s="70">
        <f t="shared" si="59"/>
        <v>97</v>
      </c>
      <c r="E263" s="70">
        <f t="shared" si="59"/>
        <v>95</v>
      </c>
      <c r="F263" s="70">
        <f t="shared" si="59"/>
        <v>86</v>
      </c>
      <c r="G263" s="70">
        <f t="shared" si="59"/>
        <v>62</v>
      </c>
      <c r="H263" s="70">
        <f t="shared" si="59"/>
        <v>45</v>
      </c>
      <c r="I263" s="70">
        <f t="shared" si="59"/>
        <v>35</v>
      </c>
      <c r="J263" s="70">
        <f t="shared" si="59"/>
        <v>93</v>
      </c>
      <c r="K263" s="70">
        <f t="shared" si="59"/>
        <v>100</v>
      </c>
      <c r="L263" s="70">
        <f t="shared" si="59"/>
        <v>90</v>
      </c>
      <c r="M263" s="70">
        <f t="shared" si="59"/>
        <v>96</v>
      </c>
      <c r="N263" s="70">
        <f t="shared" si="59"/>
        <v>1000</v>
      </c>
      <c r="O263" s="26"/>
      <c r="P263" s="26"/>
      <c r="Q263" s="26"/>
      <c r="R263" s="26"/>
      <c r="AJ263" s="26"/>
    </row>
    <row r="264" spans="1:36" s="8" customFormat="1" ht="12" customHeight="1">
      <c r="A264" s="70" t="s">
        <v>98</v>
      </c>
      <c r="B264" s="70">
        <v>80</v>
      </c>
      <c r="C264" s="70">
        <v>83</v>
      </c>
      <c r="D264" s="70">
        <v>82</v>
      </c>
      <c r="E264" s="70">
        <v>75</v>
      </c>
      <c r="F264" s="70">
        <v>68</v>
      </c>
      <c r="G264" s="70">
        <v>50</v>
      </c>
      <c r="H264" s="70">
        <v>35</v>
      </c>
      <c r="I264" s="70">
        <v>25</v>
      </c>
      <c r="J264" s="70">
        <v>75</v>
      </c>
      <c r="K264" s="70">
        <v>77</v>
      </c>
      <c r="L264" s="70">
        <v>70</v>
      </c>
      <c r="M264" s="70">
        <v>80</v>
      </c>
      <c r="N264" s="70">
        <f t="shared" si="58"/>
        <v>800</v>
      </c>
      <c r="O264" s="26"/>
      <c r="P264" s="26"/>
      <c r="Q264" s="26"/>
      <c r="R264" s="26"/>
      <c r="AJ264" s="26"/>
    </row>
    <row r="265" spans="1:36" s="8" customFormat="1" ht="12.75" customHeight="1" thickBot="1">
      <c r="A265" s="76" t="s">
        <v>97</v>
      </c>
      <c r="B265" s="76">
        <v>20</v>
      </c>
      <c r="C265" s="76">
        <v>18</v>
      </c>
      <c r="D265" s="76">
        <v>15</v>
      </c>
      <c r="E265" s="76">
        <v>20</v>
      </c>
      <c r="F265" s="76">
        <v>18</v>
      </c>
      <c r="G265" s="76">
        <v>12</v>
      </c>
      <c r="H265" s="76">
        <v>10</v>
      </c>
      <c r="I265" s="76">
        <v>10</v>
      </c>
      <c r="J265" s="76">
        <v>18</v>
      </c>
      <c r="K265" s="76">
        <v>23</v>
      </c>
      <c r="L265" s="76">
        <v>20</v>
      </c>
      <c r="M265" s="76">
        <v>16</v>
      </c>
      <c r="N265" s="76">
        <f t="shared" si="58"/>
        <v>200</v>
      </c>
      <c r="O265" s="26"/>
      <c r="P265" s="26"/>
      <c r="Q265" s="26"/>
      <c r="R265" s="26"/>
      <c r="AJ265" s="26"/>
    </row>
    <row r="266" spans="1:35" s="26" customFormat="1" ht="33" customHeight="1" thickBot="1">
      <c r="A266" s="72" t="s">
        <v>138</v>
      </c>
      <c r="B266" s="77">
        <f>B258+B259+B260+B261+B262+B263</f>
        <v>453</v>
      </c>
      <c r="C266" s="77">
        <f aca="true" t="shared" si="60" ref="C266:L266">C258+C259+C260+C261+C262+C263</f>
        <v>451</v>
      </c>
      <c r="D266" s="77">
        <f t="shared" si="60"/>
        <v>468</v>
      </c>
      <c r="E266" s="77">
        <f t="shared" si="60"/>
        <v>463</v>
      </c>
      <c r="F266" s="77">
        <f t="shared" si="60"/>
        <v>412</v>
      </c>
      <c r="G266" s="77">
        <f t="shared" si="60"/>
        <v>242</v>
      </c>
      <c r="H266" s="77">
        <f t="shared" si="60"/>
        <v>110</v>
      </c>
      <c r="I266" s="77">
        <f t="shared" si="60"/>
        <v>104</v>
      </c>
      <c r="J266" s="77">
        <f t="shared" si="60"/>
        <v>427</v>
      </c>
      <c r="K266" s="77">
        <f t="shared" si="60"/>
        <v>436</v>
      </c>
      <c r="L266" s="77">
        <f t="shared" si="60"/>
        <v>440</v>
      </c>
      <c r="M266" s="77">
        <f>M258+M259+M260+M261+M262+M263</f>
        <v>414</v>
      </c>
      <c r="N266" s="129">
        <f>B266+C266+D266+E266+F266+G266+H266+I266+J266+K266+L266+M266</f>
        <v>4420</v>
      </c>
      <c r="O266" s="29" t="e">
        <f>#REF!+#REF!+#REF!+#REF!+#REF!+O258+#REF!+#REF!+#REF!+O259+#REF!+#REF!+#REF!+O260+O261+#REF!+#REF!+#REF!+#REF!+O262+#REF!+O263</f>
        <v>#REF!</v>
      </c>
      <c r="P266" s="5" t="e">
        <f>#REF!+#REF!+#REF!+#REF!+#REF!+P258+#REF!+#REF!+#REF!+P259+#REF!+#REF!+#REF!+P260+P261+#REF!+#REF!+#REF!+#REF!+P262+#REF!+P263</f>
        <v>#REF!</v>
      </c>
      <c r="Q266" s="5" t="e">
        <f>#REF!+#REF!+#REF!+#REF!+#REF!+Q258+#REF!+#REF!+#REF!+Q259+#REF!+#REF!+#REF!+Q260+Q261+#REF!+#REF!+#REF!+#REF!+Q262+#REF!+Q263</f>
        <v>#REF!</v>
      </c>
      <c r="R266" s="5" t="e">
        <f>#REF!+#REF!+#REF!+#REF!+#REF!+R258+#REF!+#REF!+#REF!+R259+#REF!+#REF!+#REF!+R260+R261+#REF!+#REF!+#REF!+#REF!+R262+#REF!+R263</f>
        <v>#REF!</v>
      </c>
      <c r="S266" s="5" t="e">
        <f>#REF!+#REF!+#REF!+#REF!+#REF!+S258+#REF!+#REF!+#REF!+S259+#REF!+#REF!+#REF!+S260+S261+#REF!+#REF!+#REF!+#REF!+S262+#REF!+S263</f>
        <v>#REF!</v>
      </c>
      <c r="T266" s="5" t="e">
        <f>#REF!+#REF!+#REF!+#REF!+#REF!+T258+#REF!+#REF!+#REF!+T259+#REF!+#REF!+#REF!+T260+T261+#REF!+#REF!+#REF!+#REF!+T262+#REF!+T263</f>
        <v>#REF!</v>
      </c>
      <c r="U266" s="5" t="e">
        <f>#REF!+#REF!+#REF!+#REF!+#REF!+U258+#REF!+#REF!+#REF!+U259+#REF!+#REF!+#REF!+U260+U261+#REF!+#REF!+#REF!+#REF!+U262+#REF!+U263</f>
        <v>#REF!</v>
      </c>
      <c r="V266" s="5" t="e">
        <f>#REF!+#REF!+#REF!+#REF!+#REF!+V258+#REF!+#REF!+#REF!+V259+#REF!+#REF!+#REF!+V260+V261+#REF!+#REF!+#REF!+#REF!+V262+#REF!+V263</f>
        <v>#REF!</v>
      </c>
      <c r="W266" s="5" t="e">
        <f>#REF!+#REF!+#REF!+#REF!+#REF!+W258+#REF!+#REF!+#REF!+W259+#REF!+#REF!+#REF!+W260+W261+#REF!+#REF!+#REF!+#REF!+W262+#REF!+W263</f>
        <v>#REF!</v>
      </c>
      <c r="X266" s="5" t="e">
        <f>#REF!+#REF!+#REF!+#REF!+#REF!+X258+#REF!+#REF!+#REF!+X259+#REF!+#REF!+#REF!+X260+X261+#REF!+#REF!+#REF!+#REF!+X262+#REF!+X263</f>
        <v>#REF!</v>
      </c>
      <c r="Y266" s="5" t="e">
        <f>#REF!+#REF!+#REF!+#REF!+#REF!+Y258+#REF!+#REF!+#REF!+Y259+#REF!+#REF!+#REF!+Y260+Y261+#REF!+#REF!+#REF!+#REF!+Y262+#REF!+Y263</f>
        <v>#REF!</v>
      </c>
      <c r="Z266" s="5" t="e">
        <f>#REF!+#REF!+#REF!+#REF!+#REF!+Z258+#REF!+#REF!+#REF!+Z259+#REF!+#REF!+#REF!+Z260+Z261+#REF!+#REF!+#REF!+#REF!+Z262+#REF!+Z263</f>
        <v>#REF!</v>
      </c>
      <c r="AA266" s="5" t="e">
        <f>#REF!+#REF!+#REF!+#REF!+#REF!+AA258+#REF!+#REF!+#REF!+AA259+#REF!+#REF!+#REF!+AA260+AA261+#REF!+#REF!+#REF!+#REF!+AA262+#REF!+AA263</f>
        <v>#REF!</v>
      </c>
      <c r="AB266" s="5" t="e">
        <f>#REF!+#REF!+#REF!+#REF!+#REF!+AB258+#REF!+#REF!+#REF!+AB259+#REF!+#REF!+#REF!+AB260+AB261+#REF!+#REF!+#REF!+#REF!+AB262+#REF!+AB263</f>
        <v>#REF!</v>
      </c>
      <c r="AC266" s="5" t="e">
        <f>#REF!+#REF!+#REF!+#REF!+#REF!+AC258+#REF!+#REF!+#REF!+AC259+#REF!+#REF!+#REF!+AC260+AC261+#REF!+#REF!+#REF!+#REF!+AC262+#REF!+AC263</f>
        <v>#REF!</v>
      </c>
      <c r="AD266" s="5" t="e">
        <f>#REF!+#REF!+#REF!+#REF!+#REF!+AD258+#REF!+#REF!+#REF!+AD259+#REF!+#REF!+#REF!+AD260+AD261+#REF!+#REF!+#REF!+#REF!+AD262+#REF!+AD263</f>
        <v>#REF!</v>
      </c>
      <c r="AE266" s="5" t="e">
        <f>#REF!+#REF!+#REF!+#REF!+#REF!+AE258+#REF!+#REF!+#REF!+AE259+#REF!+#REF!+#REF!+AE260+AE261+#REF!+#REF!+#REF!+#REF!+AE262+#REF!+AE263</f>
        <v>#REF!</v>
      </c>
      <c r="AF266" s="5" t="e">
        <f>#REF!+#REF!+#REF!+#REF!+#REF!+AF258+#REF!+#REF!+#REF!+AF259+#REF!+#REF!+#REF!+AF260+AF261+#REF!+#REF!+#REF!+#REF!+AF262+#REF!+AF263</f>
        <v>#REF!</v>
      </c>
      <c r="AG266" s="5" t="e">
        <f>#REF!+#REF!+#REF!+#REF!+#REF!+AG258+#REF!+#REF!+#REF!+AG259+#REF!+#REF!+#REF!+AG260+AG261+#REF!+#REF!+#REF!+#REF!+AG262+#REF!+AG263</f>
        <v>#REF!</v>
      </c>
      <c r="AH266" s="5" t="e">
        <f>#REF!+#REF!+#REF!+#REF!+#REF!+AH258+#REF!+#REF!+#REF!+AH259+#REF!+#REF!+#REF!+AH260+AH261+#REF!+#REF!+#REF!+#REF!+AH262+#REF!+AH263</f>
        <v>#REF!</v>
      </c>
      <c r="AI266" s="5" t="e">
        <f>#REF!+#REF!+#REF!+#REF!+#REF!+AI258+#REF!+#REF!+#REF!+AI259+#REF!+#REF!+#REF!+AI260+AI261+#REF!+#REF!+#REF!+#REF!+AI262+#REF!+AI263</f>
        <v>#REF!</v>
      </c>
    </row>
    <row r="267" spans="1:36" s="8" customFormat="1" ht="0" customHeight="1" hidden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26"/>
      <c r="P267" s="26"/>
      <c r="Q267" s="26"/>
      <c r="R267" s="26"/>
      <c r="AJ267" s="26"/>
    </row>
    <row r="268" spans="1:36" s="8" customFormat="1" ht="0" customHeight="1" hidden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26"/>
      <c r="P268" s="26"/>
      <c r="Q268" s="26"/>
      <c r="R268" s="26"/>
      <c r="AJ268" s="26"/>
    </row>
    <row r="269" spans="1:36" s="8" customFormat="1" ht="18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26"/>
      <c r="P269" s="26"/>
      <c r="Q269" s="26"/>
      <c r="R269" s="26"/>
      <c r="AJ269" s="26"/>
    </row>
    <row r="270" spans="1:36" s="2" customFormat="1" ht="15.75" customHeight="1">
      <c r="A270" s="143" t="s">
        <v>27</v>
      </c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AJ270" s="1"/>
    </row>
    <row r="271" spans="1:36" s="2" customFormat="1" ht="16.5" customHeight="1">
      <c r="A271" s="143" t="s">
        <v>162</v>
      </c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AJ271" s="1"/>
    </row>
    <row r="272" spans="1:36" s="2" customFormat="1" ht="21" customHeight="1">
      <c r="A272" s="104"/>
      <c r="B272" s="143" t="s">
        <v>146</v>
      </c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04"/>
      <c r="N272" s="104"/>
      <c r="AJ272" s="1"/>
    </row>
    <row r="273" spans="1:36" s="2" customFormat="1" ht="47.25" customHeight="1">
      <c r="A273" s="69" t="s">
        <v>116</v>
      </c>
      <c r="B273" s="17" t="s">
        <v>0</v>
      </c>
      <c r="C273" s="17" t="s">
        <v>1</v>
      </c>
      <c r="D273" s="17" t="s">
        <v>2</v>
      </c>
      <c r="E273" s="17" t="s">
        <v>3</v>
      </c>
      <c r="F273" s="17" t="s">
        <v>4</v>
      </c>
      <c r="G273" s="17" t="s">
        <v>26</v>
      </c>
      <c r="H273" s="17" t="s">
        <v>5</v>
      </c>
      <c r="I273" s="17" t="s">
        <v>6</v>
      </c>
      <c r="J273" s="17" t="s">
        <v>7</v>
      </c>
      <c r="K273" s="17" t="s">
        <v>8</v>
      </c>
      <c r="L273" s="17" t="s">
        <v>9</v>
      </c>
      <c r="M273" s="17" t="s">
        <v>10</v>
      </c>
      <c r="N273" s="69" t="s">
        <v>24</v>
      </c>
      <c r="AJ273" s="1"/>
    </row>
    <row r="274" spans="1:36" s="7" customFormat="1" ht="15">
      <c r="A274" s="70" t="s">
        <v>40</v>
      </c>
      <c r="B274" s="71">
        <v>518</v>
      </c>
      <c r="C274" s="71">
        <v>428</v>
      </c>
      <c r="D274" s="71">
        <v>456</v>
      </c>
      <c r="E274" s="71"/>
      <c r="F274" s="71"/>
      <c r="G274" s="71"/>
      <c r="H274" s="71"/>
      <c r="I274" s="71"/>
      <c r="J274" s="71"/>
      <c r="K274" s="71">
        <v>227</v>
      </c>
      <c r="L274" s="71">
        <v>246.2</v>
      </c>
      <c r="M274" s="71">
        <v>246.2</v>
      </c>
      <c r="N274" s="71">
        <f aca="true" t="shared" si="61" ref="N274:N280">B274+C274+D274+E274+F274+G274+H274+I274+J274+K274+L274+M274</f>
        <v>2121.4</v>
      </c>
      <c r="O274" s="18"/>
      <c r="P274" s="18"/>
      <c r="Q274" s="18"/>
      <c r="R274" s="18"/>
      <c r="AJ274" s="18"/>
    </row>
    <row r="275" spans="1:36" s="7" customFormat="1" ht="15">
      <c r="A275" s="70" t="s">
        <v>103</v>
      </c>
      <c r="B275" s="71">
        <v>52</v>
      </c>
      <c r="C275" s="71">
        <v>9</v>
      </c>
      <c r="D275" s="71">
        <v>51</v>
      </c>
      <c r="E275" s="71">
        <v>8</v>
      </c>
      <c r="F275" s="71">
        <v>2</v>
      </c>
      <c r="G275" s="71"/>
      <c r="H275" s="71"/>
      <c r="I275" s="71"/>
      <c r="J275" s="71"/>
      <c r="K275" s="71">
        <v>47</v>
      </c>
      <c r="L275" s="71">
        <v>50.8</v>
      </c>
      <c r="M275" s="71">
        <v>50</v>
      </c>
      <c r="N275" s="71">
        <f t="shared" si="61"/>
        <v>269.8</v>
      </c>
      <c r="O275" s="18"/>
      <c r="P275" s="18"/>
      <c r="Q275" s="18"/>
      <c r="R275" s="18"/>
      <c r="AJ275" s="18"/>
    </row>
    <row r="276" spans="1:36" s="7" customFormat="1" ht="15">
      <c r="A276" s="70" t="s">
        <v>16</v>
      </c>
      <c r="B276" s="71">
        <v>94</v>
      </c>
      <c r="C276" s="71">
        <v>58</v>
      </c>
      <c r="D276" s="71">
        <v>82</v>
      </c>
      <c r="E276" s="71"/>
      <c r="F276" s="71"/>
      <c r="G276" s="71"/>
      <c r="H276" s="71"/>
      <c r="I276" s="71"/>
      <c r="J276" s="71"/>
      <c r="K276" s="71">
        <v>36</v>
      </c>
      <c r="L276" s="71">
        <v>39.5</v>
      </c>
      <c r="M276" s="71">
        <v>39.6</v>
      </c>
      <c r="N276" s="71">
        <f t="shared" si="61"/>
        <v>349.1</v>
      </c>
      <c r="O276" s="18"/>
      <c r="P276" s="18"/>
      <c r="Q276" s="18"/>
      <c r="R276" s="18"/>
      <c r="AJ276" s="18"/>
    </row>
    <row r="277" spans="1:36" s="7" customFormat="1" ht="15">
      <c r="A277" s="70" t="s">
        <v>18</v>
      </c>
      <c r="B277" s="71">
        <v>35</v>
      </c>
      <c r="C277" s="71">
        <v>50</v>
      </c>
      <c r="D277" s="71">
        <v>48</v>
      </c>
      <c r="E277" s="71">
        <v>15</v>
      </c>
      <c r="F277" s="71">
        <v>26</v>
      </c>
      <c r="G277" s="71"/>
      <c r="H277" s="71"/>
      <c r="I277" s="71"/>
      <c r="J277" s="71"/>
      <c r="K277" s="71">
        <v>108</v>
      </c>
      <c r="L277" s="71">
        <v>101.2</v>
      </c>
      <c r="M277" s="71">
        <v>101</v>
      </c>
      <c r="N277" s="71">
        <f t="shared" si="61"/>
        <v>484.2</v>
      </c>
      <c r="O277" s="18"/>
      <c r="P277" s="18"/>
      <c r="Q277" s="18"/>
      <c r="R277" s="18"/>
      <c r="AJ277" s="18"/>
    </row>
    <row r="278" spans="1:36" s="7" customFormat="1" ht="30.75">
      <c r="A278" s="70" t="s">
        <v>80</v>
      </c>
      <c r="B278" s="71">
        <v>260</v>
      </c>
      <c r="C278" s="71">
        <v>231</v>
      </c>
      <c r="D278" s="71">
        <v>200</v>
      </c>
      <c r="E278" s="71">
        <v>0</v>
      </c>
      <c r="F278" s="71"/>
      <c r="G278" s="71"/>
      <c r="H278" s="71"/>
      <c r="I278" s="71"/>
      <c r="J278" s="71"/>
      <c r="K278" s="71">
        <v>82.2</v>
      </c>
      <c r="L278" s="71">
        <v>63</v>
      </c>
      <c r="M278" s="71">
        <v>62.9</v>
      </c>
      <c r="N278" s="71">
        <f t="shared" si="61"/>
        <v>899.1</v>
      </c>
      <c r="O278" s="18"/>
      <c r="P278" s="18"/>
      <c r="Q278" s="18"/>
      <c r="R278" s="18"/>
      <c r="AJ278" s="18"/>
    </row>
    <row r="279" spans="1:36" s="7" customFormat="1" ht="15">
      <c r="A279" s="70" t="s">
        <v>98</v>
      </c>
      <c r="B279" s="70">
        <f>B278*0.81</f>
        <v>210.60000000000002</v>
      </c>
      <c r="C279" s="70">
        <f aca="true" t="shared" si="62" ref="C279:L279">C278*0.81</f>
        <v>187.11</v>
      </c>
      <c r="D279" s="70">
        <f t="shared" si="62"/>
        <v>162</v>
      </c>
      <c r="E279" s="70">
        <f t="shared" si="62"/>
        <v>0</v>
      </c>
      <c r="F279" s="70">
        <f t="shared" si="62"/>
        <v>0</v>
      </c>
      <c r="G279" s="70">
        <f t="shared" si="62"/>
        <v>0</v>
      </c>
      <c r="H279" s="70">
        <f t="shared" si="62"/>
        <v>0</v>
      </c>
      <c r="I279" s="70">
        <f t="shared" si="62"/>
        <v>0</v>
      </c>
      <c r="J279" s="70">
        <f t="shared" si="62"/>
        <v>0</v>
      </c>
      <c r="K279" s="70">
        <v>66.58</v>
      </c>
      <c r="L279" s="70">
        <f t="shared" si="62"/>
        <v>51.03</v>
      </c>
      <c r="M279" s="70">
        <v>50.94</v>
      </c>
      <c r="N279" s="71">
        <f t="shared" si="61"/>
        <v>728.26</v>
      </c>
      <c r="O279" s="18"/>
      <c r="P279" s="18"/>
      <c r="Q279" s="18"/>
      <c r="R279" s="18"/>
      <c r="AJ279" s="18"/>
    </row>
    <row r="280" spans="1:36" s="7" customFormat="1" ht="15">
      <c r="A280" s="70" t="s">
        <v>97</v>
      </c>
      <c r="B280" s="70">
        <f>B278-B279</f>
        <v>49.39999999999998</v>
      </c>
      <c r="C280" s="70">
        <f aca="true" t="shared" si="63" ref="C280:M280">C278-C279</f>
        <v>43.889999999999986</v>
      </c>
      <c r="D280" s="70">
        <f t="shared" si="63"/>
        <v>38</v>
      </c>
      <c r="E280" s="70">
        <f t="shared" si="63"/>
        <v>0</v>
      </c>
      <c r="F280" s="70">
        <f t="shared" si="63"/>
        <v>0</v>
      </c>
      <c r="G280" s="70">
        <f t="shared" si="63"/>
        <v>0</v>
      </c>
      <c r="H280" s="70">
        <f t="shared" si="63"/>
        <v>0</v>
      </c>
      <c r="I280" s="70">
        <f t="shared" si="63"/>
        <v>0</v>
      </c>
      <c r="J280" s="70">
        <f t="shared" si="63"/>
        <v>0</v>
      </c>
      <c r="K280" s="70">
        <f t="shared" si="63"/>
        <v>15.620000000000005</v>
      </c>
      <c r="L280" s="70">
        <f t="shared" si="63"/>
        <v>11.969999999999999</v>
      </c>
      <c r="M280" s="70">
        <f t="shared" si="63"/>
        <v>11.96</v>
      </c>
      <c r="N280" s="71">
        <f t="shared" si="61"/>
        <v>170.83999999999997</v>
      </c>
      <c r="O280" s="18"/>
      <c r="P280" s="18"/>
      <c r="Q280" s="18"/>
      <c r="R280" s="18"/>
      <c r="AJ280" s="18"/>
    </row>
    <row r="281" spans="1:36" s="7" customFormat="1" ht="18.75" customHeight="1" thickBot="1">
      <c r="A281" s="85" t="s">
        <v>117</v>
      </c>
      <c r="B281" s="86">
        <f>SUM(B274:B278)</f>
        <v>959</v>
      </c>
      <c r="C281" s="86">
        <f aca="true" t="shared" si="64" ref="C281:L281">SUM(C274:C278)</f>
        <v>776</v>
      </c>
      <c r="D281" s="86">
        <f t="shared" si="64"/>
        <v>837</v>
      </c>
      <c r="E281" s="86">
        <f t="shared" si="64"/>
        <v>23</v>
      </c>
      <c r="F281" s="86">
        <f t="shared" si="64"/>
        <v>28</v>
      </c>
      <c r="G281" s="86">
        <f t="shared" si="64"/>
        <v>0</v>
      </c>
      <c r="H281" s="86">
        <f t="shared" si="64"/>
        <v>0</v>
      </c>
      <c r="I281" s="86">
        <f t="shared" si="64"/>
        <v>0</v>
      </c>
      <c r="J281" s="86">
        <f t="shared" si="64"/>
        <v>0</v>
      </c>
      <c r="K281" s="86">
        <f t="shared" si="64"/>
        <v>500.2</v>
      </c>
      <c r="L281" s="86">
        <f t="shared" si="64"/>
        <v>500.7</v>
      </c>
      <c r="M281" s="86">
        <f>SUM(M274:M278)</f>
        <v>499.7</v>
      </c>
      <c r="N281" s="130">
        <f>B281+C281+D281+E281+F281+G281+H281+I281+J281+K281+L281+M281</f>
        <v>4123.599999999999</v>
      </c>
      <c r="O281" s="18"/>
      <c r="P281" s="18"/>
      <c r="Q281" s="18"/>
      <c r="R281" s="18"/>
      <c r="AJ281" s="18"/>
    </row>
    <row r="282" spans="1:36" s="7" customFormat="1" ht="18.75" customHeight="1">
      <c r="A282" s="78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78"/>
      <c r="O282" s="18"/>
      <c r="P282" s="18"/>
      <c r="Q282" s="18"/>
      <c r="R282" s="18"/>
      <c r="AJ282" s="18"/>
    </row>
    <row r="283" spans="1:36" s="8" customFormat="1" ht="66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26"/>
      <c r="P283" s="26"/>
      <c r="Q283" s="26"/>
      <c r="R283" s="26"/>
      <c r="AJ283" s="26"/>
    </row>
    <row r="284" spans="1:36" s="7" customFormat="1" ht="22.5" customHeight="1">
      <c r="A284" s="146" t="s">
        <v>27</v>
      </c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8"/>
      <c r="P284" s="18"/>
      <c r="Q284" s="18"/>
      <c r="R284" s="18"/>
      <c r="AJ284" s="18"/>
    </row>
    <row r="285" spans="1:36" s="7" customFormat="1" ht="17.25" customHeight="1">
      <c r="A285" s="146" t="s">
        <v>157</v>
      </c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8"/>
      <c r="P285" s="18"/>
      <c r="Q285" s="18"/>
      <c r="R285" s="18"/>
      <c r="AJ285" s="18"/>
    </row>
    <row r="286" spans="1:36" s="7" customFormat="1" ht="15.75" customHeight="1">
      <c r="A286" s="99"/>
      <c r="B286" s="144" t="s">
        <v>35</v>
      </c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99"/>
      <c r="N286" s="99"/>
      <c r="O286" s="18"/>
      <c r="P286" s="18"/>
      <c r="Q286" s="18"/>
      <c r="R286" s="18"/>
      <c r="AJ286" s="18"/>
    </row>
    <row r="287" spans="1:36" s="2" customFormat="1" ht="22.5" customHeight="1" thickBot="1">
      <c r="A287" s="79" t="s">
        <v>25</v>
      </c>
      <c r="B287" s="4" t="s">
        <v>0</v>
      </c>
      <c r="C287" s="4" t="s">
        <v>1</v>
      </c>
      <c r="D287" s="4" t="s">
        <v>2</v>
      </c>
      <c r="E287" s="4" t="s">
        <v>3</v>
      </c>
      <c r="F287" s="4" t="s">
        <v>4</v>
      </c>
      <c r="G287" s="4" t="s">
        <v>26</v>
      </c>
      <c r="H287" s="4" t="s">
        <v>5</v>
      </c>
      <c r="I287" s="4" t="s">
        <v>6</v>
      </c>
      <c r="J287" s="4" t="s">
        <v>7</v>
      </c>
      <c r="K287" s="4" t="s">
        <v>8</v>
      </c>
      <c r="L287" s="4" t="s">
        <v>9</v>
      </c>
      <c r="M287" s="4" t="s">
        <v>10</v>
      </c>
      <c r="N287" s="4" t="s">
        <v>24</v>
      </c>
      <c r="O287" s="1"/>
      <c r="P287" s="1"/>
      <c r="Q287" s="1"/>
      <c r="R287" s="1"/>
      <c r="AJ287" s="1"/>
    </row>
    <row r="288" spans="1:36" s="8" customFormat="1" ht="15" customHeight="1" thickBot="1">
      <c r="A288" s="80" t="s">
        <v>28</v>
      </c>
      <c r="B288" s="81">
        <v>40</v>
      </c>
      <c r="C288" s="81">
        <v>40</v>
      </c>
      <c r="D288" s="81">
        <v>45</v>
      </c>
      <c r="E288" s="81">
        <v>40</v>
      </c>
      <c r="F288" s="81">
        <v>35</v>
      </c>
      <c r="G288" s="81">
        <v>15</v>
      </c>
      <c r="H288" s="81">
        <v>15</v>
      </c>
      <c r="I288" s="81">
        <v>15</v>
      </c>
      <c r="J288" s="81">
        <v>35</v>
      </c>
      <c r="K288" s="81">
        <v>40</v>
      </c>
      <c r="L288" s="81">
        <v>40</v>
      </c>
      <c r="M288" s="81">
        <v>40</v>
      </c>
      <c r="N288" s="82">
        <f>B288+C288+D288+E288+F288+G288+H288+I288+J288+K288+L288+M288</f>
        <v>400</v>
      </c>
      <c r="O288" s="26"/>
      <c r="P288" s="26"/>
      <c r="Q288" s="26"/>
      <c r="R288" s="26"/>
      <c r="AJ288" s="26"/>
    </row>
    <row r="289" spans="1:36" s="8" customFormat="1" ht="1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26"/>
      <c r="P289" s="26"/>
      <c r="Q289" s="26"/>
      <c r="R289" s="26"/>
      <c r="AJ289" s="26"/>
    </row>
    <row r="290" spans="1:36" s="8" customFormat="1" ht="15" customHeight="1">
      <c r="A290" s="104"/>
      <c r="B290" s="143" t="s">
        <v>146</v>
      </c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04"/>
      <c r="N290" s="104"/>
      <c r="O290" s="26"/>
      <c r="P290" s="26"/>
      <c r="Q290" s="26"/>
      <c r="R290" s="26"/>
      <c r="AJ290" s="26"/>
    </row>
    <row r="291" spans="1:36" s="2" customFormat="1" ht="21" customHeight="1">
      <c r="A291" s="79" t="s">
        <v>25</v>
      </c>
      <c r="B291" s="4" t="s">
        <v>0</v>
      </c>
      <c r="C291" s="4" t="s">
        <v>1</v>
      </c>
      <c r="D291" s="4" t="s">
        <v>2</v>
      </c>
      <c r="E291" s="4" t="s">
        <v>3</v>
      </c>
      <c r="F291" s="4" t="s">
        <v>4</v>
      </c>
      <c r="G291" s="4" t="s">
        <v>26</v>
      </c>
      <c r="H291" s="4" t="s">
        <v>5</v>
      </c>
      <c r="I291" s="4" t="s">
        <v>6</v>
      </c>
      <c r="J291" s="4" t="s">
        <v>7</v>
      </c>
      <c r="K291" s="4" t="s">
        <v>8</v>
      </c>
      <c r="L291" s="4" t="s">
        <v>9</v>
      </c>
      <c r="M291" s="4" t="s">
        <v>10</v>
      </c>
      <c r="N291" s="4" t="s">
        <v>24</v>
      </c>
      <c r="AJ291" s="1"/>
    </row>
    <row r="292" spans="1:36" s="8" customFormat="1" ht="50.25" customHeight="1">
      <c r="A292" s="16" t="s">
        <v>32</v>
      </c>
      <c r="B292" s="70">
        <v>1</v>
      </c>
      <c r="C292" s="70">
        <v>1</v>
      </c>
      <c r="D292" s="70">
        <v>1</v>
      </c>
      <c r="E292" s="70">
        <v>1</v>
      </c>
      <c r="F292" s="70"/>
      <c r="G292" s="70"/>
      <c r="H292" s="70"/>
      <c r="I292" s="70"/>
      <c r="J292" s="70"/>
      <c r="K292" s="70">
        <v>1</v>
      </c>
      <c r="L292" s="70">
        <v>1</v>
      </c>
      <c r="M292" s="70">
        <v>1</v>
      </c>
      <c r="N292" s="70">
        <f>B292+C292+D292+E292+F292+G292+H292+I292+J292+K292+L292+M292</f>
        <v>7</v>
      </c>
      <c r="O292" s="26"/>
      <c r="P292" s="26"/>
      <c r="Q292" s="26"/>
      <c r="R292" s="26"/>
      <c r="AJ292" s="26"/>
    </row>
    <row r="293" spans="1:36" s="8" customFormat="1" ht="15" customHeight="1" thickBo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26"/>
      <c r="P293" s="26"/>
      <c r="Q293" s="26"/>
      <c r="R293" s="26"/>
      <c r="AJ293" s="26"/>
    </row>
    <row r="294" spans="1:36" s="12" customFormat="1" ht="84" customHeight="1">
      <c r="A294" s="91" t="s">
        <v>165</v>
      </c>
      <c r="B294" s="92">
        <f aca="true" t="shared" si="65" ref="B294:N294">B242+B266+B288</f>
        <v>1732</v>
      </c>
      <c r="C294" s="92">
        <f t="shared" si="65"/>
        <v>1677</v>
      </c>
      <c r="D294" s="92">
        <f t="shared" si="65"/>
        <v>1716</v>
      </c>
      <c r="E294" s="92">
        <f t="shared" si="65"/>
        <v>1663</v>
      </c>
      <c r="F294" s="92">
        <f t="shared" si="65"/>
        <v>1472</v>
      </c>
      <c r="G294" s="92">
        <f t="shared" si="65"/>
        <v>1010</v>
      </c>
      <c r="H294" s="92">
        <f t="shared" si="65"/>
        <v>650</v>
      </c>
      <c r="I294" s="92">
        <f t="shared" si="65"/>
        <v>660</v>
      </c>
      <c r="J294" s="92">
        <f t="shared" si="65"/>
        <v>1479</v>
      </c>
      <c r="K294" s="92">
        <f t="shared" si="65"/>
        <v>1584</v>
      </c>
      <c r="L294" s="92">
        <f t="shared" si="65"/>
        <v>1606</v>
      </c>
      <c r="M294" s="92">
        <f t="shared" si="65"/>
        <v>1571</v>
      </c>
      <c r="N294" s="92">
        <f t="shared" si="65"/>
        <v>16820</v>
      </c>
      <c r="O294" s="29" t="e">
        <f>O128+O205+O262+#REF!+#REF!+O285+O286+O293</f>
        <v>#REF!</v>
      </c>
      <c r="P294" s="5" t="e">
        <f>P128+P205+P262+#REF!+#REF!+P285+P286+P293</f>
        <v>#REF!</v>
      </c>
      <c r="Q294" s="5" t="e">
        <f>Q128+Q205+Q262+#REF!+#REF!+Q285+Q286+Q293</f>
        <v>#REF!</v>
      </c>
      <c r="R294" s="5" t="e">
        <f>R128+R205+R262+#REF!+#REF!+R285+R286+R293</f>
        <v>#REF!</v>
      </c>
      <c r="S294" s="5" t="e">
        <f>S128+S205+S262+#REF!+#REF!+S285+S286+S293</f>
        <v>#REF!</v>
      </c>
      <c r="T294" s="5" t="e">
        <f>T128+T205+T262+#REF!+#REF!+T285+T286+T293</f>
        <v>#REF!</v>
      </c>
      <c r="U294" s="5" t="e">
        <f>U128+U205+U262+#REF!+#REF!+U285+U286+U293</f>
        <v>#REF!</v>
      </c>
      <c r="V294" s="5" t="e">
        <f>V128+V205+V262+#REF!+#REF!+V285+V286+V293</f>
        <v>#REF!</v>
      </c>
      <c r="W294" s="5" t="e">
        <f>W128+W205+W262+#REF!+#REF!+W285+W286+W293</f>
        <v>#REF!</v>
      </c>
      <c r="X294" s="5" t="e">
        <f>X128+X205+X262+#REF!+#REF!+X285+X286+X293</f>
        <v>#REF!</v>
      </c>
      <c r="Y294" s="5" t="e">
        <f>Y128+Y205+Y262+#REF!+#REF!+Y285+Y286+Y293</f>
        <v>#REF!</v>
      </c>
      <c r="Z294" s="5" t="e">
        <f>Z128+Z205+Z262+#REF!+#REF!+Z285+Z286+Z293</f>
        <v>#REF!</v>
      </c>
      <c r="AA294" s="5" t="e">
        <f>AA128+AA205+AA262+#REF!+#REF!+AA285+AA286+AA293</f>
        <v>#REF!</v>
      </c>
      <c r="AB294" s="5" t="e">
        <f>AB128+AB205+AB262+#REF!+#REF!+AB285+AB286+AB293</f>
        <v>#REF!</v>
      </c>
      <c r="AC294" s="5" t="e">
        <f>AC128+AC205+AC262+#REF!+#REF!+AC285+AC286+AC293</f>
        <v>#REF!</v>
      </c>
      <c r="AD294" s="5" t="e">
        <f>AD128+AD205+AD262+#REF!+#REF!+AD285+AD286+AD293</f>
        <v>#REF!</v>
      </c>
      <c r="AE294" s="5" t="e">
        <f>AE128+AE205+AE262+#REF!+#REF!+AE285+AE286+AE293</f>
        <v>#REF!</v>
      </c>
      <c r="AF294" s="5" t="e">
        <f>AF128+AF205+AF262+#REF!+#REF!+AF285+AF286+AF293</f>
        <v>#REF!</v>
      </c>
      <c r="AG294" s="5" t="e">
        <f>AG128+AG205+AG262+#REF!+#REF!+AG285+AG286+AG293</f>
        <v>#REF!</v>
      </c>
      <c r="AH294" s="5" t="e">
        <f>AH128+AH205+AH262+#REF!+#REF!+AH285+AH286+AH293</f>
        <v>#REF!</v>
      </c>
      <c r="AI294" s="5" t="e">
        <f>AI128+AI205+AI262+#REF!+#REF!+AI285+AI286+AI293</f>
        <v>#REF!</v>
      </c>
      <c r="AJ294" s="43"/>
    </row>
    <row r="295" spans="1:36" s="12" customFormat="1" ht="78.75" customHeight="1">
      <c r="A295" s="93" t="s">
        <v>166</v>
      </c>
      <c r="B295" s="5">
        <f aca="true" t="shared" si="66" ref="B295:AI295">B252+B281+B292</f>
        <v>1450</v>
      </c>
      <c r="C295" s="5">
        <f t="shared" si="66"/>
        <v>1213</v>
      </c>
      <c r="D295" s="5">
        <f t="shared" si="66"/>
        <v>1242</v>
      </c>
      <c r="E295" s="5">
        <f t="shared" si="66"/>
        <v>40</v>
      </c>
      <c r="F295" s="5">
        <f t="shared" si="66"/>
        <v>28</v>
      </c>
      <c r="G295" s="5">
        <f t="shared" si="66"/>
        <v>0</v>
      </c>
      <c r="H295" s="5">
        <f t="shared" si="66"/>
        <v>0</v>
      </c>
      <c r="I295" s="5">
        <f t="shared" si="66"/>
        <v>0</v>
      </c>
      <c r="J295" s="5">
        <f t="shared" si="66"/>
        <v>0</v>
      </c>
      <c r="K295" s="5">
        <f t="shared" si="66"/>
        <v>792.2</v>
      </c>
      <c r="L295" s="5">
        <f t="shared" si="66"/>
        <v>825.5</v>
      </c>
      <c r="M295" s="5">
        <f t="shared" si="66"/>
        <v>824.5999999999999</v>
      </c>
      <c r="N295" s="5">
        <f t="shared" si="66"/>
        <v>6415.299999999999</v>
      </c>
      <c r="O295" s="5">
        <f t="shared" si="66"/>
        <v>0</v>
      </c>
      <c r="P295" s="5">
        <f t="shared" si="66"/>
        <v>0</v>
      </c>
      <c r="Q295" s="5">
        <f t="shared" si="66"/>
        <v>0</v>
      </c>
      <c r="R295" s="5">
        <f t="shared" si="66"/>
        <v>0</v>
      </c>
      <c r="S295" s="5">
        <f t="shared" si="66"/>
        <v>0</v>
      </c>
      <c r="T295" s="5">
        <f t="shared" si="66"/>
        <v>0</v>
      </c>
      <c r="U295" s="5">
        <f t="shared" si="66"/>
        <v>0</v>
      </c>
      <c r="V295" s="5">
        <f t="shared" si="66"/>
        <v>0</v>
      </c>
      <c r="W295" s="5">
        <f t="shared" si="66"/>
        <v>0</v>
      </c>
      <c r="X295" s="5">
        <f t="shared" si="66"/>
        <v>0</v>
      </c>
      <c r="Y295" s="5">
        <f t="shared" si="66"/>
        <v>0</v>
      </c>
      <c r="Z295" s="5">
        <f t="shared" si="66"/>
        <v>0</v>
      </c>
      <c r="AA295" s="5">
        <f t="shared" si="66"/>
        <v>0</v>
      </c>
      <c r="AB295" s="5">
        <f t="shared" si="66"/>
        <v>0</v>
      </c>
      <c r="AC295" s="5">
        <f t="shared" si="66"/>
        <v>0</v>
      </c>
      <c r="AD295" s="5">
        <f t="shared" si="66"/>
        <v>0</v>
      </c>
      <c r="AE295" s="5">
        <f t="shared" si="66"/>
        <v>0</v>
      </c>
      <c r="AF295" s="5">
        <f t="shared" si="66"/>
        <v>0</v>
      </c>
      <c r="AG295" s="5">
        <f t="shared" si="66"/>
        <v>0</v>
      </c>
      <c r="AH295" s="5">
        <f t="shared" si="66"/>
        <v>0</v>
      </c>
      <c r="AI295" s="5">
        <f t="shared" si="66"/>
        <v>0</v>
      </c>
      <c r="AJ295" s="43"/>
    </row>
    <row r="296" spans="1:36" s="12" customFormat="1" ht="65.25" customHeight="1">
      <c r="A296" s="28" t="s">
        <v>167</v>
      </c>
      <c r="B296" s="5">
        <f>B294+B295</f>
        <v>3182</v>
      </c>
      <c r="C296" s="5">
        <f aca="true" t="shared" si="67" ref="C296:AI296">C294+C295</f>
        <v>2890</v>
      </c>
      <c r="D296" s="5">
        <f t="shared" si="67"/>
        <v>2958</v>
      </c>
      <c r="E296" s="5">
        <f t="shared" si="67"/>
        <v>1703</v>
      </c>
      <c r="F296" s="5">
        <f t="shared" si="67"/>
        <v>1500</v>
      </c>
      <c r="G296" s="5">
        <f t="shared" si="67"/>
        <v>1010</v>
      </c>
      <c r="H296" s="5">
        <f t="shared" si="67"/>
        <v>650</v>
      </c>
      <c r="I296" s="5">
        <f t="shared" si="67"/>
        <v>660</v>
      </c>
      <c r="J296" s="5">
        <f t="shared" si="67"/>
        <v>1479</v>
      </c>
      <c r="K296" s="5">
        <f t="shared" si="67"/>
        <v>2376.2</v>
      </c>
      <c r="L296" s="5">
        <f t="shared" si="67"/>
        <v>2431.5</v>
      </c>
      <c r="M296" s="5">
        <f t="shared" si="67"/>
        <v>2395.6</v>
      </c>
      <c r="N296" s="5">
        <f>N294+N295</f>
        <v>23235.3</v>
      </c>
      <c r="O296" s="22" t="e">
        <f t="shared" si="67"/>
        <v>#REF!</v>
      </c>
      <c r="P296" s="22" t="e">
        <f t="shared" si="67"/>
        <v>#REF!</v>
      </c>
      <c r="Q296" s="22" t="e">
        <f t="shared" si="67"/>
        <v>#REF!</v>
      </c>
      <c r="R296" s="22" t="e">
        <f t="shared" si="67"/>
        <v>#REF!</v>
      </c>
      <c r="S296" s="22" t="e">
        <f t="shared" si="67"/>
        <v>#REF!</v>
      </c>
      <c r="T296" s="22" t="e">
        <f t="shared" si="67"/>
        <v>#REF!</v>
      </c>
      <c r="U296" s="22" t="e">
        <f t="shared" si="67"/>
        <v>#REF!</v>
      </c>
      <c r="V296" s="22" t="e">
        <f t="shared" si="67"/>
        <v>#REF!</v>
      </c>
      <c r="W296" s="22" t="e">
        <f t="shared" si="67"/>
        <v>#REF!</v>
      </c>
      <c r="X296" s="22" t="e">
        <f t="shared" si="67"/>
        <v>#REF!</v>
      </c>
      <c r="Y296" s="22" t="e">
        <f t="shared" si="67"/>
        <v>#REF!</v>
      </c>
      <c r="Z296" s="22" t="e">
        <f t="shared" si="67"/>
        <v>#REF!</v>
      </c>
      <c r="AA296" s="22" t="e">
        <f t="shared" si="67"/>
        <v>#REF!</v>
      </c>
      <c r="AB296" s="22" t="e">
        <f t="shared" si="67"/>
        <v>#REF!</v>
      </c>
      <c r="AC296" s="22" t="e">
        <f t="shared" si="67"/>
        <v>#REF!</v>
      </c>
      <c r="AD296" s="22" t="e">
        <f t="shared" si="67"/>
        <v>#REF!</v>
      </c>
      <c r="AE296" s="22" t="e">
        <f t="shared" si="67"/>
        <v>#REF!</v>
      </c>
      <c r="AF296" s="22" t="e">
        <f t="shared" si="67"/>
        <v>#REF!</v>
      </c>
      <c r="AG296" s="22" t="e">
        <f t="shared" si="67"/>
        <v>#REF!</v>
      </c>
      <c r="AH296" s="22" t="e">
        <f t="shared" si="67"/>
        <v>#REF!</v>
      </c>
      <c r="AI296" s="22" t="e">
        <f t="shared" si="67"/>
        <v>#REF!</v>
      </c>
      <c r="AJ296" s="43"/>
    </row>
    <row r="297" spans="1:36" s="12" customFormat="1" ht="26.25" customHeight="1">
      <c r="A297" s="25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43"/>
    </row>
    <row r="298" spans="1:36" s="12" customFormat="1" ht="27.75" customHeight="1">
      <c r="A298" s="47"/>
      <c r="B298" s="131" t="s">
        <v>84</v>
      </c>
      <c r="C298" s="131"/>
      <c r="D298" s="131"/>
      <c r="E298" s="131"/>
      <c r="F298" s="131"/>
      <c r="G298" s="132"/>
      <c r="H298" s="132"/>
      <c r="I298" s="131"/>
      <c r="J298" s="131"/>
      <c r="K298" s="131"/>
      <c r="L298" s="133"/>
      <c r="M298" s="133"/>
      <c r="N298" s="100"/>
      <c r="AJ298" s="43"/>
    </row>
  </sheetData>
  <sheetProtection/>
  <mergeCells count="54">
    <mergeCell ref="A142:N142"/>
    <mergeCell ref="B218:L218"/>
    <mergeCell ref="D214:P214"/>
    <mergeCell ref="B108:N108"/>
    <mergeCell ref="B144:L144"/>
    <mergeCell ref="A38:N38"/>
    <mergeCell ref="A39:N39"/>
    <mergeCell ref="A143:N143"/>
    <mergeCell ref="A69:N69"/>
    <mergeCell ref="L2:M2"/>
    <mergeCell ref="L3:N3"/>
    <mergeCell ref="L5:N5"/>
    <mergeCell ref="A7:N7"/>
    <mergeCell ref="A8:N8"/>
    <mergeCell ref="B9:L9"/>
    <mergeCell ref="M10:N10"/>
    <mergeCell ref="A43:N43"/>
    <mergeCell ref="A44:N44"/>
    <mergeCell ref="A209:N209"/>
    <mergeCell ref="E182:R182"/>
    <mergeCell ref="B70:L70"/>
    <mergeCell ref="E106:R106"/>
    <mergeCell ref="A107:N107"/>
    <mergeCell ref="B45:N45"/>
    <mergeCell ref="A68:N68"/>
    <mergeCell ref="A228:N228"/>
    <mergeCell ref="B229:L229"/>
    <mergeCell ref="A285:N285"/>
    <mergeCell ref="B290:L290"/>
    <mergeCell ref="A183:N183"/>
    <mergeCell ref="B187:N187"/>
    <mergeCell ref="E192:N192"/>
    <mergeCell ref="A208:N208"/>
    <mergeCell ref="A284:N284"/>
    <mergeCell ref="A254:N254"/>
    <mergeCell ref="B210:N210"/>
    <mergeCell ref="A162:N162"/>
    <mergeCell ref="A161:N161"/>
    <mergeCell ref="A216:N216"/>
    <mergeCell ref="A217:N217"/>
    <mergeCell ref="A227:N227"/>
    <mergeCell ref="A163:N163"/>
    <mergeCell ref="E184:N184"/>
    <mergeCell ref="B198:N198"/>
    <mergeCell ref="A213:N213"/>
    <mergeCell ref="A271:N271"/>
    <mergeCell ref="B272:L272"/>
    <mergeCell ref="B286:L286"/>
    <mergeCell ref="A243:N243"/>
    <mergeCell ref="A244:N244"/>
    <mergeCell ref="B245:L245"/>
    <mergeCell ref="A270:N270"/>
    <mergeCell ref="A255:N255"/>
    <mergeCell ref="B256:L256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Кубуша Людмила Анатоліївна</cp:lastModifiedBy>
  <cp:lastPrinted>2021-01-25T08:47:40Z</cp:lastPrinted>
  <dcterms:created xsi:type="dcterms:W3CDTF">2004-07-05T12:07:17Z</dcterms:created>
  <dcterms:modified xsi:type="dcterms:W3CDTF">2021-02-05T08:58:38Z</dcterms:modified>
  <cp:category/>
  <cp:version/>
  <cp:contentType/>
  <cp:contentStatus/>
</cp:coreProperties>
</file>