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февраль\бюджет\Проєкт\МВК\додатки до додатку\"/>
    </mc:Choice>
  </mc:AlternateContent>
  <bookViews>
    <workbookView xWindow="0" yWindow="0" windowWidth="28800" windowHeight="11835" tabRatio="495"/>
  </bookViews>
  <sheets>
    <sheet name="дод 3" sheetId="1" r:id="rId1"/>
    <sheet name="дод 7" sheetId="3" r:id="rId2"/>
  </sheets>
  <definedNames>
    <definedName name="_xlnm.Print_Titles" localSheetId="0">'дод 3'!$13:$15</definedName>
    <definedName name="_xlnm.Print_Titles" localSheetId="1">'дод 7'!$13:$15</definedName>
    <definedName name="_xlnm.Print_Area" localSheetId="0">'дод 3'!$A$1:$Q$284</definedName>
    <definedName name="_xlnm.Print_Area" localSheetId="1">'дод 7'!$A$1:$P$223</definedName>
  </definedNames>
  <calcPr calcId="162913"/>
</workbook>
</file>

<file path=xl/calcChain.xml><?xml version="1.0" encoding="utf-8"?>
<calcChain xmlns="http://schemas.openxmlformats.org/spreadsheetml/2006/main">
  <c r="E267" i="1" l="1"/>
  <c r="F160" i="1"/>
  <c r="F198" i="1" l="1"/>
  <c r="F161" i="1" l="1"/>
  <c r="I193" i="1"/>
  <c r="F193" i="1"/>
  <c r="F197" i="1" l="1"/>
  <c r="N198" i="3" l="1"/>
  <c r="M198" i="3"/>
  <c r="L198" i="3"/>
  <c r="K198" i="3"/>
  <c r="J198" i="3"/>
  <c r="H198" i="3"/>
  <c r="G198" i="3"/>
  <c r="F198" i="3"/>
  <c r="E198" i="3"/>
  <c r="M176" i="3"/>
  <c r="L176" i="3"/>
  <c r="K176" i="3"/>
  <c r="H176" i="3"/>
  <c r="G176" i="3"/>
  <c r="F176" i="3"/>
  <c r="N48" i="3"/>
  <c r="M48" i="3"/>
  <c r="L48" i="3"/>
  <c r="K48" i="3"/>
  <c r="J48" i="3"/>
  <c r="H48" i="3"/>
  <c r="G48" i="3"/>
  <c r="F48" i="3"/>
  <c r="E48" i="3"/>
  <c r="E176" i="1"/>
  <c r="D48" i="3" s="1"/>
  <c r="J176" i="1"/>
  <c r="I48" i="3" s="1"/>
  <c r="P176" i="1" l="1"/>
  <c r="O48" i="3" s="1"/>
  <c r="O125" i="1"/>
  <c r="N207" i="3" l="1"/>
  <c r="M207" i="3"/>
  <c r="L207" i="3"/>
  <c r="K207" i="3"/>
  <c r="J207" i="3"/>
  <c r="H207" i="3"/>
  <c r="G207" i="3"/>
  <c r="F207" i="3"/>
  <c r="N186" i="3"/>
  <c r="M186" i="3"/>
  <c r="L186" i="3"/>
  <c r="K186" i="3"/>
  <c r="J186" i="3"/>
  <c r="H186" i="3"/>
  <c r="G186" i="3"/>
  <c r="F186" i="3"/>
  <c r="E186" i="3"/>
  <c r="N61" i="1"/>
  <c r="M61" i="1"/>
  <c r="L61" i="1"/>
  <c r="I61" i="1"/>
  <c r="H61" i="1"/>
  <c r="G61" i="1"/>
  <c r="F61" i="1"/>
  <c r="O92" i="1"/>
  <c r="N176" i="3" s="1"/>
  <c r="K92" i="1"/>
  <c r="E93" i="1"/>
  <c r="D186" i="3" s="1"/>
  <c r="J93" i="1"/>
  <c r="I186" i="3" s="1"/>
  <c r="N148" i="3"/>
  <c r="M148" i="3"/>
  <c r="L148" i="3"/>
  <c r="K148" i="3"/>
  <c r="J148" i="3"/>
  <c r="H148" i="3"/>
  <c r="G148" i="3"/>
  <c r="F148" i="3"/>
  <c r="E148" i="3"/>
  <c r="N123" i="3"/>
  <c r="M123" i="3"/>
  <c r="L123" i="3"/>
  <c r="K123" i="3"/>
  <c r="J123" i="3"/>
  <c r="H123" i="3"/>
  <c r="G123" i="3"/>
  <c r="F123" i="3"/>
  <c r="E123" i="3"/>
  <c r="N113" i="3"/>
  <c r="M113" i="3"/>
  <c r="L113" i="3"/>
  <c r="K113" i="3"/>
  <c r="J113" i="3"/>
  <c r="H113" i="3"/>
  <c r="G113" i="3"/>
  <c r="F113" i="3"/>
  <c r="N97" i="3"/>
  <c r="M97" i="3"/>
  <c r="L97" i="3"/>
  <c r="K97" i="3"/>
  <c r="J97" i="3"/>
  <c r="H97" i="3"/>
  <c r="G97" i="3"/>
  <c r="F97" i="3"/>
  <c r="E97" i="3"/>
  <c r="N56" i="3"/>
  <c r="N28" i="3" s="1"/>
  <c r="M56" i="3"/>
  <c r="M28" i="3" s="1"/>
  <c r="L56" i="3"/>
  <c r="L28" i="3" s="1"/>
  <c r="K56" i="3"/>
  <c r="K28" i="3" s="1"/>
  <c r="J56" i="3"/>
  <c r="J28" i="3" s="1"/>
  <c r="H56" i="3"/>
  <c r="H28" i="3" s="1"/>
  <c r="G56" i="3"/>
  <c r="G28" i="3" s="1"/>
  <c r="F56" i="3"/>
  <c r="F28" i="3" s="1"/>
  <c r="E56" i="3"/>
  <c r="E28" i="3" s="1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B54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M50" i="3"/>
  <c r="L50" i="3"/>
  <c r="K50" i="3"/>
  <c r="J50" i="3"/>
  <c r="H50" i="3"/>
  <c r="G50" i="3"/>
  <c r="F50" i="3"/>
  <c r="E50" i="3"/>
  <c r="N49" i="3"/>
  <c r="M49" i="3"/>
  <c r="L49" i="3"/>
  <c r="K49" i="3"/>
  <c r="J49" i="3"/>
  <c r="H49" i="3"/>
  <c r="G49" i="3"/>
  <c r="F49" i="3"/>
  <c r="E49" i="3"/>
  <c r="N47" i="3"/>
  <c r="M47" i="3"/>
  <c r="L47" i="3"/>
  <c r="K47" i="3"/>
  <c r="J47" i="3"/>
  <c r="H47" i="3"/>
  <c r="G47" i="3"/>
  <c r="F47" i="3"/>
  <c r="E47" i="3"/>
  <c r="N46" i="3"/>
  <c r="M46" i="3"/>
  <c r="L46" i="3"/>
  <c r="K46" i="3"/>
  <c r="J46" i="3"/>
  <c r="H46" i="3"/>
  <c r="G46" i="3"/>
  <c r="F46" i="3"/>
  <c r="E46" i="3"/>
  <c r="N45" i="3"/>
  <c r="M45" i="3"/>
  <c r="L45" i="3"/>
  <c r="K45" i="3"/>
  <c r="J45" i="3"/>
  <c r="H45" i="3"/>
  <c r="G45" i="3"/>
  <c r="F45" i="3"/>
  <c r="E45" i="3"/>
  <c r="N44" i="3"/>
  <c r="N26" i="3" s="1"/>
  <c r="M44" i="3"/>
  <c r="M26" i="3" s="1"/>
  <c r="L44" i="3"/>
  <c r="L26" i="3" s="1"/>
  <c r="K44" i="3"/>
  <c r="K26" i="3" s="1"/>
  <c r="J44" i="3"/>
  <c r="J26" i="3" s="1"/>
  <c r="H44" i="3"/>
  <c r="H26" i="3" s="1"/>
  <c r="G44" i="3"/>
  <c r="G26" i="3" s="1"/>
  <c r="F44" i="3"/>
  <c r="F26" i="3" s="1"/>
  <c r="E44" i="3"/>
  <c r="E26" i="3" s="1"/>
  <c r="N43" i="3"/>
  <c r="M43" i="3"/>
  <c r="L43" i="3"/>
  <c r="K43" i="3"/>
  <c r="J43" i="3"/>
  <c r="H43" i="3"/>
  <c r="G43" i="3"/>
  <c r="F43" i="3"/>
  <c r="E43" i="3"/>
  <c r="N42" i="3"/>
  <c r="M42" i="3"/>
  <c r="L42" i="3"/>
  <c r="K42" i="3"/>
  <c r="J42" i="3"/>
  <c r="H42" i="3"/>
  <c r="G42" i="3"/>
  <c r="F42" i="3"/>
  <c r="E42" i="3"/>
  <c r="N40" i="3"/>
  <c r="M40" i="3"/>
  <c r="L40" i="3"/>
  <c r="K40" i="3"/>
  <c r="J40" i="3"/>
  <c r="H40" i="3"/>
  <c r="G40" i="3"/>
  <c r="F40" i="3"/>
  <c r="E40" i="3"/>
  <c r="N33" i="3"/>
  <c r="M33" i="3"/>
  <c r="L33" i="3"/>
  <c r="K33" i="3"/>
  <c r="J33" i="3"/>
  <c r="H33" i="3"/>
  <c r="G33" i="3"/>
  <c r="F33" i="3"/>
  <c r="E33" i="3"/>
  <c r="N31" i="3"/>
  <c r="M31" i="3"/>
  <c r="M23" i="3" s="1"/>
  <c r="L31" i="3"/>
  <c r="K31" i="3"/>
  <c r="K23" i="3" s="1"/>
  <c r="J31" i="3"/>
  <c r="H31" i="3"/>
  <c r="H23" i="3" s="1"/>
  <c r="G31" i="3"/>
  <c r="F31" i="3"/>
  <c r="F23" i="3" s="1"/>
  <c r="E31" i="3"/>
  <c r="K61" i="1" l="1"/>
  <c r="E23" i="3"/>
  <c r="G23" i="3"/>
  <c r="J23" i="3"/>
  <c r="L23" i="3"/>
  <c r="N23" i="3"/>
  <c r="E24" i="3"/>
  <c r="E209" i="3" s="1"/>
  <c r="G24" i="3"/>
  <c r="G209" i="3" s="1"/>
  <c r="O61" i="1"/>
  <c r="F24" i="3"/>
  <c r="F209" i="3" s="1"/>
  <c r="H24" i="3"/>
  <c r="H209" i="3" s="1"/>
  <c r="P93" i="1"/>
  <c r="O186" i="3" s="1"/>
  <c r="J24" i="3"/>
  <c r="J209" i="3" s="1"/>
  <c r="N24" i="3"/>
  <c r="N209" i="3" s="1"/>
  <c r="K24" i="3"/>
  <c r="K209" i="3" s="1"/>
  <c r="M24" i="3"/>
  <c r="M209" i="3" s="1"/>
  <c r="L24" i="3"/>
  <c r="L209" i="3" s="1"/>
  <c r="J95" i="1"/>
  <c r="J94" i="1"/>
  <c r="J92" i="1"/>
  <c r="J91" i="1"/>
  <c r="J90" i="1"/>
  <c r="J89" i="1"/>
  <c r="J88" i="1"/>
  <c r="E95" i="1"/>
  <c r="E94" i="1"/>
  <c r="E92" i="1"/>
  <c r="E91" i="1"/>
  <c r="D148" i="3" s="1"/>
  <c r="E90" i="1"/>
  <c r="E89" i="1"/>
  <c r="E88" i="1"/>
  <c r="P88" i="1" l="1"/>
  <c r="P90" i="1"/>
  <c r="P92" i="1"/>
  <c r="P95" i="1"/>
  <c r="P91" i="1"/>
  <c r="O148" i="3" s="1"/>
  <c r="I148" i="3"/>
  <c r="P94" i="1"/>
  <c r="P89" i="1"/>
  <c r="O67" i="1"/>
  <c r="N67" i="1"/>
  <c r="M67" i="1"/>
  <c r="L67" i="1"/>
  <c r="K67" i="1"/>
  <c r="I67" i="1"/>
  <c r="H67" i="1"/>
  <c r="G67" i="1"/>
  <c r="F67" i="1"/>
  <c r="O65" i="1"/>
  <c r="N65" i="1"/>
  <c r="M65" i="1"/>
  <c r="L65" i="1"/>
  <c r="K65" i="1"/>
  <c r="I65" i="1"/>
  <c r="H65" i="1"/>
  <c r="G65" i="1"/>
  <c r="F65" i="1"/>
  <c r="O62" i="1"/>
  <c r="O270" i="1" s="1"/>
  <c r="O276" i="1" s="1"/>
  <c r="N62" i="1"/>
  <c r="N270" i="1" s="1"/>
  <c r="N276" i="1" s="1"/>
  <c r="M62" i="1"/>
  <c r="M270" i="1" s="1"/>
  <c r="M276" i="1" s="1"/>
  <c r="L62" i="1"/>
  <c r="L270" i="1" s="1"/>
  <c r="L276" i="1" s="1"/>
  <c r="K62" i="1"/>
  <c r="K270" i="1" s="1"/>
  <c r="K276" i="1" s="1"/>
  <c r="I62" i="1"/>
  <c r="I270" i="1" s="1"/>
  <c r="I276" i="1" s="1"/>
  <c r="H62" i="1"/>
  <c r="H270" i="1" s="1"/>
  <c r="H276" i="1" s="1"/>
  <c r="G62" i="1"/>
  <c r="G270" i="1" s="1"/>
  <c r="G276" i="1" s="1"/>
  <c r="F62" i="1"/>
  <c r="F270" i="1" s="1"/>
  <c r="F276" i="1" s="1"/>
  <c r="J84" i="1"/>
  <c r="I53" i="3" s="1"/>
  <c r="E84" i="1"/>
  <c r="D53" i="3" s="1"/>
  <c r="J78" i="1"/>
  <c r="I46" i="3" s="1"/>
  <c r="E78" i="1"/>
  <c r="D46" i="3" s="1"/>
  <c r="P84" i="1" l="1"/>
  <c r="O53" i="3" s="1"/>
  <c r="P78" i="1"/>
  <c r="O46" i="3" s="1"/>
  <c r="O197" i="1" l="1"/>
  <c r="K197" i="1"/>
  <c r="F164" i="1"/>
  <c r="E207" i="3" s="1"/>
  <c r="F105" i="1"/>
  <c r="F251" i="1"/>
  <c r="O194" i="1"/>
  <c r="K194" i="1"/>
  <c r="O231" i="1"/>
  <c r="K231" i="1"/>
  <c r="K125" i="1"/>
  <c r="J176" i="3" s="1"/>
  <c r="O127" i="1"/>
  <c r="F52" i="1" l="1"/>
  <c r="F162" i="1" l="1"/>
  <c r="E113" i="3"/>
  <c r="O200" i="1"/>
  <c r="K200" i="1"/>
  <c r="O199" i="1"/>
  <c r="K199" i="1"/>
  <c r="H197" i="1"/>
  <c r="F153" i="1"/>
  <c r="O105" i="1"/>
  <c r="K105" i="1"/>
  <c r="I45" i="1"/>
  <c r="I44" i="1"/>
  <c r="F40" i="1"/>
  <c r="D178" i="1" l="1"/>
  <c r="G20" i="1" l="1"/>
  <c r="F20" i="1"/>
  <c r="F252" i="1" l="1"/>
  <c r="I252" i="1"/>
  <c r="F210" i="1" l="1"/>
  <c r="E176" i="3" s="1"/>
  <c r="D54" i="1" l="1"/>
  <c r="F263" i="1" l="1"/>
  <c r="G175" i="1" l="1"/>
  <c r="F175" i="1"/>
  <c r="G179" i="1"/>
  <c r="F179" i="1"/>
  <c r="N183" i="3" l="1"/>
  <c r="M183" i="3"/>
  <c r="L183" i="3"/>
  <c r="K183" i="3"/>
  <c r="J183" i="3"/>
  <c r="H183" i="3"/>
  <c r="G183" i="3"/>
  <c r="F183" i="3"/>
  <c r="E183" i="3"/>
  <c r="N152" i="3"/>
  <c r="N155" i="3"/>
  <c r="M155" i="3"/>
  <c r="L155" i="3"/>
  <c r="K155" i="3"/>
  <c r="J155" i="3"/>
  <c r="H155" i="3"/>
  <c r="G155" i="3"/>
  <c r="F155" i="3"/>
  <c r="E155" i="3"/>
  <c r="N151" i="3"/>
  <c r="M151" i="3"/>
  <c r="L151" i="3"/>
  <c r="K151" i="3"/>
  <c r="J151" i="3"/>
  <c r="H151" i="3"/>
  <c r="G151" i="3"/>
  <c r="F151" i="3"/>
  <c r="E151" i="3"/>
  <c r="O174" i="1"/>
  <c r="N174" i="1"/>
  <c r="M174" i="1"/>
  <c r="L174" i="1"/>
  <c r="K174" i="1"/>
  <c r="I174" i="1"/>
  <c r="H174" i="1"/>
  <c r="G174" i="1"/>
  <c r="F174" i="1"/>
  <c r="O17" i="1"/>
  <c r="N17" i="1"/>
  <c r="M17" i="1"/>
  <c r="L17" i="1"/>
  <c r="K17" i="1"/>
  <c r="I17" i="1"/>
  <c r="H17" i="1"/>
  <c r="G17" i="1"/>
  <c r="F17" i="1"/>
  <c r="N181" i="3"/>
  <c r="M181" i="3"/>
  <c r="L181" i="3"/>
  <c r="K181" i="3"/>
  <c r="J181" i="3"/>
  <c r="H181" i="3"/>
  <c r="G181" i="3"/>
  <c r="F181" i="3"/>
  <c r="E181" i="3"/>
  <c r="O189" i="1"/>
  <c r="N189" i="1"/>
  <c r="M189" i="1"/>
  <c r="L189" i="1"/>
  <c r="K189" i="1"/>
  <c r="I189" i="1"/>
  <c r="H189" i="1"/>
  <c r="G189" i="1"/>
  <c r="F189" i="1"/>
  <c r="O240" i="1"/>
  <c r="N240" i="1"/>
  <c r="M240" i="1"/>
  <c r="L240" i="1"/>
  <c r="K240" i="1"/>
  <c r="I240" i="1"/>
  <c r="H240" i="1"/>
  <c r="G240" i="1"/>
  <c r="F240" i="1"/>
  <c r="J243" i="1"/>
  <c r="I155" i="3" s="1"/>
  <c r="E243" i="1"/>
  <c r="D155" i="3" s="1"/>
  <c r="E212" i="1"/>
  <c r="D181" i="3" s="1"/>
  <c r="J212" i="1"/>
  <c r="I181" i="3" s="1"/>
  <c r="E181" i="1"/>
  <c r="J181" i="1"/>
  <c r="I151" i="3" s="1"/>
  <c r="P181" i="1" l="1"/>
  <c r="O151" i="3" s="1"/>
  <c r="P212" i="1"/>
  <c r="E189" i="1"/>
  <c r="P243" i="1"/>
  <c r="O155" i="3" s="1"/>
  <c r="J189" i="1"/>
  <c r="D151" i="3"/>
  <c r="E19" i="3"/>
  <c r="F19" i="3"/>
  <c r="G19" i="3"/>
  <c r="H19" i="3"/>
  <c r="J19" i="3"/>
  <c r="K19" i="3"/>
  <c r="L19" i="3"/>
  <c r="M19" i="3"/>
  <c r="N19" i="3"/>
  <c r="O181" i="3" l="1"/>
  <c r="P189" i="1"/>
  <c r="N170" i="3"/>
  <c r="M170" i="3"/>
  <c r="L170" i="3"/>
  <c r="K170" i="3"/>
  <c r="J170" i="3"/>
  <c r="H170" i="3"/>
  <c r="G170" i="3"/>
  <c r="F170" i="3"/>
  <c r="E170" i="3"/>
  <c r="J46" i="1" l="1"/>
  <c r="I170" i="3" s="1"/>
  <c r="E46" i="1"/>
  <c r="J21" i="1"/>
  <c r="I19" i="3" s="1"/>
  <c r="E21" i="1"/>
  <c r="D170" i="3" l="1"/>
  <c r="P46" i="1"/>
  <c r="O170" i="3" s="1"/>
  <c r="P21" i="1"/>
  <c r="O19" i="3" s="1"/>
  <c r="D19" i="3"/>
  <c r="K130" i="1"/>
  <c r="F167" i="1" l="1"/>
  <c r="G167" i="1"/>
  <c r="H167" i="1"/>
  <c r="I167" i="1"/>
  <c r="K167" i="1"/>
  <c r="L167" i="1"/>
  <c r="M167" i="1"/>
  <c r="N167" i="1"/>
  <c r="O167" i="1"/>
  <c r="E66" i="3" l="1"/>
  <c r="F66" i="3"/>
  <c r="G66" i="3"/>
  <c r="H66" i="3"/>
  <c r="J66" i="3"/>
  <c r="K66" i="3"/>
  <c r="L66" i="3"/>
  <c r="M66" i="3"/>
  <c r="N66" i="3"/>
  <c r="F97" i="1" l="1"/>
  <c r="G97" i="1"/>
  <c r="H97" i="1"/>
  <c r="I97" i="1"/>
  <c r="K97" i="1"/>
  <c r="L97" i="1"/>
  <c r="M97" i="1"/>
  <c r="N97" i="1"/>
  <c r="O97" i="1"/>
  <c r="E109" i="1"/>
  <c r="J109" i="1"/>
  <c r="I66" i="3" s="1"/>
  <c r="D109" i="1"/>
  <c r="P109" i="1" l="1"/>
  <c r="O66" i="3" s="1"/>
  <c r="D66" i="3"/>
  <c r="E169" i="3"/>
  <c r="E163" i="3" s="1"/>
  <c r="F169" i="3"/>
  <c r="F163" i="3" s="1"/>
  <c r="G169" i="3"/>
  <c r="G163" i="3" s="1"/>
  <c r="H169" i="3"/>
  <c r="H163" i="3" s="1"/>
  <c r="J169" i="3"/>
  <c r="J163" i="3" s="1"/>
  <c r="K169" i="3"/>
  <c r="K163" i="3" s="1"/>
  <c r="L169" i="3"/>
  <c r="L163" i="3" s="1"/>
  <c r="M169" i="3"/>
  <c r="M163" i="3" s="1"/>
  <c r="N169" i="3"/>
  <c r="N163" i="3" s="1"/>
  <c r="E208" i="1"/>
  <c r="D169" i="3" s="1"/>
  <c r="D163" i="3" s="1"/>
  <c r="J208" i="1"/>
  <c r="J188" i="1" s="1"/>
  <c r="F188" i="1"/>
  <c r="G188" i="1"/>
  <c r="H188" i="1"/>
  <c r="I188" i="1"/>
  <c r="K188" i="1"/>
  <c r="L188" i="1"/>
  <c r="M188" i="1"/>
  <c r="N188" i="1"/>
  <c r="O188" i="1"/>
  <c r="E188" i="1" l="1"/>
  <c r="P208" i="1"/>
  <c r="I169" i="3"/>
  <c r="I163" i="3" s="1"/>
  <c r="E172" i="1"/>
  <c r="E167" i="1" s="1"/>
  <c r="J172" i="1"/>
  <c r="F130" i="1"/>
  <c r="G130" i="1"/>
  <c r="H130" i="1"/>
  <c r="I130" i="1"/>
  <c r="L130" i="1"/>
  <c r="M130" i="1"/>
  <c r="N130" i="1"/>
  <c r="O130" i="1"/>
  <c r="L131" i="1"/>
  <c r="E108" i="3"/>
  <c r="F108" i="3"/>
  <c r="G108" i="3"/>
  <c r="H108" i="3"/>
  <c r="J108" i="3"/>
  <c r="K108" i="3"/>
  <c r="L108" i="3"/>
  <c r="M108" i="3"/>
  <c r="N108" i="3"/>
  <c r="E109" i="3"/>
  <c r="E79" i="3" s="1"/>
  <c r="F109" i="3"/>
  <c r="F79" i="3" s="1"/>
  <c r="G109" i="3"/>
  <c r="G79" i="3" s="1"/>
  <c r="H109" i="3"/>
  <c r="H79" i="3" s="1"/>
  <c r="J109" i="3"/>
  <c r="J79" i="3" s="1"/>
  <c r="K109" i="3"/>
  <c r="K79" i="3" s="1"/>
  <c r="L109" i="3"/>
  <c r="L79" i="3" s="1"/>
  <c r="M109" i="3"/>
  <c r="M79" i="3" s="1"/>
  <c r="N109" i="3"/>
  <c r="N79" i="3" s="1"/>
  <c r="E110" i="3"/>
  <c r="F110" i="3"/>
  <c r="G110" i="3"/>
  <c r="H110" i="3"/>
  <c r="J110" i="3"/>
  <c r="K110" i="3"/>
  <c r="L110" i="3"/>
  <c r="M110" i="3"/>
  <c r="N110" i="3"/>
  <c r="E111" i="3"/>
  <c r="E80" i="3" s="1"/>
  <c r="F111" i="3"/>
  <c r="F80" i="3" s="1"/>
  <c r="G111" i="3"/>
  <c r="G80" i="3" s="1"/>
  <c r="H111" i="3"/>
  <c r="H80" i="3" s="1"/>
  <c r="J111" i="3"/>
  <c r="J80" i="3" s="1"/>
  <c r="K111" i="3"/>
  <c r="K80" i="3" s="1"/>
  <c r="L111" i="3"/>
  <c r="L80" i="3" s="1"/>
  <c r="M111" i="3"/>
  <c r="M80" i="3" s="1"/>
  <c r="N111" i="3"/>
  <c r="N80" i="3" s="1"/>
  <c r="E157" i="1"/>
  <c r="D109" i="3" s="1"/>
  <c r="E156" i="1"/>
  <c r="D108" i="3" s="1"/>
  <c r="J157" i="1"/>
  <c r="J156" i="1"/>
  <c r="I108" i="3" s="1"/>
  <c r="E136" i="3"/>
  <c r="F136" i="3"/>
  <c r="F128" i="3" s="1"/>
  <c r="G136" i="3"/>
  <c r="G128" i="3" s="1"/>
  <c r="H136" i="3"/>
  <c r="H128" i="3" s="1"/>
  <c r="J136" i="3"/>
  <c r="J128" i="3" s="1"/>
  <c r="K136" i="3"/>
  <c r="K128" i="3" s="1"/>
  <c r="L136" i="3"/>
  <c r="L128" i="3" s="1"/>
  <c r="M136" i="3"/>
  <c r="N136" i="3"/>
  <c r="N128" i="3" s="1"/>
  <c r="D136" i="3"/>
  <c r="D128" i="3" s="1"/>
  <c r="E128" i="3"/>
  <c r="M128" i="3"/>
  <c r="J158" i="1"/>
  <c r="I110" i="3" s="1"/>
  <c r="J159" i="1"/>
  <c r="J132" i="1" s="1"/>
  <c r="E158" i="1"/>
  <c r="D110" i="3" s="1"/>
  <c r="E159" i="1"/>
  <c r="F132" i="1"/>
  <c r="G132" i="1"/>
  <c r="H132" i="1"/>
  <c r="I132" i="1"/>
  <c r="K132" i="1"/>
  <c r="L132" i="1"/>
  <c r="M132" i="1"/>
  <c r="N132" i="1"/>
  <c r="O132" i="1"/>
  <c r="F131" i="1"/>
  <c r="G131" i="1"/>
  <c r="H131" i="1"/>
  <c r="I131" i="1"/>
  <c r="K131" i="1"/>
  <c r="M131" i="1"/>
  <c r="N131" i="1"/>
  <c r="O131" i="1"/>
  <c r="D131" i="1"/>
  <c r="D157" i="1"/>
  <c r="D159" i="1"/>
  <c r="D132" i="1"/>
  <c r="D158" i="1"/>
  <c r="D156" i="1"/>
  <c r="J22" i="1"/>
  <c r="J23" i="1"/>
  <c r="J24" i="1"/>
  <c r="J19" i="1" s="1"/>
  <c r="E24" i="1"/>
  <c r="D22" i="3" s="1"/>
  <c r="D17" i="3" s="1"/>
  <c r="D19" i="1"/>
  <c r="D24" i="1"/>
  <c r="E22" i="3"/>
  <c r="E17" i="3" s="1"/>
  <c r="F22" i="3"/>
  <c r="F17" i="3" s="1"/>
  <c r="G22" i="3"/>
  <c r="G17" i="3" s="1"/>
  <c r="H22" i="3"/>
  <c r="H17" i="3" s="1"/>
  <c r="I22" i="3"/>
  <c r="I17" i="3" s="1"/>
  <c r="J22" i="3"/>
  <c r="J17" i="3" s="1"/>
  <c r="K22" i="3"/>
  <c r="K17" i="3" s="1"/>
  <c r="L22" i="3"/>
  <c r="L17" i="3" s="1"/>
  <c r="M22" i="3"/>
  <c r="M17" i="3" s="1"/>
  <c r="N22" i="3"/>
  <c r="N17" i="3" s="1"/>
  <c r="F19" i="1"/>
  <c r="G19" i="1"/>
  <c r="H19" i="1"/>
  <c r="I19" i="1"/>
  <c r="K19" i="1"/>
  <c r="L19" i="1"/>
  <c r="M19" i="1"/>
  <c r="N19" i="1"/>
  <c r="O19" i="1"/>
  <c r="P188" i="1" l="1"/>
  <c r="O169" i="3"/>
  <c r="O163" i="3" s="1"/>
  <c r="P172" i="1"/>
  <c r="P167" i="1" s="1"/>
  <c r="J167" i="1"/>
  <c r="P157" i="1"/>
  <c r="O109" i="3" s="1"/>
  <c r="O79" i="3" s="1"/>
  <c r="I136" i="3"/>
  <c r="I128" i="3" s="1"/>
  <c r="D111" i="3"/>
  <c r="D80" i="3" s="1"/>
  <c r="I109" i="3"/>
  <c r="I79" i="3" s="1"/>
  <c r="J131" i="1"/>
  <c r="I111" i="3"/>
  <c r="I80" i="3" s="1"/>
  <c r="O136" i="3"/>
  <c r="O128" i="3" s="1"/>
  <c r="P156" i="1"/>
  <c r="P158" i="1"/>
  <c r="O110" i="3" s="1"/>
  <c r="E131" i="1"/>
  <c r="D79" i="3"/>
  <c r="P159" i="1"/>
  <c r="E132" i="1"/>
  <c r="P24" i="1"/>
  <c r="P19" i="1" s="1"/>
  <c r="E19" i="1"/>
  <c r="P131" i="1" l="1"/>
  <c r="O108" i="3"/>
  <c r="P132" i="1"/>
  <c r="O111" i="3"/>
  <c r="O80" i="3" s="1"/>
  <c r="O22" i="3"/>
  <c r="O17" i="3" s="1"/>
  <c r="N135" i="3" l="1"/>
  <c r="M135" i="3"/>
  <c r="L135" i="3"/>
  <c r="K135" i="3"/>
  <c r="J135" i="3"/>
  <c r="H135" i="3"/>
  <c r="G135" i="3"/>
  <c r="F135" i="3"/>
  <c r="E135" i="3"/>
  <c r="O166" i="1"/>
  <c r="N166" i="1"/>
  <c r="M166" i="1"/>
  <c r="L166" i="1"/>
  <c r="K166" i="1"/>
  <c r="I166" i="1"/>
  <c r="H166" i="1"/>
  <c r="J171" i="1"/>
  <c r="I135" i="3" s="1"/>
  <c r="E171" i="1"/>
  <c r="D135" i="3" s="1"/>
  <c r="E237" i="1"/>
  <c r="E235" i="1"/>
  <c r="N41" i="3"/>
  <c r="M41" i="3"/>
  <c r="L41" i="3"/>
  <c r="K41" i="3"/>
  <c r="J41" i="3"/>
  <c r="H41" i="3"/>
  <c r="G41" i="3"/>
  <c r="F41" i="3"/>
  <c r="E41" i="3"/>
  <c r="O64" i="1"/>
  <c r="N64" i="1"/>
  <c r="M64" i="1"/>
  <c r="L64" i="1"/>
  <c r="K64" i="1"/>
  <c r="I64" i="1"/>
  <c r="H64" i="1"/>
  <c r="F64" i="1"/>
  <c r="I41" i="3"/>
  <c r="G64" i="1"/>
  <c r="N21" i="3"/>
  <c r="M21" i="3"/>
  <c r="L21" i="3"/>
  <c r="K21" i="3"/>
  <c r="J21" i="3"/>
  <c r="H21" i="3"/>
  <c r="G21" i="3"/>
  <c r="F21" i="3"/>
  <c r="E21" i="3"/>
  <c r="I21" i="3"/>
  <c r="E23" i="1"/>
  <c r="O41" i="3" l="1"/>
  <c r="P171" i="1"/>
  <c r="O135" i="3" s="1"/>
  <c r="D41" i="3"/>
  <c r="P23" i="1"/>
  <c r="D21" i="3"/>
  <c r="J128" i="1"/>
  <c r="E128" i="1"/>
  <c r="O21" i="3" l="1"/>
  <c r="P128" i="1"/>
  <c r="N160" i="3" l="1"/>
  <c r="M160" i="3"/>
  <c r="L160" i="3"/>
  <c r="K160" i="3"/>
  <c r="J160" i="3"/>
  <c r="H160" i="3"/>
  <c r="G160" i="3"/>
  <c r="F160" i="3"/>
  <c r="E160" i="3"/>
  <c r="N222" i="1"/>
  <c r="M222" i="1"/>
  <c r="L222" i="1"/>
  <c r="I222" i="1"/>
  <c r="H222" i="1"/>
  <c r="J235" i="1" l="1"/>
  <c r="I160" i="3" s="1"/>
  <c r="P235" i="1" l="1"/>
  <c r="O160" i="3" s="1"/>
  <c r="D160" i="3"/>
  <c r="F222" i="1" l="1"/>
  <c r="N66" i="1" l="1"/>
  <c r="M66" i="1"/>
  <c r="L66" i="1"/>
  <c r="I66" i="1"/>
  <c r="H66" i="1"/>
  <c r="G66" i="1"/>
  <c r="O69" i="1"/>
  <c r="N69" i="1"/>
  <c r="M69" i="1"/>
  <c r="L69" i="1"/>
  <c r="K69" i="1"/>
  <c r="I69" i="1"/>
  <c r="H69" i="1"/>
  <c r="G69" i="1"/>
  <c r="F69" i="1"/>
  <c r="O68" i="1"/>
  <c r="N68" i="1"/>
  <c r="M68" i="1"/>
  <c r="L68" i="1"/>
  <c r="K68" i="1"/>
  <c r="I68" i="1"/>
  <c r="H68" i="1"/>
  <c r="G68" i="1"/>
  <c r="N63" i="1"/>
  <c r="M63" i="1"/>
  <c r="L63" i="1"/>
  <c r="I63" i="1"/>
  <c r="H63" i="1"/>
  <c r="G63" i="1"/>
  <c r="F63" i="1"/>
  <c r="J81" i="1"/>
  <c r="I50" i="3" s="1"/>
  <c r="E81" i="1"/>
  <c r="D50" i="3" s="1"/>
  <c r="P81" i="1" l="1"/>
  <c r="O50" i="3" s="1"/>
  <c r="J258" i="1"/>
  <c r="M172" i="3" l="1"/>
  <c r="M171" i="3" s="1"/>
  <c r="L172" i="3"/>
  <c r="L171" i="3" s="1"/>
  <c r="K172" i="3"/>
  <c r="K171" i="3" s="1"/>
  <c r="H172" i="3"/>
  <c r="H171" i="3" s="1"/>
  <c r="G172" i="3"/>
  <c r="G171" i="3" s="1"/>
  <c r="F172" i="3"/>
  <c r="F171" i="3" s="1"/>
  <c r="M185" i="1" l="1"/>
  <c r="H185" i="1"/>
  <c r="J209" i="1"/>
  <c r="E209" i="1"/>
  <c r="P209" i="1" l="1"/>
  <c r="N154" i="3" l="1"/>
  <c r="M154" i="3"/>
  <c r="L154" i="3"/>
  <c r="K154" i="3"/>
  <c r="J154" i="3"/>
  <c r="H154" i="3"/>
  <c r="G154" i="3"/>
  <c r="F154" i="3"/>
  <c r="E154" i="3"/>
  <c r="J232" i="1"/>
  <c r="E232" i="1"/>
  <c r="E230" i="1"/>
  <c r="N18" i="3"/>
  <c r="M18" i="3"/>
  <c r="L18" i="3"/>
  <c r="K18" i="3"/>
  <c r="J18" i="3"/>
  <c r="H18" i="3"/>
  <c r="O257" i="1"/>
  <c r="O256" i="1" s="1"/>
  <c r="N257" i="1"/>
  <c r="N256" i="1" s="1"/>
  <c r="M257" i="1"/>
  <c r="M256" i="1" s="1"/>
  <c r="L257" i="1"/>
  <c r="L256" i="1" s="1"/>
  <c r="K257" i="1"/>
  <c r="K256" i="1" s="1"/>
  <c r="J257" i="1"/>
  <c r="J256" i="1" s="1"/>
  <c r="I257" i="1"/>
  <c r="I256" i="1" s="1"/>
  <c r="H257" i="1"/>
  <c r="H256" i="1" s="1"/>
  <c r="G257" i="1"/>
  <c r="G256" i="1" s="1"/>
  <c r="F257" i="1"/>
  <c r="F256" i="1" s="1"/>
  <c r="E258" i="1"/>
  <c r="P258" i="1" s="1"/>
  <c r="P257" i="1" s="1"/>
  <c r="P256" i="1" s="1"/>
  <c r="N172" i="3"/>
  <c r="N171" i="3" s="1"/>
  <c r="J172" i="3"/>
  <c r="J171" i="3" s="1"/>
  <c r="E257" i="1" l="1"/>
  <c r="E256" i="1" s="1"/>
  <c r="P232" i="1"/>
  <c r="N185" i="1"/>
  <c r="O66" i="1"/>
  <c r="K66" i="1"/>
  <c r="F66" i="1"/>
  <c r="J69" i="1" l="1"/>
  <c r="M159" i="3"/>
  <c r="L159" i="3"/>
  <c r="K159" i="3"/>
  <c r="H159" i="3"/>
  <c r="G159" i="3"/>
  <c r="F159" i="3"/>
  <c r="E159" i="3"/>
  <c r="M158" i="3"/>
  <c r="L158" i="3"/>
  <c r="K158" i="3"/>
  <c r="H158" i="3"/>
  <c r="G158" i="3"/>
  <c r="F158" i="3"/>
  <c r="E158" i="3"/>
  <c r="O99" i="1"/>
  <c r="N99" i="1"/>
  <c r="M99" i="1"/>
  <c r="L99" i="1"/>
  <c r="K99" i="1"/>
  <c r="I99" i="1"/>
  <c r="H99" i="1"/>
  <c r="G99" i="1"/>
  <c r="F99" i="1"/>
  <c r="J123" i="1"/>
  <c r="J124" i="1"/>
  <c r="E123" i="1"/>
  <c r="E124" i="1"/>
  <c r="E99" i="1" s="1"/>
  <c r="O63" i="1"/>
  <c r="K63" i="1"/>
  <c r="J159" i="3" l="1"/>
  <c r="N159" i="3"/>
  <c r="E69" i="1"/>
  <c r="P124" i="1"/>
  <c r="P99" i="1" s="1"/>
  <c r="P123" i="1"/>
  <c r="J99" i="1"/>
  <c r="P69" i="1" l="1"/>
  <c r="D201" i="1"/>
  <c r="N177" i="3" l="1"/>
  <c r="M177" i="3"/>
  <c r="L177" i="3"/>
  <c r="K177" i="3"/>
  <c r="J177" i="3"/>
  <c r="H177" i="3"/>
  <c r="G177" i="3"/>
  <c r="F177" i="3"/>
  <c r="E177" i="3"/>
  <c r="F174" i="3" l="1"/>
  <c r="F142" i="3" s="1"/>
  <c r="F211" i="3" s="1"/>
  <c r="H174" i="3"/>
  <c r="H142" i="3" s="1"/>
  <c r="H211" i="3" s="1"/>
  <c r="K174" i="3"/>
  <c r="K142" i="3" s="1"/>
  <c r="K211" i="3" s="1"/>
  <c r="M174" i="3"/>
  <c r="M142" i="3" s="1"/>
  <c r="M211" i="3" s="1"/>
  <c r="E174" i="3"/>
  <c r="E142" i="3" s="1"/>
  <c r="E211" i="3" s="1"/>
  <c r="G174" i="3"/>
  <c r="G142" i="3" s="1"/>
  <c r="G211" i="3" s="1"/>
  <c r="L174" i="3"/>
  <c r="L142" i="3" s="1"/>
  <c r="L211" i="3" s="1"/>
  <c r="N174" i="3"/>
  <c r="N142" i="3" s="1"/>
  <c r="N211" i="3" s="1"/>
  <c r="J174" i="3"/>
  <c r="J142" i="3" s="1"/>
  <c r="J211" i="3" s="1"/>
  <c r="O103" i="1"/>
  <c r="N103" i="1"/>
  <c r="M103" i="1"/>
  <c r="L103" i="1"/>
  <c r="K103" i="1"/>
  <c r="I103" i="1"/>
  <c r="H103" i="1"/>
  <c r="G103" i="1"/>
  <c r="F103" i="1"/>
  <c r="O223" i="1"/>
  <c r="N223" i="1"/>
  <c r="M223" i="1"/>
  <c r="L223" i="1"/>
  <c r="K223" i="1"/>
  <c r="I223" i="1"/>
  <c r="H223" i="1"/>
  <c r="G223" i="1"/>
  <c r="F223" i="1"/>
  <c r="E223" i="1"/>
  <c r="F272" i="1" l="1"/>
  <c r="H272" i="1"/>
  <c r="K272" i="1"/>
  <c r="M272" i="1"/>
  <c r="O272" i="1"/>
  <c r="G272" i="1"/>
  <c r="I272" i="1"/>
  <c r="L272" i="1"/>
  <c r="N272" i="1"/>
  <c r="E172" i="3" l="1"/>
  <c r="E171" i="3" s="1"/>
  <c r="G18" i="3" l="1"/>
  <c r="M152" i="3"/>
  <c r="L152" i="3"/>
  <c r="K152" i="3"/>
  <c r="H152" i="3"/>
  <c r="G152" i="3"/>
  <c r="F152" i="3"/>
  <c r="E152" i="3"/>
  <c r="N150" i="3" l="1"/>
  <c r="M150" i="3"/>
  <c r="L150" i="3"/>
  <c r="K150" i="3"/>
  <c r="J150" i="3"/>
  <c r="H150" i="3"/>
  <c r="G150" i="3"/>
  <c r="F150" i="3"/>
  <c r="E150" i="3"/>
  <c r="M149" i="3"/>
  <c r="L149" i="3"/>
  <c r="K149" i="3"/>
  <c r="H149" i="3"/>
  <c r="G149" i="3"/>
  <c r="F149" i="3"/>
  <c r="E149" i="3"/>
  <c r="M153" i="3"/>
  <c r="L153" i="3"/>
  <c r="K153" i="3"/>
  <c r="H153" i="3"/>
  <c r="G153" i="3"/>
  <c r="F153" i="3"/>
  <c r="E153" i="3"/>
  <c r="J163" i="1" l="1"/>
  <c r="E163" i="1"/>
  <c r="D150" i="3" s="1"/>
  <c r="J121" i="1"/>
  <c r="E121" i="1"/>
  <c r="E42" i="1"/>
  <c r="E41" i="1"/>
  <c r="D152" i="3" s="1"/>
  <c r="J42" i="1"/>
  <c r="P42" i="1" s="1"/>
  <c r="J41" i="1"/>
  <c r="P41" i="1" l="1"/>
  <c r="P121" i="1"/>
  <c r="P163" i="1"/>
  <c r="O150" i="3" s="1"/>
  <c r="I150" i="3"/>
  <c r="N153" i="3"/>
  <c r="J153" i="3"/>
  <c r="E126" i="1" l="1"/>
  <c r="J126" i="1"/>
  <c r="J103" i="1" l="1"/>
  <c r="D177" i="3"/>
  <c r="E103" i="1"/>
  <c r="E272" i="1" s="1"/>
  <c r="P126" i="1"/>
  <c r="J237" i="1"/>
  <c r="J223" i="1" s="1"/>
  <c r="J272" i="1" l="1"/>
  <c r="D174" i="3"/>
  <c r="I177" i="3"/>
  <c r="P103" i="1"/>
  <c r="P237" i="1"/>
  <c r="P223" i="1" s="1"/>
  <c r="N168" i="3"/>
  <c r="M168" i="3"/>
  <c r="L168" i="3"/>
  <c r="K168" i="3"/>
  <c r="J168" i="3"/>
  <c r="H168" i="3"/>
  <c r="G168" i="3"/>
  <c r="F168" i="3"/>
  <c r="E168" i="3"/>
  <c r="N114" i="3"/>
  <c r="M114" i="3"/>
  <c r="L114" i="3"/>
  <c r="K114" i="3"/>
  <c r="J114" i="3"/>
  <c r="H114" i="3"/>
  <c r="G114" i="3"/>
  <c r="F114" i="3"/>
  <c r="N102" i="3"/>
  <c r="M102" i="3"/>
  <c r="L102" i="3"/>
  <c r="K102" i="3"/>
  <c r="J102" i="3"/>
  <c r="H102" i="3"/>
  <c r="G102" i="3"/>
  <c r="F102" i="3"/>
  <c r="E102" i="3"/>
  <c r="N100" i="3"/>
  <c r="M100" i="3"/>
  <c r="L100" i="3"/>
  <c r="K100" i="3"/>
  <c r="J100" i="3"/>
  <c r="H100" i="3"/>
  <c r="G100" i="3"/>
  <c r="F100" i="3"/>
  <c r="E100" i="3"/>
  <c r="N91" i="3"/>
  <c r="M91" i="3"/>
  <c r="L91" i="3"/>
  <c r="K91" i="3"/>
  <c r="J91" i="3"/>
  <c r="H91" i="3"/>
  <c r="G91" i="3"/>
  <c r="F91" i="3"/>
  <c r="E91" i="3"/>
  <c r="N89" i="3"/>
  <c r="M89" i="3"/>
  <c r="L89" i="3"/>
  <c r="K89" i="3"/>
  <c r="J89" i="3"/>
  <c r="H89" i="3"/>
  <c r="G89" i="3"/>
  <c r="F89" i="3"/>
  <c r="E89" i="3"/>
  <c r="N85" i="3"/>
  <c r="M85" i="3"/>
  <c r="L85" i="3"/>
  <c r="K85" i="3"/>
  <c r="J85" i="3"/>
  <c r="H85" i="3"/>
  <c r="G85" i="3"/>
  <c r="F85" i="3"/>
  <c r="N75" i="3"/>
  <c r="M75" i="3"/>
  <c r="L75" i="3"/>
  <c r="K75" i="3"/>
  <c r="J75" i="3"/>
  <c r="H75" i="3"/>
  <c r="G75" i="3"/>
  <c r="F75" i="3"/>
  <c r="E75" i="3"/>
  <c r="N74" i="3"/>
  <c r="M74" i="3"/>
  <c r="L74" i="3"/>
  <c r="K74" i="3"/>
  <c r="J74" i="3"/>
  <c r="H74" i="3"/>
  <c r="G74" i="3"/>
  <c r="F74" i="3"/>
  <c r="E74" i="3"/>
  <c r="N72" i="3"/>
  <c r="M72" i="3"/>
  <c r="L72" i="3"/>
  <c r="K72" i="3"/>
  <c r="J72" i="3"/>
  <c r="H72" i="3"/>
  <c r="G72" i="3"/>
  <c r="F72" i="3"/>
  <c r="E72" i="3"/>
  <c r="N70" i="3"/>
  <c r="M70" i="3"/>
  <c r="L70" i="3"/>
  <c r="K70" i="3"/>
  <c r="J70" i="3"/>
  <c r="H70" i="3"/>
  <c r="G70" i="3"/>
  <c r="F70" i="3"/>
  <c r="E70" i="3"/>
  <c r="N68" i="3"/>
  <c r="M68" i="3"/>
  <c r="L68" i="3"/>
  <c r="K68" i="3"/>
  <c r="J68" i="3"/>
  <c r="I68" i="3"/>
  <c r="H68" i="3"/>
  <c r="G68" i="3"/>
  <c r="F68" i="3"/>
  <c r="E68" i="3"/>
  <c r="N65" i="3"/>
  <c r="M65" i="3"/>
  <c r="L65" i="3"/>
  <c r="K65" i="3"/>
  <c r="J65" i="3"/>
  <c r="H65" i="3"/>
  <c r="G65" i="3"/>
  <c r="F65" i="3"/>
  <c r="E65" i="3"/>
  <c r="N64" i="3"/>
  <c r="M64" i="3"/>
  <c r="L64" i="3"/>
  <c r="K64" i="3"/>
  <c r="J64" i="3"/>
  <c r="H64" i="3"/>
  <c r="G64" i="3"/>
  <c r="F64" i="3"/>
  <c r="N63" i="3"/>
  <c r="M63" i="3"/>
  <c r="L63" i="3"/>
  <c r="K63" i="3"/>
  <c r="J63" i="3"/>
  <c r="H63" i="3"/>
  <c r="G63" i="3"/>
  <c r="F63" i="3"/>
  <c r="E63" i="3"/>
  <c r="N39" i="3"/>
  <c r="M39" i="3"/>
  <c r="L39" i="3"/>
  <c r="K39" i="3"/>
  <c r="J39" i="3"/>
  <c r="H39" i="3"/>
  <c r="G39" i="3"/>
  <c r="F39" i="3"/>
  <c r="N27" i="3"/>
  <c r="M27" i="3"/>
  <c r="L27" i="3"/>
  <c r="K27" i="3"/>
  <c r="J27" i="3"/>
  <c r="H27" i="3"/>
  <c r="G27" i="3"/>
  <c r="F27" i="3"/>
  <c r="E27" i="3"/>
  <c r="N34" i="3"/>
  <c r="M34" i="3"/>
  <c r="L34" i="3"/>
  <c r="K34" i="3"/>
  <c r="J34" i="3"/>
  <c r="H34" i="3"/>
  <c r="G34" i="3"/>
  <c r="F34" i="3"/>
  <c r="E34" i="3"/>
  <c r="E25" i="3" s="1"/>
  <c r="J66" i="1"/>
  <c r="E66" i="1"/>
  <c r="J64" i="1"/>
  <c r="E64" i="1"/>
  <c r="O186" i="1"/>
  <c r="N186" i="1"/>
  <c r="M186" i="1"/>
  <c r="L186" i="1"/>
  <c r="K186" i="1"/>
  <c r="I186" i="1"/>
  <c r="H186" i="1"/>
  <c r="G186" i="1"/>
  <c r="F186" i="1"/>
  <c r="O98" i="1"/>
  <c r="N98" i="1"/>
  <c r="M98" i="1"/>
  <c r="L98" i="1"/>
  <c r="K98" i="1"/>
  <c r="I98" i="1"/>
  <c r="H98" i="1"/>
  <c r="G98" i="1"/>
  <c r="F98" i="1"/>
  <c r="D142" i="3" l="1"/>
  <c r="D211" i="3" s="1"/>
  <c r="P272" i="1"/>
  <c r="I174" i="3"/>
  <c r="I142" i="3" s="1"/>
  <c r="I211" i="3" s="1"/>
  <c r="F25" i="3"/>
  <c r="H25" i="3"/>
  <c r="K25" i="3"/>
  <c r="M25" i="3"/>
  <c r="G25" i="3"/>
  <c r="J25" i="3"/>
  <c r="L25" i="3"/>
  <c r="N25" i="3"/>
  <c r="O177" i="3"/>
  <c r="I34" i="3"/>
  <c r="P64" i="1"/>
  <c r="D34" i="3"/>
  <c r="P66" i="1"/>
  <c r="O174" i="3" l="1"/>
  <c r="O142" i="3" s="1"/>
  <c r="O211" i="3" s="1"/>
  <c r="I25" i="3"/>
  <c r="D25" i="3"/>
  <c r="O34" i="3"/>
  <c r="O187" i="1"/>
  <c r="N187" i="1"/>
  <c r="M187" i="1"/>
  <c r="L187" i="1"/>
  <c r="K187" i="1"/>
  <c r="I187" i="1"/>
  <c r="H187" i="1"/>
  <c r="G187" i="1"/>
  <c r="F187" i="1"/>
  <c r="O25" i="3" l="1"/>
  <c r="O101" i="1"/>
  <c r="N101" i="1"/>
  <c r="M101" i="1"/>
  <c r="L101" i="1"/>
  <c r="K101" i="1"/>
  <c r="I101" i="1"/>
  <c r="H101" i="1"/>
  <c r="G101" i="1"/>
  <c r="F101" i="1"/>
  <c r="O100" i="1"/>
  <c r="N100" i="1"/>
  <c r="M100" i="1"/>
  <c r="L100" i="1"/>
  <c r="K100" i="1"/>
  <c r="I100" i="1"/>
  <c r="H100" i="1"/>
  <c r="G100" i="1"/>
  <c r="O133" i="1" l="1"/>
  <c r="N133" i="1"/>
  <c r="M133" i="1"/>
  <c r="L133" i="1"/>
  <c r="K133" i="1"/>
  <c r="I133" i="1"/>
  <c r="H133" i="1"/>
  <c r="G133" i="1"/>
  <c r="O102" i="1"/>
  <c r="N102" i="1"/>
  <c r="M102" i="1"/>
  <c r="L102" i="1"/>
  <c r="K102" i="1"/>
  <c r="I102" i="1"/>
  <c r="H102" i="1"/>
  <c r="G102" i="1"/>
  <c r="F102" i="1"/>
  <c r="J108" i="1"/>
  <c r="E108" i="1"/>
  <c r="J107" i="1"/>
  <c r="I64" i="3" s="1"/>
  <c r="J106" i="1"/>
  <c r="I63" i="3" s="1"/>
  <c r="E106" i="1"/>
  <c r="D63" i="3" s="1"/>
  <c r="J113" i="1"/>
  <c r="I70" i="3" s="1"/>
  <c r="E113" i="1"/>
  <c r="D70" i="3" s="1"/>
  <c r="E111" i="1"/>
  <c r="F100" i="1" l="1"/>
  <c r="E64" i="3"/>
  <c r="P111" i="1"/>
  <c r="O68" i="3" s="1"/>
  <c r="D68" i="3"/>
  <c r="J101" i="1"/>
  <c r="I65" i="3"/>
  <c r="E101" i="1"/>
  <c r="D65" i="3"/>
  <c r="E98" i="1"/>
  <c r="J98" i="1"/>
  <c r="E107" i="1"/>
  <c r="P113" i="1"/>
  <c r="O70" i="3" s="1"/>
  <c r="P106" i="1"/>
  <c r="O63" i="3" s="1"/>
  <c r="P108" i="1"/>
  <c r="P101" i="1" l="1"/>
  <c r="O65" i="3"/>
  <c r="P107" i="1"/>
  <c r="O64" i="3" s="1"/>
  <c r="D64" i="3"/>
  <c r="P98" i="1"/>
  <c r="N162" i="3"/>
  <c r="N141" i="3" s="1"/>
  <c r="M162" i="3"/>
  <c r="M141" i="3" s="1"/>
  <c r="L162" i="3"/>
  <c r="L141" i="3" s="1"/>
  <c r="K162" i="3"/>
  <c r="K141" i="3" s="1"/>
  <c r="J162" i="3"/>
  <c r="J141" i="3" s="1"/>
  <c r="H162" i="3"/>
  <c r="H141" i="3" s="1"/>
  <c r="G162" i="3"/>
  <c r="G141" i="3" s="1"/>
  <c r="F162" i="3"/>
  <c r="F141" i="3" s="1"/>
  <c r="E162" i="3"/>
  <c r="E141" i="3" s="1"/>
  <c r="N146" i="3"/>
  <c r="N140" i="3" s="1"/>
  <c r="M146" i="3"/>
  <c r="M140" i="3" s="1"/>
  <c r="L146" i="3"/>
  <c r="L140" i="3" s="1"/>
  <c r="K146" i="3"/>
  <c r="K140" i="3" s="1"/>
  <c r="J146" i="3"/>
  <c r="J140" i="3" s="1"/>
  <c r="H146" i="3"/>
  <c r="H140" i="3" s="1"/>
  <c r="G146" i="3"/>
  <c r="G140" i="3" s="1"/>
  <c r="F146" i="3"/>
  <c r="F140" i="3" s="1"/>
  <c r="E146" i="3"/>
  <c r="E140" i="3" s="1"/>
  <c r="N60" i="3"/>
  <c r="M60" i="3"/>
  <c r="L60" i="3"/>
  <c r="K60" i="3"/>
  <c r="J60" i="3"/>
  <c r="H60" i="3"/>
  <c r="G60" i="3"/>
  <c r="F60" i="3"/>
  <c r="E60" i="3"/>
  <c r="N61" i="3"/>
  <c r="M61" i="3"/>
  <c r="L61" i="3"/>
  <c r="K61" i="3"/>
  <c r="J61" i="3"/>
  <c r="H61" i="3"/>
  <c r="G61" i="3"/>
  <c r="F61" i="3"/>
  <c r="E61" i="3"/>
  <c r="N59" i="3"/>
  <c r="M59" i="3"/>
  <c r="L59" i="3"/>
  <c r="K59" i="3"/>
  <c r="J59" i="3"/>
  <c r="H59" i="3"/>
  <c r="G59" i="3"/>
  <c r="F59" i="3"/>
  <c r="H58" i="3"/>
  <c r="G58" i="3"/>
  <c r="F58" i="3"/>
  <c r="E58" i="3"/>
  <c r="F81" i="3" l="1"/>
  <c r="H81" i="3"/>
  <c r="M81" i="3"/>
  <c r="K81" i="3"/>
  <c r="K58" i="3"/>
  <c r="M58" i="3"/>
  <c r="G81" i="3"/>
  <c r="J81" i="3"/>
  <c r="L81" i="3"/>
  <c r="N81" i="3"/>
  <c r="J58" i="3"/>
  <c r="L58" i="3"/>
  <c r="N58" i="3"/>
  <c r="J207" i="1"/>
  <c r="E207" i="1"/>
  <c r="D168" i="3" s="1"/>
  <c r="J205" i="1"/>
  <c r="J186" i="1" s="1"/>
  <c r="E205" i="1"/>
  <c r="E186" i="1" s="1"/>
  <c r="J162" i="1"/>
  <c r="I114" i="3" s="1"/>
  <c r="J150" i="1"/>
  <c r="I102" i="3" s="1"/>
  <c r="E150" i="1"/>
  <c r="D102" i="3" s="1"/>
  <c r="J148" i="1"/>
  <c r="I100" i="3" s="1"/>
  <c r="E148" i="1"/>
  <c r="D100" i="3" s="1"/>
  <c r="J144" i="1"/>
  <c r="I91" i="3" s="1"/>
  <c r="E144" i="1"/>
  <c r="D91" i="3" s="1"/>
  <c r="J142" i="1"/>
  <c r="I89" i="3" s="1"/>
  <c r="E142" i="1"/>
  <c r="D89" i="3" s="1"/>
  <c r="J138" i="1"/>
  <c r="J118" i="1"/>
  <c r="I75" i="3" s="1"/>
  <c r="E118" i="1"/>
  <c r="D75" i="3" s="1"/>
  <c r="J117" i="1"/>
  <c r="E117" i="1"/>
  <c r="J115" i="1"/>
  <c r="I72" i="3" s="1"/>
  <c r="E115" i="1"/>
  <c r="D72" i="3" s="1"/>
  <c r="J87" i="1"/>
  <c r="E87" i="1"/>
  <c r="J80" i="1"/>
  <c r="I49" i="3" s="1"/>
  <c r="I27" i="3" s="1"/>
  <c r="E80" i="1"/>
  <c r="D49" i="3" s="1"/>
  <c r="D27" i="3" s="1"/>
  <c r="J76" i="1"/>
  <c r="I44" i="3" s="1"/>
  <c r="I26" i="3" s="1"/>
  <c r="E76" i="1"/>
  <c r="D44" i="3" s="1"/>
  <c r="D26" i="3" s="1"/>
  <c r="J75" i="1"/>
  <c r="I43" i="3" s="1"/>
  <c r="I24" i="3" s="1"/>
  <c r="I209" i="3" s="1"/>
  <c r="E75" i="1"/>
  <c r="D43" i="3" s="1"/>
  <c r="D24" i="3" s="1"/>
  <c r="D209" i="3" s="1"/>
  <c r="J73" i="1"/>
  <c r="I40" i="3" s="1"/>
  <c r="F68" i="1"/>
  <c r="J67" i="1" l="1"/>
  <c r="I56" i="3"/>
  <c r="I28" i="3" s="1"/>
  <c r="E67" i="1"/>
  <c r="D56" i="3"/>
  <c r="D28" i="3" s="1"/>
  <c r="J62" i="1"/>
  <c r="J270" i="1" s="1"/>
  <c r="J276" i="1" s="1"/>
  <c r="J65" i="1"/>
  <c r="E62" i="1"/>
  <c r="E270" i="1" s="1"/>
  <c r="E276" i="1" s="1"/>
  <c r="E65" i="1"/>
  <c r="J68" i="1"/>
  <c r="I159" i="3"/>
  <c r="J63" i="1"/>
  <c r="D159" i="3"/>
  <c r="D146" i="3" s="1"/>
  <c r="E63" i="1"/>
  <c r="E39" i="3"/>
  <c r="E138" i="1"/>
  <c r="D85" i="3" s="1"/>
  <c r="E85" i="3"/>
  <c r="E162" i="1"/>
  <c r="P162" i="1" s="1"/>
  <c r="O114" i="3" s="1"/>
  <c r="E114" i="3"/>
  <c r="J133" i="1"/>
  <c r="I85" i="3"/>
  <c r="J187" i="1"/>
  <c r="I168" i="3"/>
  <c r="E100" i="1"/>
  <c r="D74" i="3"/>
  <c r="I39" i="3"/>
  <c r="J100" i="1"/>
  <c r="I74" i="3"/>
  <c r="P207" i="1"/>
  <c r="E187" i="1"/>
  <c r="P205" i="1"/>
  <c r="P186" i="1" s="1"/>
  <c r="E102" i="1"/>
  <c r="J102" i="1"/>
  <c r="E73" i="1"/>
  <c r="F133" i="1"/>
  <c r="P142" i="1"/>
  <c r="O89" i="3" s="1"/>
  <c r="P144" i="1"/>
  <c r="O91" i="3" s="1"/>
  <c r="P148" i="1"/>
  <c r="O100" i="3" s="1"/>
  <c r="P150" i="1"/>
  <c r="O102" i="3" s="1"/>
  <c r="P115" i="1"/>
  <c r="O72" i="3" s="1"/>
  <c r="P117" i="1"/>
  <c r="P118" i="1"/>
  <c r="O75" i="3" s="1"/>
  <c r="P75" i="1"/>
  <c r="O43" i="3" s="1"/>
  <c r="O24" i="3" s="1"/>
  <c r="O209" i="3" s="1"/>
  <c r="P76" i="1"/>
  <c r="O44" i="3" s="1"/>
  <c r="O26" i="3" s="1"/>
  <c r="P80" i="1"/>
  <c r="O49" i="3" s="1"/>
  <c r="O27" i="3" s="1"/>
  <c r="P87" i="1"/>
  <c r="P63" i="1"/>
  <c r="P67" i="1" l="1"/>
  <c r="O56" i="3"/>
  <c r="O28" i="3" s="1"/>
  <c r="E68" i="1"/>
  <c r="D40" i="3"/>
  <c r="P65" i="1"/>
  <c r="P62" i="1"/>
  <c r="P270" i="1" s="1"/>
  <c r="P276" i="1" s="1"/>
  <c r="D114" i="3"/>
  <c r="P138" i="1"/>
  <c r="O85" i="3" s="1"/>
  <c r="O159" i="3"/>
  <c r="E133" i="1"/>
  <c r="P187" i="1"/>
  <c r="O168" i="3"/>
  <c r="P100" i="1"/>
  <c r="O74" i="3"/>
  <c r="D39" i="3"/>
  <c r="P73" i="1"/>
  <c r="P102" i="1"/>
  <c r="P68" i="1" l="1"/>
  <c r="O40" i="3"/>
  <c r="P133" i="1"/>
  <c r="O39" i="3"/>
  <c r="C190" i="3"/>
  <c r="N193" i="3"/>
  <c r="M193" i="3"/>
  <c r="L193" i="3"/>
  <c r="K193" i="3"/>
  <c r="J193" i="3"/>
  <c r="H193" i="3"/>
  <c r="G193" i="3"/>
  <c r="F193" i="3"/>
  <c r="E193" i="3"/>
  <c r="E190" i="3" s="1"/>
  <c r="E188" i="3" s="1"/>
  <c r="D55" i="1"/>
  <c r="O18" i="1"/>
  <c r="O271" i="1" s="1"/>
  <c r="N18" i="1"/>
  <c r="N271" i="1" s="1"/>
  <c r="M18" i="1"/>
  <c r="M271" i="1" s="1"/>
  <c r="L18" i="1"/>
  <c r="L271" i="1" s="1"/>
  <c r="K18" i="1"/>
  <c r="K271" i="1" s="1"/>
  <c r="I18" i="1"/>
  <c r="I271" i="1" s="1"/>
  <c r="H18" i="1"/>
  <c r="H271" i="1" s="1"/>
  <c r="G18" i="1"/>
  <c r="G271" i="1" s="1"/>
  <c r="F18" i="1"/>
  <c r="F271" i="1" s="1"/>
  <c r="J55" i="1"/>
  <c r="J18" i="1" s="1"/>
  <c r="J271" i="1" s="1"/>
  <c r="E55" i="1"/>
  <c r="E18" i="1" s="1"/>
  <c r="E271" i="1" s="1"/>
  <c r="F190" i="3" l="1"/>
  <c r="F188" i="3" s="1"/>
  <c r="F210" i="3"/>
  <c r="K190" i="3"/>
  <c r="K188" i="3" s="1"/>
  <c r="K210" i="3"/>
  <c r="M190" i="3"/>
  <c r="M188" i="3" s="1"/>
  <c r="M210" i="3"/>
  <c r="H190" i="3"/>
  <c r="H188" i="3" s="1"/>
  <c r="H210" i="3"/>
  <c r="G190" i="3"/>
  <c r="G188" i="3" s="1"/>
  <c r="G210" i="3"/>
  <c r="J190" i="3"/>
  <c r="J188" i="3" s="1"/>
  <c r="J210" i="3"/>
  <c r="L190" i="3"/>
  <c r="L188" i="3" s="1"/>
  <c r="L210" i="3"/>
  <c r="N190" i="3"/>
  <c r="N188" i="3" s="1"/>
  <c r="N210" i="3"/>
  <c r="I193" i="3"/>
  <c r="I190" i="3" s="1"/>
  <c r="I188" i="3" s="1"/>
  <c r="P55" i="1"/>
  <c r="D193" i="3"/>
  <c r="D190" i="3" s="1"/>
  <c r="D188" i="3" s="1"/>
  <c r="P18" i="1" l="1"/>
  <c r="P271" i="1" s="1"/>
  <c r="O193" i="3"/>
  <c r="O190" i="3" s="1"/>
  <c r="O188" i="3" s="1"/>
  <c r="E120" i="1" l="1"/>
  <c r="J59" i="1"/>
  <c r="E59" i="1"/>
  <c r="P59" i="1" l="1"/>
  <c r="J201" i="1" l="1"/>
  <c r="I154" i="3" s="1"/>
  <c r="E201" i="1"/>
  <c r="D154" i="3" s="1"/>
  <c r="C201" i="1"/>
  <c r="P201" i="1" l="1"/>
  <c r="O154" i="3" s="1"/>
  <c r="I185" i="1"/>
  <c r="J152" i="3" l="1"/>
  <c r="G185" i="1"/>
  <c r="G166" i="1"/>
  <c r="E18" i="3" l="1"/>
  <c r="F166" i="1"/>
  <c r="E191" i="3" l="1"/>
  <c r="F191" i="3"/>
  <c r="G191" i="3"/>
  <c r="H191" i="3"/>
  <c r="J191" i="3"/>
  <c r="K191" i="3"/>
  <c r="L191" i="3"/>
  <c r="M191" i="3"/>
  <c r="N191" i="3"/>
  <c r="J214" i="1"/>
  <c r="E214" i="1"/>
  <c r="C214" i="1"/>
  <c r="D214" i="1"/>
  <c r="B214" i="1"/>
  <c r="P214" i="1" l="1"/>
  <c r="E195" i="3" l="1"/>
  <c r="F195" i="3"/>
  <c r="G195" i="3"/>
  <c r="H195" i="3"/>
  <c r="J195" i="3"/>
  <c r="K195" i="3"/>
  <c r="L195" i="3"/>
  <c r="M195" i="3"/>
  <c r="N195" i="3"/>
  <c r="J215" i="1"/>
  <c r="E215" i="1"/>
  <c r="C215" i="1"/>
  <c r="D215" i="1"/>
  <c r="B215" i="1"/>
  <c r="P215" i="1" l="1"/>
  <c r="E165" i="3" l="1"/>
  <c r="F165" i="3"/>
  <c r="G165" i="3"/>
  <c r="H165" i="3"/>
  <c r="J165" i="3"/>
  <c r="K165" i="3"/>
  <c r="L165" i="3"/>
  <c r="M165" i="3"/>
  <c r="N165" i="3"/>
  <c r="E166" i="3"/>
  <c r="F166" i="3"/>
  <c r="G166" i="3"/>
  <c r="H166" i="3"/>
  <c r="J166" i="3"/>
  <c r="K166" i="3"/>
  <c r="L166" i="3"/>
  <c r="M166" i="3"/>
  <c r="N166" i="3"/>
  <c r="E44" i="1"/>
  <c r="E45" i="1"/>
  <c r="J43" i="1"/>
  <c r="J44" i="1"/>
  <c r="I165" i="3" s="1"/>
  <c r="J45" i="1"/>
  <c r="I166" i="3" s="1"/>
  <c r="C44" i="1"/>
  <c r="D44" i="1"/>
  <c r="D45" i="1"/>
  <c r="B45" i="1"/>
  <c r="B44" i="1"/>
  <c r="D166" i="3" l="1"/>
  <c r="P45" i="1"/>
  <c r="O166" i="3" s="1"/>
  <c r="P44" i="1"/>
  <c r="O165" i="3" s="1"/>
  <c r="D165" i="3"/>
  <c r="N149" i="3" l="1"/>
  <c r="K222" i="1"/>
  <c r="J149" i="3" l="1"/>
  <c r="E167" i="3" l="1"/>
  <c r="F167" i="3"/>
  <c r="G167" i="3"/>
  <c r="H167" i="3"/>
  <c r="J167" i="3"/>
  <c r="K167" i="3"/>
  <c r="L167" i="3"/>
  <c r="M167" i="3"/>
  <c r="N167" i="3"/>
  <c r="J206" i="1"/>
  <c r="I167" i="3" s="1"/>
  <c r="E206" i="1"/>
  <c r="D206" i="1"/>
  <c r="B206" i="1"/>
  <c r="P206" i="1" l="1"/>
  <c r="O167" i="3" s="1"/>
  <c r="D167" i="3"/>
  <c r="N156" i="3"/>
  <c r="M156" i="3"/>
  <c r="L156" i="3"/>
  <c r="K156" i="3"/>
  <c r="J156" i="3"/>
  <c r="H156" i="3"/>
  <c r="G156" i="3"/>
  <c r="F156" i="3"/>
  <c r="E156" i="3"/>
  <c r="J122" i="1"/>
  <c r="E122" i="1"/>
  <c r="D122" i="1"/>
  <c r="C122" i="1"/>
  <c r="B122" i="1"/>
  <c r="D233" i="1"/>
  <c r="C233" i="1"/>
  <c r="B233" i="1"/>
  <c r="D202" i="1"/>
  <c r="C202" i="1"/>
  <c r="B202" i="1"/>
  <c r="P122" i="1" l="1"/>
  <c r="J233" i="1"/>
  <c r="E233" i="1"/>
  <c r="J202" i="1"/>
  <c r="E202" i="1"/>
  <c r="F185" i="1"/>
  <c r="D156" i="3" l="1"/>
  <c r="P233" i="1"/>
  <c r="I156" i="3"/>
  <c r="P202" i="1"/>
  <c r="O156" i="3" s="1"/>
  <c r="O222" i="1" l="1"/>
  <c r="K249" i="1" l="1"/>
  <c r="J238" i="1" l="1"/>
  <c r="E238" i="1"/>
  <c r="L185" i="1"/>
  <c r="E204" i="1"/>
  <c r="J158" i="3" l="1"/>
  <c r="J204" i="1"/>
  <c r="P204" i="1" s="1"/>
  <c r="N158" i="3"/>
  <c r="P238" i="1"/>
  <c r="J234" i="1" l="1"/>
  <c r="I158" i="3" s="1"/>
  <c r="E234" i="1"/>
  <c r="D158" i="3" s="1"/>
  <c r="P234" i="1" l="1"/>
  <c r="O158" i="3" s="1"/>
  <c r="G222" i="1" l="1"/>
  <c r="F18" i="3" l="1"/>
  <c r="N185" i="3"/>
  <c r="M185" i="3"/>
  <c r="L185" i="3"/>
  <c r="K185" i="3"/>
  <c r="J185" i="3"/>
  <c r="H185" i="3"/>
  <c r="G185" i="3"/>
  <c r="F185" i="3"/>
  <c r="E185" i="3"/>
  <c r="J127" i="1"/>
  <c r="I185" i="3" s="1"/>
  <c r="E127" i="1"/>
  <c r="D185" i="3" s="1"/>
  <c r="P127" i="1" l="1"/>
  <c r="D136" i="1"/>
  <c r="O185" i="3" l="1"/>
  <c r="D230" i="1" l="1"/>
  <c r="B230" i="1"/>
  <c r="J230" i="1"/>
  <c r="I152" i="3" s="1"/>
  <c r="P230" i="1" l="1"/>
  <c r="O152" i="3" s="1"/>
  <c r="D164" i="1" l="1"/>
  <c r="F184" i="3"/>
  <c r="G184" i="3"/>
  <c r="H184" i="3"/>
  <c r="J184" i="3"/>
  <c r="K184" i="3"/>
  <c r="L184" i="3"/>
  <c r="M184" i="3"/>
  <c r="N184" i="3"/>
  <c r="F138" i="3"/>
  <c r="G138" i="3"/>
  <c r="H138" i="3"/>
  <c r="J138" i="3"/>
  <c r="K138" i="3"/>
  <c r="L138" i="3"/>
  <c r="M138" i="3"/>
  <c r="N138" i="3"/>
  <c r="G260" i="1"/>
  <c r="H260" i="1"/>
  <c r="I260" i="1"/>
  <c r="K260" i="1"/>
  <c r="L260" i="1"/>
  <c r="M260" i="1"/>
  <c r="N260" i="1"/>
  <c r="O260" i="1"/>
  <c r="G249" i="1"/>
  <c r="H249" i="1"/>
  <c r="L249" i="1"/>
  <c r="M249" i="1"/>
  <c r="N249" i="1"/>
  <c r="O249" i="1"/>
  <c r="G96" i="1"/>
  <c r="H96" i="1"/>
  <c r="I96" i="1"/>
  <c r="L96" i="1"/>
  <c r="M96" i="1"/>
  <c r="N96" i="1"/>
  <c r="K185" i="1" l="1"/>
  <c r="O185" i="1"/>
  <c r="I249" i="1"/>
  <c r="E184" i="3" l="1"/>
  <c r="F249" i="1" l="1"/>
  <c r="F96" i="1"/>
  <c r="D217" i="1" l="1"/>
  <c r="F260" i="1" l="1"/>
  <c r="O96" i="1" l="1"/>
  <c r="K96" i="1"/>
  <c r="J183" i="1"/>
  <c r="E183" i="1"/>
  <c r="C183" i="1"/>
  <c r="D183" i="1"/>
  <c r="B183" i="1"/>
  <c r="P183" i="1" l="1"/>
  <c r="E20" i="3"/>
  <c r="E16" i="3" s="1"/>
  <c r="F20" i="3"/>
  <c r="F16" i="3" s="1"/>
  <c r="G20" i="3"/>
  <c r="G16" i="3" s="1"/>
  <c r="H20" i="3"/>
  <c r="H16" i="3" s="1"/>
  <c r="J20" i="3"/>
  <c r="J16" i="3" s="1"/>
  <c r="K20" i="3"/>
  <c r="K16" i="3" s="1"/>
  <c r="L20" i="3"/>
  <c r="L16" i="3" s="1"/>
  <c r="M20" i="3"/>
  <c r="M16" i="3" s="1"/>
  <c r="N20" i="3"/>
  <c r="N16" i="3" s="1"/>
  <c r="E62" i="3"/>
  <c r="F62" i="3"/>
  <c r="G62" i="3"/>
  <c r="H62" i="3"/>
  <c r="J62" i="3"/>
  <c r="K62" i="3"/>
  <c r="L62" i="3"/>
  <c r="M62" i="3"/>
  <c r="N62" i="3"/>
  <c r="E67" i="3"/>
  <c r="F67" i="3"/>
  <c r="G67" i="3"/>
  <c r="H67" i="3"/>
  <c r="J67" i="3"/>
  <c r="K67" i="3"/>
  <c r="L67" i="3"/>
  <c r="M67" i="3"/>
  <c r="N67" i="3"/>
  <c r="E69" i="3"/>
  <c r="F69" i="3"/>
  <c r="G69" i="3"/>
  <c r="H69" i="3"/>
  <c r="J69" i="3"/>
  <c r="K69" i="3"/>
  <c r="L69" i="3"/>
  <c r="M69" i="3"/>
  <c r="N69" i="3"/>
  <c r="E71" i="3"/>
  <c r="F71" i="3"/>
  <c r="G71" i="3"/>
  <c r="H71" i="3"/>
  <c r="J71" i="3"/>
  <c r="K71" i="3"/>
  <c r="L71" i="3"/>
  <c r="M71" i="3"/>
  <c r="N71" i="3"/>
  <c r="E73" i="3"/>
  <c r="F73" i="3"/>
  <c r="G73" i="3"/>
  <c r="H73" i="3"/>
  <c r="J73" i="3"/>
  <c r="K73" i="3"/>
  <c r="L73" i="3"/>
  <c r="M73" i="3"/>
  <c r="N73" i="3"/>
  <c r="E76" i="3"/>
  <c r="F76" i="3"/>
  <c r="G76" i="3"/>
  <c r="H76" i="3"/>
  <c r="J76" i="3"/>
  <c r="K76" i="3"/>
  <c r="L76" i="3"/>
  <c r="M76" i="3"/>
  <c r="N76" i="3"/>
  <c r="E77" i="3"/>
  <c r="F77" i="3"/>
  <c r="G77" i="3"/>
  <c r="H77" i="3"/>
  <c r="J77" i="3"/>
  <c r="K77" i="3"/>
  <c r="L77" i="3"/>
  <c r="M77" i="3"/>
  <c r="N77" i="3"/>
  <c r="E82" i="3"/>
  <c r="F82" i="3"/>
  <c r="G82" i="3"/>
  <c r="H82" i="3"/>
  <c r="K82" i="3"/>
  <c r="L82" i="3"/>
  <c r="M82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6" i="3"/>
  <c r="F86" i="3"/>
  <c r="G86" i="3"/>
  <c r="H86" i="3"/>
  <c r="J86" i="3"/>
  <c r="K86" i="3"/>
  <c r="L86" i="3"/>
  <c r="M86" i="3"/>
  <c r="N86" i="3"/>
  <c r="E87" i="3"/>
  <c r="F87" i="3"/>
  <c r="G87" i="3"/>
  <c r="H87" i="3"/>
  <c r="J87" i="3"/>
  <c r="K87" i="3"/>
  <c r="L87" i="3"/>
  <c r="M87" i="3"/>
  <c r="N87" i="3"/>
  <c r="E88" i="3"/>
  <c r="F88" i="3"/>
  <c r="G88" i="3"/>
  <c r="H88" i="3"/>
  <c r="J88" i="3"/>
  <c r="K88" i="3"/>
  <c r="L88" i="3"/>
  <c r="M88" i="3"/>
  <c r="N88" i="3"/>
  <c r="E90" i="3"/>
  <c r="F90" i="3"/>
  <c r="G90" i="3"/>
  <c r="H90" i="3"/>
  <c r="J90" i="3"/>
  <c r="K90" i="3"/>
  <c r="L90" i="3"/>
  <c r="M90" i="3"/>
  <c r="N90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98" i="3"/>
  <c r="F98" i="3"/>
  <c r="G98" i="3"/>
  <c r="H98" i="3"/>
  <c r="J98" i="3"/>
  <c r="K98" i="3"/>
  <c r="L98" i="3"/>
  <c r="M98" i="3"/>
  <c r="N98" i="3"/>
  <c r="E99" i="3"/>
  <c r="F99" i="3"/>
  <c r="G99" i="3"/>
  <c r="H99" i="3"/>
  <c r="J99" i="3"/>
  <c r="K99" i="3"/>
  <c r="L99" i="3"/>
  <c r="M99" i="3"/>
  <c r="N99" i="3"/>
  <c r="E101" i="3"/>
  <c r="F101" i="3"/>
  <c r="G101" i="3"/>
  <c r="H101" i="3"/>
  <c r="J101" i="3"/>
  <c r="K101" i="3"/>
  <c r="L101" i="3"/>
  <c r="M101" i="3"/>
  <c r="N101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5" i="3"/>
  <c r="F105" i="3"/>
  <c r="G105" i="3"/>
  <c r="H105" i="3"/>
  <c r="J105" i="3"/>
  <c r="K105" i="3"/>
  <c r="L105" i="3"/>
  <c r="M105" i="3"/>
  <c r="N105" i="3"/>
  <c r="E106" i="3"/>
  <c r="F106" i="3"/>
  <c r="G106" i="3"/>
  <c r="H106" i="3"/>
  <c r="J106" i="3"/>
  <c r="K106" i="3"/>
  <c r="L106" i="3"/>
  <c r="M106" i="3"/>
  <c r="N106" i="3"/>
  <c r="E107" i="3"/>
  <c r="F107" i="3"/>
  <c r="G107" i="3"/>
  <c r="H107" i="3"/>
  <c r="J107" i="3"/>
  <c r="K107" i="3"/>
  <c r="L107" i="3"/>
  <c r="M107" i="3"/>
  <c r="N107" i="3"/>
  <c r="E112" i="3"/>
  <c r="F112" i="3"/>
  <c r="G112" i="3"/>
  <c r="H112" i="3"/>
  <c r="J112" i="3"/>
  <c r="K112" i="3"/>
  <c r="L112" i="3"/>
  <c r="M112" i="3"/>
  <c r="N112" i="3"/>
  <c r="E116" i="3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4" i="3"/>
  <c r="F124" i="3"/>
  <c r="G124" i="3"/>
  <c r="H124" i="3"/>
  <c r="J124" i="3"/>
  <c r="K124" i="3"/>
  <c r="L124" i="3"/>
  <c r="M124" i="3"/>
  <c r="N124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7" i="3"/>
  <c r="F137" i="3"/>
  <c r="G137" i="3"/>
  <c r="H137" i="3"/>
  <c r="J137" i="3"/>
  <c r="K137" i="3"/>
  <c r="L137" i="3"/>
  <c r="M137" i="3"/>
  <c r="N137" i="3"/>
  <c r="E144" i="3"/>
  <c r="E143" i="3" s="1"/>
  <c r="F144" i="3"/>
  <c r="F143" i="3" s="1"/>
  <c r="G144" i="3"/>
  <c r="G143" i="3" s="1"/>
  <c r="H144" i="3"/>
  <c r="H143" i="3" s="1"/>
  <c r="J144" i="3"/>
  <c r="J143" i="3" s="1"/>
  <c r="K144" i="3"/>
  <c r="K143" i="3" s="1"/>
  <c r="L144" i="3"/>
  <c r="L143" i="3" s="1"/>
  <c r="M144" i="3"/>
  <c r="M143" i="3" s="1"/>
  <c r="N144" i="3"/>
  <c r="N143" i="3" s="1"/>
  <c r="E147" i="3"/>
  <c r="E145" i="3" s="1"/>
  <c r="F147" i="3"/>
  <c r="F145" i="3" s="1"/>
  <c r="G147" i="3"/>
  <c r="G145" i="3" s="1"/>
  <c r="H147" i="3"/>
  <c r="H145" i="3" s="1"/>
  <c r="J147" i="3"/>
  <c r="J145" i="3" s="1"/>
  <c r="K147" i="3"/>
  <c r="K145" i="3" s="1"/>
  <c r="L147" i="3"/>
  <c r="L145" i="3" s="1"/>
  <c r="M147" i="3"/>
  <c r="M145" i="3" s="1"/>
  <c r="N147" i="3"/>
  <c r="N145" i="3" s="1"/>
  <c r="E157" i="3"/>
  <c r="F157" i="3"/>
  <c r="G157" i="3"/>
  <c r="H157" i="3"/>
  <c r="J157" i="3"/>
  <c r="K157" i="3"/>
  <c r="L157" i="3"/>
  <c r="M157" i="3"/>
  <c r="N157" i="3"/>
  <c r="E164" i="3"/>
  <c r="E161" i="3" s="1"/>
  <c r="F164" i="3"/>
  <c r="F161" i="3" s="1"/>
  <c r="G164" i="3"/>
  <c r="G161" i="3" s="1"/>
  <c r="H164" i="3"/>
  <c r="H161" i="3" s="1"/>
  <c r="J164" i="3"/>
  <c r="J161" i="3" s="1"/>
  <c r="K164" i="3"/>
  <c r="K161" i="3" s="1"/>
  <c r="L164" i="3"/>
  <c r="L161" i="3" s="1"/>
  <c r="M164" i="3"/>
  <c r="M161" i="3" s="1"/>
  <c r="N164" i="3"/>
  <c r="N161" i="3" s="1"/>
  <c r="E175" i="3"/>
  <c r="F175" i="3"/>
  <c r="G175" i="3"/>
  <c r="H175" i="3"/>
  <c r="J175" i="3"/>
  <c r="K175" i="3"/>
  <c r="L175" i="3"/>
  <c r="M175" i="3"/>
  <c r="N175" i="3"/>
  <c r="E178" i="3"/>
  <c r="F178" i="3"/>
  <c r="G178" i="3"/>
  <c r="H178" i="3"/>
  <c r="J178" i="3"/>
  <c r="K178" i="3"/>
  <c r="L178" i="3"/>
  <c r="M178" i="3"/>
  <c r="N178" i="3"/>
  <c r="E179" i="3"/>
  <c r="F179" i="3"/>
  <c r="G179" i="3"/>
  <c r="H179" i="3"/>
  <c r="J179" i="3"/>
  <c r="K179" i="3"/>
  <c r="L179" i="3"/>
  <c r="M179" i="3"/>
  <c r="N179" i="3"/>
  <c r="E180" i="3"/>
  <c r="F180" i="3"/>
  <c r="G180" i="3"/>
  <c r="H180" i="3"/>
  <c r="J180" i="3"/>
  <c r="K180" i="3"/>
  <c r="L180" i="3"/>
  <c r="M180" i="3"/>
  <c r="N180" i="3"/>
  <c r="F182" i="3"/>
  <c r="G182" i="3"/>
  <c r="H182" i="3"/>
  <c r="J182" i="3"/>
  <c r="K182" i="3"/>
  <c r="L182" i="3"/>
  <c r="M182" i="3"/>
  <c r="N182" i="3"/>
  <c r="E192" i="3"/>
  <c r="F192" i="3"/>
  <c r="G192" i="3"/>
  <c r="H192" i="3"/>
  <c r="J192" i="3"/>
  <c r="K192" i="3"/>
  <c r="L192" i="3"/>
  <c r="M192" i="3"/>
  <c r="N192" i="3"/>
  <c r="E194" i="3"/>
  <c r="F194" i="3"/>
  <c r="G194" i="3"/>
  <c r="H194" i="3"/>
  <c r="J194" i="3"/>
  <c r="K194" i="3"/>
  <c r="L194" i="3"/>
  <c r="M194" i="3"/>
  <c r="N194" i="3"/>
  <c r="E197" i="3"/>
  <c r="E196" i="3" s="1"/>
  <c r="F197" i="3"/>
  <c r="F196" i="3" s="1"/>
  <c r="G197" i="3"/>
  <c r="H197" i="3"/>
  <c r="J197" i="3"/>
  <c r="K197" i="3"/>
  <c r="K196" i="3" s="1"/>
  <c r="L197" i="3"/>
  <c r="M197" i="3"/>
  <c r="M196" i="3" s="1"/>
  <c r="N197" i="3"/>
  <c r="E200" i="3"/>
  <c r="E199" i="3" s="1"/>
  <c r="F200" i="3"/>
  <c r="F199" i="3" s="1"/>
  <c r="G200" i="3"/>
  <c r="G199" i="3" s="1"/>
  <c r="H200" i="3"/>
  <c r="H199" i="3" s="1"/>
  <c r="J200" i="3"/>
  <c r="J199" i="3" s="1"/>
  <c r="K200" i="3"/>
  <c r="K199" i="3" s="1"/>
  <c r="L200" i="3"/>
  <c r="L199" i="3" s="1"/>
  <c r="M200" i="3"/>
  <c r="M199" i="3" s="1"/>
  <c r="N200" i="3"/>
  <c r="N199" i="3" s="1"/>
  <c r="E201" i="3"/>
  <c r="F201" i="3"/>
  <c r="G201" i="3"/>
  <c r="H201" i="3"/>
  <c r="J201" i="3"/>
  <c r="K201" i="3"/>
  <c r="L201" i="3"/>
  <c r="M201" i="3"/>
  <c r="N201" i="3"/>
  <c r="D202" i="3"/>
  <c r="E202" i="3"/>
  <c r="F202" i="3"/>
  <c r="G202" i="3"/>
  <c r="H202" i="3"/>
  <c r="J202" i="3"/>
  <c r="K202" i="3"/>
  <c r="L202" i="3"/>
  <c r="M202" i="3"/>
  <c r="N202" i="3"/>
  <c r="E205" i="3"/>
  <c r="E204" i="3" s="1"/>
  <c r="F205" i="3"/>
  <c r="F204" i="3" s="1"/>
  <c r="G205" i="3"/>
  <c r="G204" i="3" s="1"/>
  <c r="H205" i="3"/>
  <c r="H204" i="3" s="1"/>
  <c r="J205" i="3"/>
  <c r="J204" i="3" s="1"/>
  <c r="K205" i="3"/>
  <c r="K204" i="3" s="1"/>
  <c r="L205" i="3"/>
  <c r="L204" i="3" s="1"/>
  <c r="M205" i="3"/>
  <c r="M204" i="3" s="1"/>
  <c r="N205" i="3"/>
  <c r="N204" i="3" s="1"/>
  <c r="E206" i="3"/>
  <c r="F206" i="3"/>
  <c r="G206" i="3"/>
  <c r="H206" i="3"/>
  <c r="J206" i="3"/>
  <c r="K206" i="3"/>
  <c r="L206" i="3"/>
  <c r="M206" i="3"/>
  <c r="N206" i="3"/>
  <c r="J71" i="1"/>
  <c r="I31" i="3" s="1"/>
  <c r="J262" i="1"/>
  <c r="J263" i="1"/>
  <c r="J264" i="1"/>
  <c r="I197" i="3" s="1"/>
  <c r="J265" i="1"/>
  <c r="J266" i="1"/>
  <c r="I201" i="3" s="1"/>
  <c r="J267" i="1"/>
  <c r="I202" i="3" s="1"/>
  <c r="J268" i="1"/>
  <c r="I205" i="3" s="1"/>
  <c r="I204" i="3" s="1"/>
  <c r="J261" i="1"/>
  <c r="J251" i="1"/>
  <c r="I144" i="3" s="1"/>
  <c r="I143" i="3" s="1"/>
  <c r="J252" i="1"/>
  <c r="J253" i="1"/>
  <c r="I178" i="3" s="1"/>
  <c r="J254" i="1"/>
  <c r="I179" i="3" s="1"/>
  <c r="J255" i="1"/>
  <c r="J250" i="1"/>
  <c r="J247" i="1"/>
  <c r="J225" i="1"/>
  <c r="J226" i="1"/>
  <c r="I137" i="3" s="1"/>
  <c r="J227" i="1"/>
  <c r="J228" i="1"/>
  <c r="J229" i="1"/>
  <c r="I149" i="3" s="1"/>
  <c r="J231" i="1"/>
  <c r="J241" i="1"/>
  <c r="J242" i="1"/>
  <c r="J244" i="1"/>
  <c r="J224" i="1"/>
  <c r="J220" i="1"/>
  <c r="J191" i="1"/>
  <c r="J192" i="1"/>
  <c r="J193" i="1"/>
  <c r="I130" i="3" s="1"/>
  <c r="J194" i="1"/>
  <c r="I131" i="3" s="1"/>
  <c r="J195" i="1"/>
  <c r="I132" i="3" s="1"/>
  <c r="J196" i="1"/>
  <c r="J197" i="1"/>
  <c r="J198" i="1"/>
  <c r="J199" i="1"/>
  <c r="J200" i="1"/>
  <c r="J203" i="1"/>
  <c r="I157" i="3" s="1"/>
  <c r="J210" i="1"/>
  <c r="J211" i="1"/>
  <c r="J216" i="1"/>
  <c r="J217" i="1"/>
  <c r="J190" i="1"/>
  <c r="J177" i="1"/>
  <c r="I116" i="3" s="1"/>
  <c r="J178" i="1"/>
  <c r="J179" i="1"/>
  <c r="J180" i="1"/>
  <c r="J182" i="1"/>
  <c r="J175" i="1"/>
  <c r="J169" i="1"/>
  <c r="I93" i="3" s="1"/>
  <c r="J170" i="1"/>
  <c r="I94" i="3" s="1"/>
  <c r="J168" i="1"/>
  <c r="J136" i="1"/>
  <c r="J137" i="1"/>
  <c r="J139" i="1"/>
  <c r="I86" i="3" s="1"/>
  <c r="J140" i="1"/>
  <c r="J141" i="1"/>
  <c r="I88" i="3" s="1"/>
  <c r="J143" i="1"/>
  <c r="I90" i="3" s="1"/>
  <c r="J145" i="1"/>
  <c r="I92" i="3" s="1"/>
  <c r="J146" i="1"/>
  <c r="I98" i="3" s="1"/>
  <c r="J147" i="1"/>
  <c r="I99" i="3" s="1"/>
  <c r="J149" i="1"/>
  <c r="I101" i="3" s="1"/>
  <c r="J151" i="1"/>
  <c r="I103" i="3" s="1"/>
  <c r="J152" i="1"/>
  <c r="I104" i="3" s="1"/>
  <c r="J153" i="1"/>
  <c r="I105" i="3" s="1"/>
  <c r="J154" i="1"/>
  <c r="I106" i="3" s="1"/>
  <c r="J155" i="1"/>
  <c r="J160" i="1"/>
  <c r="J161" i="1"/>
  <c r="J164" i="1"/>
  <c r="I207" i="3" s="1"/>
  <c r="J134" i="1"/>
  <c r="J105" i="1"/>
  <c r="J110" i="1"/>
  <c r="J112" i="1"/>
  <c r="I69" i="3" s="1"/>
  <c r="J114" i="1"/>
  <c r="I71" i="3" s="1"/>
  <c r="J116" i="1"/>
  <c r="I73" i="3" s="1"/>
  <c r="J119" i="1"/>
  <c r="I76" i="3" s="1"/>
  <c r="J120" i="1"/>
  <c r="I77" i="3" s="1"/>
  <c r="J104" i="1"/>
  <c r="J74" i="1"/>
  <c r="I42" i="3" s="1"/>
  <c r="J77" i="1"/>
  <c r="I45" i="3" s="1"/>
  <c r="J79" i="1"/>
  <c r="I47" i="3" s="1"/>
  <c r="J82" i="1"/>
  <c r="I51" i="3" s="1"/>
  <c r="J83" i="1"/>
  <c r="I52" i="3" s="1"/>
  <c r="J85" i="1"/>
  <c r="I54" i="3" s="1"/>
  <c r="J86" i="1"/>
  <c r="I55" i="3" s="1"/>
  <c r="J70" i="1"/>
  <c r="J25" i="1"/>
  <c r="J26" i="1"/>
  <c r="J27" i="1"/>
  <c r="I95" i="3" s="1"/>
  <c r="J28" i="1"/>
  <c r="I96" i="3" s="1"/>
  <c r="J29" i="1"/>
  <c r="I97" i="3" s="1"/>
  <c r="J30" i="1"/>
  <c r="J31" i="1"/>
  <c r="J32" i="1"/>
  <c r="J33" i="1"/>
  <c r="J34" i="1"/>
  <c r="J35" i="1"/>
  <c r="I121" i="3" s="1"/>
  <c r="J36" i="1"/>
  <c r="I122" i="3" s="1"/>
  <c r="J37" i="1"/>
  <c r="I123" i="3" s="1"/>
  <c r="J38" i="1"/>
  <c r="I124" i="3" s="1"/>
  <c r="J39" i="1"/>
  <c r="I125" i="3" s="1"/>
  <c r="J40" i="1"/>
  <c r="I126" i="3" s="1"/>
  <c r="I164" i="3"/>
  <c r="I161" i="3" s="1"/>
  <c r="J47" i="1"/>
  <c r="J48" i="1"/>
  <c r="J49" i="1"/>
  <c r="J50" i="1"/>
  <c r="I182" i="3" s="1"/>
  <c r="J51" i="1"/>
  <c r="J52" i="1"/>
  <c r="J53" i="1"/>
  <c r="I191" i="3" s="1"/>
  <c r="J54" i="1"/>
  <c r="I192" i="3" s="1"/>
  <c r="J56" i="1"/>
  <c r="J57" i="1"/>
  <c r="J58" i="1"/>
  <c r="I200" i="3" s="1"/>
  <c r="I199" i="3" s="1"/>
  <c r="J20" i="1"/>
  <c r="I198" i="3" l="1"/>
  <c r="N203" i="3"/>
  <c r="L203" i="3"/>
  <c r="J203" i="3"/>
  <c r="G203" i="3"/>
  <c r="E203" i="3"/>
  <c r="I113" i="3"/>
  <c r="M203" i="3"/>
  <c r="K203" i="3"/>
  <c r="H203" i="3"/>
  <c r="F203" i="3"/>
  <c r="M173" i="3"/>
  <c r="M139" i="3" s="1"/>
  <c r="K173" i="3"/>
  <c r="K139" i="3" s="1"/>
  <c r="H173" i="3"/>
  <c r="H139" i="3" s="1"/>
  <c r="F173" i="3"/>
  <c r="F139" i="3" s="1"/>
  <c r="N127" i="3"/>
  <c r="L127" i="3"/>
  <c r="J127" i="3"/>
  <c r="G127" i="3"/>
  <c r="M78" i="3"/>
  <c r="K78" i="3"/>
  <c r="G78" i="3"/>
  <c r="N173" i="3"/>
  <c r="N139" i="3" s="1"/>
  <c r="L173" i="3"/>
  <c r="L139" i="3" s="1"/>
  <c r="J173" i="3"/>
  <c r="J139" i="3" s="1"/>
  <c r="G173" i="3"/>
  <c r="G139" i="3" s="1"/>
  <c r="M127" i="3"/>
  <c r="K127" i="3"/>
  <c r="H127" i="3"/>
  <c r="F127" i="3"/>
  <c r="L78" i="3"/>
  <c r="H78" i="3"/>
  <c r="F78" i="3"/>
  <c r="J240" i="1"/>
  <c r="J239" i="1" s="1"/>
  <c r="J17" i="1"/>
  <c r="H57" i="3"/>
  <c r="M57" i="3"/>
  <c r="K57" i="3"/>
  <c r="L57" i="3"/>
  <c r="F57" i="3"/>
  <c r="G57" i="3"/>
  <c r="E57" i="3"/>
  <c r="N57" i="3"/>
  <c r="J57" i="3"/>
  <c r="J166" i="1"/>
  <c r="I206" i="3"/>
  <c r="I203" i="3" s="1"/>
  <c r="I18" i="3"/>
  <c r="I172" i="3"/>
  <c r="I171" i="3" s="1"/>
  <c r="I153" i="3"/>
  <c r="I62" i="3"/>
  <c r="I83" i="3"/>
  <c r="I67" i="3"/>
  <c r="I195" i="3"/>
  <c r="I194" i="3" s="1"/>
  <c r="I133" i="3"/>
  <c r="I20" i="3"/>
  <c r="I129" i="3"/>
  <c r="I138" i="3"/>
  <c r="J260" i="1"/>
  <c r="I184" i="3"/>
  <c r="J249" i="1"/>
  <c r="J236" i="1"/>
  <c r="J222" i="1" s="1"/>
  <c r="I119" i="3"/>
  <c r="I117" i="3"/>
  <c r="I180" i="3"/>
  <c r="I118" i="3"/>
  <c r="E125" i="3"/>
  <c r="E120" i="3" s="1"/>
  <c r="I147" i="3"/>
  <c r="I145" i="3" s="1"/>
  <c r="L189" i="3"/>
  <c r="J189" i="3"/>
  <c r="G189" i="3"/>
  <c r="I84" i="3"/>
  <c r="I196" i="3"/>
  <c r="I175" i="3"/>
  <c r="I120" i="3"/>
  <c r="I107" i="3"/>
  <c r="N189" i="3"/>
  <c r="H189" i="3"/>
  <c r="M189" i="3"/>
  <c r="M187" i="3" s="1"/>
  <c r="K189" i="3"/>
  <c r="K187" i="3" s="1"/>
  <c r="F189" i="3"/>
  <c r="F187" i="3" s="1"/>
  <c r="E189" i="3"/>
  <c r="E187" i="3" s="1"/>
  <c r="I134" i="3"/>
  <c r="I189" i="3"/>
  <c r="M120" i="3"/>
  <c r="F120" i="3"/>
  <c r="I112" i="3"/>
  <c r="I87" i="3"/>
  <c r="N196" i="3"/>
  <c r="L196" i="3"/>
  <c r="J196" i="3"/>
  <c r="H196" i="3"/>
  <c r="G196" i="3"/>
  <c r="K120" i="3"/>
  <c r="L115" i="3"/>
  <c r="H115" i="3"/>
  <c r="N115" i="3"/>
  <c r="J115" i="3"/>
  <c r="G115" i="3"/>
  <c r="M115" i="3"/>
  <c r="K115" i="3"/>
  <c r="F115" i="3"/>
  <c r="E115" i="3"/>
  <c r="N120" i="3"/>
  <c r="L120" i="3"/>
  <c r="J120" i="3"/>
  <c r="H120" i="3"/>
  <c r="G120" i="3"/>
  <c r="J213" i="1"/>
  <c r="J185" i="1" s="1"/>
  <c r="F208" i="3" l="1"/>
  <c r="K208" i="3"/>
  <c r="M208" i="3"/>
  <c r="I127" i="3"/>
  <c r="I183" i="3"/>
  <c r="I16" i="3"/>
  <c r="I57" i="3"/>
  <c r="I115" i="3"/>
  <c r="L187" i="3"/>
  <c r="L208" i="3" s="1"/>
  <c r="G187" i="3"/>
  <c r="G208" i="3" s="1"/>
  <c r="N187" i="3"/>
  <c r="J187" i="3"/>
  <c r="I187" i="3"/>
  <c r="H187" i="3"/>
  <c r="H208" i="3" s="1"/>
  <c r="E264" i="1"/>
  <c r="D197" i="3" s="1"/>
  <c r="D264" i="1"/>
  <c r="B264" i="1"/>
  <c r="E138" i="3" l="1"/>
  <c r="E127" i="3" s="1"/>
  <c r="E182" i="3"/>
  <c r="J125" i="1"/>
  <c r="P264" i="1"/>
  <c r="O197" i="3" s="1"/>
  <c r="J97" i="1" l="1"/>
  <c r="I176" i="3"/>
  <c r="I173" i="3" s="1"/>
  <c r="I139" i="3" s="1"/>
  <c r="E173" i="3"/>
  <c r="E139" i="3" s="1"/>
  <c r="J96" i="1"/>
  <c r="E203" i="1" l="1"/>
  <c r="C203" i="1"/>
  <c r="D203" i="1"/>
  <c r="B203" i="1"/>
  <c r="D157" i="3" l="1"/>
  <c r="P203" i="1"/>
  <c r="O157" i="3" s="1"/>
  <c r="E103" i="3" l="1"/>
  <c r="E78" i="3" s="1"/>
  <c r="E208" i="3" s="1"/>
  <c r="J72" i="1" l="1"/>
  <c r="J61" i="1" s="1"/>
  <c r="I33" i="3" l="1"/>
  <c r="I23" i="3" s="1"/>
  <c r="J174" i="1"/>
  <c r="D51" i="1"/>
  <c r="D244" i="1"/>
  <c r="D213" i="1"/>
  <c r="C178" i="1"/>
  <c r="B178" i="1"/>
  <c r="D169" i="1"/>
  <c r="P267" i="1"/>
  <c r="O202" i="3" s="1"/>
  <c r="E262" i="1"/>
  <c r="E263" i="1"/>
  <c r="E265" i="1"/>
  <c r="E266" i="1"/>
  <c r="D201" i="3" s="1"/>
  <c r="E268" i="1"/>
  <c r="D205" i="3" s="1"/>
  <c r="D204" i="3" s="1"/>
  <c r="E261" i="1"/>
  <c r="K259" i="1"/>
  <c r="L259" i="1"/>
  <c r="M259" i="1"/>
  <c r="N259" i="1"/>
  <c r="O259" i="1"/>
  <c r="F259" i="1"/>
  <c r="G259" i="1"/>
  <c r="H259" i="1"/>
  <c r="I259" i="1"/>
  <c r="E251" i="1"/>
  <c r="D144" i="3" s="1"/>
  <c r="D143" i="3" s="1"/>
  <c r="E252" i="1"/>
  <c r="E253" i="1"/>
  <c r="D178" i="3" s="1"/>
  <c r="E254" i="1"/>
  <c r="D179" i="3" s="1"/>
  <c r="E255" i="1"/>
  <c r="E250" i="1"/>
  <c r="K248" i="1"/>
  <c r="L248" i="1"/>
  <c r="M248" i="1"/>
  <c r="N248" i="1"/>
  <c r="O248" i="1"/>
  <c r="F248" i="1"/>
  <c r="G248" i="1"/>
  <c r="H248" i="1"/>
  <c r="I248" i="1"/>
  <c r="J246" i="1"/>
  <c r="J245" i="1" s="1"/>
  <c r="E247" i="1"/>
  <c r="E246" i="1" s="1"/>
  <c r="E245" i="1" s="1"/>
  <c r="K246" i="1"/>
  <c r="K245" i="1" s="1"/>
  <c r="L246" i="1"/>
  <c r="L245" i="1" s="1"/>
  <c r="M246" i="1"/>
  <c r="M245" i="1" s="1"/>
  <c r="N246" i="1"/>
  <c r="N245" i="1" s="1"/>
  <c r="O246" i="1"/>
  <c r="O245" i="1" s="1"/>
  <c r="F246" i="1"/>
  <c r="F245" i="1" s="1"/>
  <c r="G246" i="1"/>
  <c r="G245" i="1" s="1"/>
  <c r="H246" i="1"/>
  <c r="H245" i="1" s="1"/>
  <c r="I246" i="1"/>
  <c r="I245" i="1" s="1"/>
  <c r="E242" i="1"/>
  <c r="E244" i="1"/>
  <c r="E241" i="1"/>
  <c r="K239" i="1"/>
  <c r="L239" i="1"/>
  <c r="M239" i="1"/>
  <c r="N239" i="1"/>
  <c r="O239" i="1"/>
  <c r="F239" i="1"/>
  <c r="G239" i="1"/>
  <c r="H239" i="1"/>
  <c r="I239" i="1"/>
  <c r="E225" i="1"/>
  <c r="E226" i="1"/>
  <c r="D137" i="3" s="1"/>
  <c r="E227" i="1"/>
  <c r="E228" i="1"/>
  <c r="E229" i="1"/>
  <c r="D149" i="3" s="1"/>
  <c r="E231" i="1"/>
  <c r="E236" i="1"/>
  <c r="E224" i="1"/>
  <c r="K221" i="1"/>
  <c r="M221" i="1"/>
  <c r="N221" i="1"/>
  <c r="O221" i="1"/>
  <c r="F221" i="1"/>
  <c r="G221" i="1"/>
  <c r="H221" i="1"/>
  <c r="I221" i="1"/>
  <c r="J219" i="1"/>
  <c r="J218" i="1" s="1"/>
  <c r="E220" i="1"/>
  <c r="E219" i="1" s="1"/>
  <c r="E218" i="1" s="1"/>
  <c r="K219" i="1"/>
  <c r="K218" i="1" s="1"/>
  <c r="L219" i="1"/>
  <c r="L218" i="1" s="1"/>
  <c r="M219" i="1"/>
  <c r="M218" i="1" s="1"/>
  <c r="N219" i="1"/>
  <c r="N218" i="1" s="1"/>
  <c r="O219" i="1"/>
  <c r="O218" i="1" s="1"/>
  <c r="F219" i="1"/>
  <c r="F218" i="1" s="1"/>
  <c r="G219" i="1"/>
  <c r="G218" i="1" s="1"/>
  <c r="H219" i="1"/>
  <c r="H218" i="1" s="1"/>
  <c r="I219" i="1"/>
  <c r="I218" i="1" s="1"/>
  <c r="E191" i="1"/>
  <c r="E192" i="1"/>
  <c r="D129" i="3" s="1"/>
  <c r="E193" i="1"/>
  <c r="E194" i="1"/>
  <c r="D131" i="3" s="1"/>
  <c r="E195" i="1"/>
  <c r="E196" i="1"/>
  <c r="E197" i="1"/>
  <c r="E198" i="1"/>
  <c r="E199" i="1"/>
  <c r="E200" i="1"/>
  <c r="P200" i="1" s="1"/>
  <c r="E210" i="1"/>
  <c r="E211" i="1"/>
  <c r="P211" i="1" s="1"/>
  <c r="E213" i="1"/>
  <c r="P213" i="1" s="1"/>
  <c r="E216" i="1"/>
  <c r="P216" i="1" s="1"/>
  <c r="E217" i="1"/>
  <c r="E190" i="1"/>
  <c r="K184" i="1"/>
  <c r="L184" i="1"/>
  <c r="M184" i="1"/>
  <c r="N184" i="1"/>
  <c r="O184" i="1"/>
  <c r="F184" i="1"/>
  <c r="G184" i="1"/>
  <c r="H184" i="1"/>
  <c r="I184" i="1"/>
  <c r="E177" i="1"/>
  <c r="D116" i="3" s="1"/>
  <c r="E178" i="1"/>
  <c r="E179" i="1"/>
  <c r="E180" i="1"/>
  <c r="E182" i="1"/>
  <c r="E175" i="1"/>
  <c r="K173" i="1"/>
  <c r="L173" i="1"/>
  <c r="M173" i="1"/>
  <c r="N173" i="1"/>
  <c r="F173" i="1"/>
  <c r="G173" i="1"/>
  <c r="H173" i="1"/>
  <c r="I173" i="1"/>
  <c r="E169" i="1"/>
  <c r="D93" i="3" s="1"/>
  <c r="E170" i="1"/>
  <c r="D94" i="3" s="1"/>
  <c r="E168" i="1"/>
  <c r="K165" i="1"/>
  <c r="L165" i="1"/>
  <c r="M165" i="1"/>
  <c r="N165" i="1"/>
  <c r="O165" i="1"/>
  <c r="F165" i="1"/>
  <c r="G165" i="1"/>
  <c r="H165" i="1"/>
  <c r="I165" i="1"/>
  <c r="E135" i="1"/>
  <c r="D82" i="3" s="1"/>
  <c r="E136" i="1"/>
  <c r="E137" i="1"/>
  <c r="E139" i="1"/>
  <c r="D86" i="3" s="1"/>
  <c r="E140" i="1"/>
  <c r="E141" i="1"/>
  <c r="D88" i="3" s="1"/>
  <c r="E143" i="1"/>
  <c r="D90" i="3" s="1"/>
  <c r="E145" i="1"/>
  <c r="D92" i="3" s="1"/>
  <c r="E146" i="1"/>
  <c r="D98" i="3" s="1"/>
  <c r="E147" i="1"/>
  <c r="E149" i="1"/>
  <c r="D101" i="3" s="1"/>
  <c r="E151" i="1"/>
  <c r="D103" i="3" s="1"/>
  <c r="E152" i="1"/>
  <c r="D104" i="3" s="1"/>
  <c r="E153" i="1"/>
  <c r="D105" i="3" s="1"/>
  <c r="E154" i="1"/>
  <c r="D106" i="3" s="1"/>
  <c r="E155" i="1"/>
  <c r="E160" i="1"/>
  <c r="E161" i="1"/>
  <c r="E164" i="1"/>
  <c r="E134" i="1"/>
  <c r="L129" i="1"/>
  <c r="M129" i="1"/>
  <c r="N129" i="1"/>
  <c r="F129" i="1"/>
  <c r="G129" i="1"/>
  <c r="H129" i="1"/>
  <c r="I129" i="1"/>
  <c r="E105" i="1"/>
  <c r="E110" i="1"/>
  <c r="E112" i="1"/>
  <c r="D69" i="3" s="1"/>
  <c r="E114" i="1"/>
  <c r="D71" i="3" s="1"/>
  <c r="E116" i="1"/>
  <c r="D73" i="3" s="1"/>
  <c r="E119" i="1"/>
  <c r="D76" i="3" s="1"/>
  <c r="D77" i="3"/>
  <c r="E125" i="1"/>
  <c r="E104" i="1"/>
  <c r="K60" i="1"/>
  <c r="L60" i="1"/>
  <c r="M60" i="1"/>
  <c r="N60" i="1"/>
  <c r="O60" i="1"/>
  <c r="F60" i="1"/>
  <c r="G60" i="1"/>
  <c r="H60" i="1"/>
  <c r="I60" i="1"/>
  <c r="E71" i="1"/>
  <c r="D31" i="3" s="1"/>
  <c r="E72" i="1"/>
  <c r="D33" i="3" s="1"/>
  <c r="E74" i="1"/>
  <c r="D42" i="3" s="1"/>
  <c r="E77" i="1"/>
  <c r="D45" i="3" s="1"/>
  <c r="E79" i="1"/>
  <c r="D47" i="3" s="1"/>
  <c r="E82" i="1"/>
  <c r="D51" i="3" s="1"/>
  <c r="E83" i="1"/>
  <c r="D52" i="3" s="1"/>
  <c r="E85" i="1"/>
  <c r="D54" i="3" s="1"/>
  <c r="E86" i="1"/>
  <c r="D55" i="3" s="1"/>
  <c r="E70" i="1"/>
  <c r="E22" i="1"/>
  <c r="D20" i="3" s="1"/>
  <c r="E25" i="1"/>
  <c r="E26" i="1"/>
  <c r="E27" i="1"/>
  <c r="D95" i="3" s="1"/>
  <c r="E28" i="1"/>
  <c r="D96" i="3" s="1"/>
  <c r="E29" i="1"/>
  <c r="D97" i="3" s="1"/>
  <c r="E30" i="1"/>
  <c r="E31" i="1"/>
  <c r="E32" i="1"/>
  <c r="E33" i="1"/>
  <c r="E34" i="1"/>
  <c r="E35" i="1"/>
  <c r="D121" i="3" s="1"/>
  <c r="E36" i="1"/>
  <c r="D122" i="3" s="1"/>
  <c r="E37" i="1"/>
  <c r="D123" i="3" s="1"/>
  <c r="E38" i="1"/>
  <c r="D124" i="3" s="1"/>
  <c r="E39" i="1"/>
  <c r="E40" i="1"/>
  <c r="D126" i="3" s="1"/>
  <c r="E43" i="1"/>
  <c r="D164" i="3" s="1"/>
  <c r="D161" i="3" s="1"/>
  <c r="E47" i="1"/>
  <c r="E48" i="1"/>
  <c r="E49" i="1"/>
  <c r="E50" i="1"/>
  <c r="D182" i="3" s="1"/>
  <c r="E51" i="1"/>
  <c r="E52" i="1"/>
  <c r="E53" i="1"/>
  <c r="D191" i="3" s="1"/>
  <c r="E54" i="1"/>
  <c r="D192" i="3" s="1"/>
  <c r="E56" i="1"/>
  <c r="E57" i="1"/>
  <c r="E58" i="1"/>
  <c r="D200" i="3" s="1"/>
  <c r="D199" i="3" s="1"/>
  <c r="E20" i="1"/>
  <c r="K16" i="1"/>
  <c r="M16" i="1"/>
  <c r="N16" i="1"/>
  <c r="N269" i="1" s="1"/>
  <c r="N273" i="1" s="1"/>
  <c r="O16" i="1"/>
  <c r="F16" i="1"/>
  <c r="G16" i="1"/>
  <c r="H16" i="1"/>
  <c r="H269" i="1" s="1"/>
  <c r="H273" i="1" s="1"/>
  <c r="I16" i="1"/>
  <c r="L16" i="1"/>
  <c r="D198" i="3" l="1"/>
  <c r="D176" i="3"/>
  <c r="D23" i="3"/>
  <c r="F269" i="1"/>
  <c r="F273" i="1" s="1"/>
  <c r="I269" i="1"/>
  <c r="I273" i="1" s="1"/>
  <c r="G269" i="1"/>
  <c r="G273" i="1" s="1"/>
  <c r="M269" i="1"/>
  <c r="M273" i="1" s="1"/>
  <c r="D113" i="3"/>
  <c r="E61" i="1"/>
  <c r="E60" i="1" s="1"/>
  <c r="D207" i="3"/>
  <c r="D183" i="3"/>
  <c r="E174" i="1"/>
  <c r="E173" i="1" s="1"/>
  <c r="E240" i="1"/>
  <c r="E239" i="1" s="1"/>
  <c r="E17" i="1"/>
  <c r="D125" i="3"/>
  <c r="E16" i="1"/>
  <c r="E166" i="1"/>
  <c r="E97" i="1"/>
  <c r="E96" i="1" s="1"/>
  <c r="E222" i="1"/>
  <c r="D206" i="3"/>
  <c r="D203" i="3" s="1"/>
  <c r="E221" i="1"/>
  <c r="D172" i="3"/>
  <c r="D171" i="3" s="1"/>
  <c r="E185" i="1"/>
  <c r="E184" i="1" s="1"/>
  <c r="E130" i="1"/>
  <c r="E129" i="1" s="1"/>
  <c r="D18" i="3"/>
  <c r="D16" i="3" s="1"/>
  <c r="D153" i="3"/>
  <c r="P161" i="1"/>
  <c r="D62" i="3"/>
  <c r="P191" i="1"/>
  <c r="D83" i="3"/>
  <c r="D67" i="3"/>
  <c r="D132" i="3"/>
  <c r="D195" i="3"/>
  <c r="D194" i="3" s="1"/>
  <c r="D133" i="3"/>
  <c r="D138" i="3"/>
  <c r="E260" i="1"/>
  <c r="E259" i="1" s="1"/>
  <c r="D184" i="3"/>
  <c r="P217" i="1"/>
  <c r="D130" i="3"/>
  <c r="E249" i="1"/>
  <c r="E248" i="1" s="1"/>
  <c r="D134" i="3"/>
  <c r="E165" i="1"/>
  <c r="D180" i="3"/>
  <c r="D99" i="3"/>
  <c r="D175" i="3"/>
  <c r="P190" i="1"/>
  <c r="O173" i="1"/>
  <c r="D118" i="3"/>
  <c r="D107" i="3"/>
  <c r="D147" i="3"/>
  <c r="D145" i="3" s="1"/>
  <c r="D196" i="3"/>
  <c r="D119" i="3"/>
  <c r="D117" i="3"/>
  <c r="J173" i="1"/>
  <c r="D189" i="3"/>
  <c r="P164" i="1"/>
  <c r="O207" i="3" s="1"/>
  <c r="D112" i="3"/>
  <c r="D87" i="3"/>
  <c r="D84" i="3"/>
  <c r="P20" i="1"/>
  <c r="P57" i="1"/>
  <c r="P54" i="1"/>
  <c r="O192" i="3" s="1"/>
  <c r="P52" i="1"/>
  <c r="P50" i="1"/>
  <c r="O182" i="3" s="1"/>
  <c r="P48" i="1"/>
  <c r="P86" i="1"/>
  <c r="O55" i="3" s="1"/>
  <c r="P85" i="1"/>
  <c r="O54" i="3" s="1"/>
  <c r="P83" i="1"/>
  <c r="O52" i="3" s="1"/>
  <c r="P77" i="1"/>
  <c r="O45" i="3" s="1"/>
  <c r="P74" i="1"/>
  <c r="O42" i="3" s="1"/>
  <c r="P72" i="1"/>
  <c r="O33" i="3" s="1"/>
  <c r="P104" i="1"/>
  <c r="P154" i="1"/>
  <c r="O106" i="3" s="1"/>
  <c r="P152" i="1"/>
  <c r="O104" i="3" s="1"/>
  <c r="P149" i="1"/>
  <c r="O101" i="3" s="1"/>
  <c r="P146" i="1"/>
  <c r="O98" i="3" s="1"/>
  <c r="P143" i="1"/>
  <c r="O90" i="3" s="1"/>
  <c r="P140" i="1"/>
  <c r="P137" i="1"/>
  <c r="P198" i="1"/>
  <c r="P196" i="1"/>
  <c r="P193" i="1"/>
  <c r="O130" i="3" s="1"/>
  <c r="P228" i="1"/>
  <c r="P268" i="1"/>
  <c r="O205" i="3" s="1"/>
  <c r="O204" i="3" s="1"/>
  <c r="P58" i="1"/>
  <c r="O200" i="3" s="1"/>
  <c r="O199" i="3" s="1"/>
  <c r="P56" i="1"/>
  <c r="P53" i="1"/>
  <c r="O191" i="3" s="1"/>
  <c r="P51" i="1"/>
  <c r="P49" i="1"/>
  <c r="O180" i="3" s="1"/>
  <c r="P47" i="1"/>
  <c r="P82" i="1"/>
  <c r="O51" i="3" s="1"/>
  <c r="P79" i="1"/>
  <c r="O47" i="3" s="1"/>
  <c r="P134" i="1"/>
  <c r="P155" i="1"/>
  <c r="P153" i="1"/>
  <c r="O105" i="3" s="1"/>
  <c r="P151" i="1"/>
  <c r="O103" i="3" s="1"/>
  <c r="P147" i="1"/>
  <c r="O99" i="3" s="1"/>
  <c r="P145" i="1"/>
  <c r="O92" i="3" s="1"/>
  <c r="P141" i="1"/>
  <c r="O88" i="3" s="1"/>
  <c r="P139" i="1"/>
  <c r="O86" i="3" s="1"/>
  <c r="P136" i="1"/>
  <c r="P197" i="1"/>
  <c r="P195" i="1"/>
  <c r="P194" i="1"/>
  <c r="O131" i="3" s="1"/>
  <c r="P229" i="1"/>
  <c r="O149" i="3" s="1"/>
  <c r="P261" i="1"/>
  <c r="J184" i="1"/>
  <c r="P210" i="1"/>
  <c r="P241" i="1"/>
  <c r="P242" i="1"/>
  <c r="P253" i="1"/>
  <c r="O178" i="3" s="1"/>
  <c r="J248" i="1"/>
  <c r="P265" i="1"/>
  <c r="P262" i="1"/>
  <c r="P170" i="1"/>
  <c r="O94" i="3" s="1"/>
  <c r="P169" i="1"/>
  <c r="O93" i="3" s="1"/>
  <c r="P43" i="1"/>
  <c r="O164" i="3" s="1"/>
  <c r="O161" i="3" s="1"/>
  <c r="P37" i="1"/>
  <c r="O123" i="3" s="1"/>
  <c r="P35" i="1"/>
  <c r="O121" i="3" s="1"/>
  <c r="P33" i="1"/>
  <c r="P31" i="1"/>
  <c r="O113" i="3" s="1"/>
  <c r="P29" i="1"/>
  <c r="O97" i="3" s="1"/>
  <c r="P27" i="1"/>
  <c r="O95" i="3" s="1"/>
  <c r="P25" i="1"/>
  <c r="P175" i="1"/>
  <c r="P236" i="1"/>
  <c r="P247" i="1"/>
  <c r="P246" i="1" s="1"/>
  <c r="P245" i="1" s="1"/>
  <c r="P254" i="1"/>
  <c r="O179" i="3" s="1"/>
  <c r="P252" i="1"/>
  <c r="P251" i="1"/>
  <c r="O144" i="3" s="1"/>
  <c r="O143" i="3" s="1"/>
  <c r="P255" i="1"/>
  <c r="P199" i="1"/>
  <c r="P40" i="1"/>
  <c r="O126" i="3" s="1"/>
  <c r="P38" i="1"/>
  <c r="O124" i="3" s="1"/>
  <c r="P36" i="1"/>
  <c r="O122" i="3" s="1"/>
  <c r="P34" i="1"/>
  <c r="P30" i="1"/>
  <c r="P28" i="1"/>
  <c r="O96" i="3" s="1"/>
  <c r="P26" i="1"/>
  <c r="P125" i="1"/>
  <c r="P120" i="1"/>
  <c r="O77" i="3" s="1"/>
  <c r="P119" i="1"/>
  <c r="O76" i="3" s="1"/>
  <c r="P116" i="1"/>
  <c r="O73" i="3" s="1"/>
  <c r="P114" i="1"/>
  <c r="O71" i="3" s="1"/>
  <c r="P112" i="1"/>
  <c r="O69" i="3" s="1"/>
  <c r="P110" i="1"/>
  <c r="P105" i="1"/>
  <c r="J165" i="1"/>
  <c r="P180" i="1"/>
  <c r="P182" i="1"/>
  <c r="P177" i="1"/>
  <c r="P231" i="1"/>
  <c r="O153" i="3" s="1"/>
  <c r="P227" i="1"/>
  <c r="P22" i="1"/>
  <c r="O20" i="3" s="1"/>
  <c r="P32" i="1"/>
  <c r="P192" i="1"/>
  <c r="O129" i="3" s="1"/>
  <c r="P244" i="1"/>
  <c r="P39" i="1"/>
  <c r="O125" i="3" s="1"/>
  <c r="P71" i="1"/>
  <c r="O31" i="3" s="1"/>
  <c r="P168" i="1"/>
  <c r="P179" i="1"/>
  <c r="P178" i="1"/>
  <c r="P263" i="1"/>
  <c r="P224" i="1"/>
  <c r="P225" i="1"/>
  <c r="P266" i="1"/>
  <c r="O201" i="3" s="1"/>
  <c r="J259" i="1"/>
  <c r="J60" i="1"/>
  <c r="P250" i="1"/>
  <c r="P220" i="1"/>
  <c r="P219" i="1" s="1"/>
  <c r="P218" i="1" s="1"/>
  <c r="P70" i="1"/>
  <c r="J16" i="1"/>
  <c r="P160" i="1"/>
  <c r="O23" i="3" l="1"/>
  <c r="O176" i="3"/>
  <c r="O198" i="3"/>
  <c r="P61" i="1"/>
  <c r="P60" i="1" s="1"/>
  <c r="E269" i="1"/>
  <c r="D78" i="3"/>
  <c r="D57" i="3"/>
  <c r="D127" i="3"/>
  <c r="D173" i="3"/>
  <c r="D139" i="3" s="1"/>
  <c r="P240" i="1"/>
  <c r="P174" i="1"/>
  <c r="O183" i="3"/>
  <c r="P17" i="1"/>
  <c r="D120" i="3"/>
  <c r="P97" i="1"/>
  <c r="P96" i="1" s="1"/>
  <c r="P166" i="1"/>
  <c r="O206" i="3"/>
  <c r="O203" i="3" s="1"/>
  <c r="O172" i="3"/>
  <c r="O171" i="3" s="1"/>
  <c r="P185" i="1"/>
  <c r="O18" i="3"/>
  <c r="O16" i="3" s="1"/>
  <c r="O116" i="3"/>
  <c r="O107" i="3"/>
  <c r="O62" i="3"/>
  <c r="O83" i="3"/>
  <c r="O67" i="3"/>
  <c r="O132" i="3"/>
  <c r="O195" i="3"/>
  <c r="O194" i="3" s="1"/>
  <c r="O133" i="3"/>
  <c r="O184" i="3"/>
  <c r="O138" i="3"/>
  <c r="P260" i="1"/>
  <c r="P249" i="1"/>
  <c r="O147" i="3"/>
  <c r="O145" i="3" s="1"/>
  <c r="O112" i="3"/>
  <c r="D187" i="3"/>
  <c r="D115" i="3"/>
  <c r="O175" i="3"/>
  <c r="O196" i="3"/>
  <c r="O189" i="3"/>
  <c r="O134" i="3"/>
  <c r="O119" i="3"/>
  <c r="O118" i="3"/>
  <c r="O87" i="3"/>
  <c r="O120" i="3"/>
  <c r="O117" i="3"/>
  <c r="O84" i="3"/>
  <c r="L221" i="1"/>
  <c r="L269" i="1" s="1"/>
  <c r="L273" i="1" s="1"/>
  <c r="O173" i="3" l="1"/>
  <c r="D208" i="3"/>
  <c r="E273" i="1" s="1"/>
  <c r="O139" i="3"/>
  <c r="O57" i="3"/>
  <c r="O187" i="3"/>
  <c r="O115" i="3"/>
  <c r="P226" i="1"/>
  <c r="P222" i="1" s="1"/>
  <c r="J221" i="1"/>
  <c r="O137" i="3" l="1"/>
  <c r="O127" i="3" s="1"/>
  <c r="J82" i="3" l="1"/>
  <c r="J78" i="3" s="1"/>
  <c r="J208" i="3" s="1"/>
  <c r="K129" i="1"/>
  <c r="K269" i="1" s="1"/>
  <c r="N82" i="3"/>
  <c r="N78" i="3" s="1"/>
  <c r="N208" i="3" s="1"/>
  <c r="O129" i="1"/>
  <c r="O269" i="1" s="1"/>
  <c r="J135" i="1"/>
  <c r="J130" i="1" s="1"/>
  <c r="O273" i="1" l="1"/>
  <c r="K273" i="1"/>
  <c r="I82" i="3"/>
  <c r="I78" i="3" s="1"/>
  <c r="I208" i="3" s="1"/>
  <c r="P135" i="1"/>
  <c r="P130" i="1" s="1"/>
  <c r="P16" i="1"/>
  <c r="P239" i="1"/>
  <c r="P259" i="1"/>
  <c r="O82" i="3" l="1"/>
  <c r="O78" i="3" s="1"/>
  <c r="O208" i="3" s="1"/>
  <c r="P129" i="1"/>
  <c r="J129" i="1"/>
  <c r="J269" i="1" s="1"/>
  <c r="J273" i="1" s="1"/>
  <c r="P248" i="1"/>
  <c r="P221" i="1"/>
  <c r="P184" i="1"/>
  <c r="P173" i="1"/>
  <c r="P165" i="1"/>
  <c r="P269" i="1" l="1"/>
  <c r="P273" i="1" s="1"/>
  <c r="C54" i="1" l="1"/>
  <c r="C263" i="1" l="1"/>
  <c r="D263" i="1"/>
  <c r="B263" i="1"/>
  <c r="C211" i="1"/>
  <c r="D211" i="1"/>
  <c r="B211" i="1"/>
  <c r="C139" i="1" l="1"/>
  <c r="D139" i="1"/>
  <c r="B139" i="1"/>
  <c r="C32" i="1"/>
  <c r="D32" i="1"/>
  <c r="B32" i="1"/>
  <c r="B116" i="1"/>
  <c r="C116" i="1"/>
  <c r="D116" i="1"/>
  <c r="B147" i="1"/>
  <c r="C147" i="1"/>
  <c r="D147" i="1"/>
  <c r="B149" i="1"/>
  <c r="C149" i="1"/>
  <c r="C143" i="1"/>
  <c r="D143" i="1"/>
  <c r="B143" i="1"/>
  <c r="C244" i="1"/>
  <c r="B244" i="1"/>
  <c r="C242" i="1"/>
  <c r="D242" i="1"/>
  <c r="B242" i="1"/>
  <c r="D120" i="1"/>
  <c r="C120" i="1"/>
  <c r="B120" i="1"/>
  <c r="C119" i="1"/>
  <c r="D119" i="1"/>
  <c r="B119" i="1"/>
  <c r="C51" i="1"/>
  <c r="B51" i="1"/>
  <c r="C164" i="1"/>
  <c r="B164" i="1"/>
  <c r="C160" i="1"/>
  <c r="D160" i="1"/>
  <c r="C161" i="1"/>
  <c r="B161" i="1"/>
  <c r="B160" i="1"/>
  <c r="C155" i="1"/>
  <c r="D155" i="1"/>
  <c r="B155" i="1"/>
  <c r="C154" i="1"/>
  <c r="D154" i="1"/>
  <c r="B154" i="1"/>
  <c r="C153" i="1"/>
  <c r="B153" i="1"/>
  <c r="C152" i="1"/>
  <c r="D152" i="1"/>
  <c r="B152" i="1"/>
  <c r="C151" i="1"/>
  <c r="D151" i="1"/>
  <c r="B151" i="1"/>
  <c r="C146" i="1"/>
  <c r="D146" i="1"/>
  <c r="B146" i="1"/>
  <c r="C145" i="1"/>
  <c r="D145" i="1"/>
  <c r="B145" i="1"/>
  <c r="C141" i="1"/>
  <c r="D141" i="1"/>
  <c r="B141" i="1"/>
  <c r="C140" i="1"/>
  <c r="D140" i="1"/>
  <c r="B140" i="1"/>
  <c r="C137" i="1"/>
  <c r="D137" i="1"/>
  <c r="B137" i="1"/>
  <c r="C136" i="1"/>
  <c r="B136" i="1"/>
  <c r="C135" i="1"/>
  <c r="D135" i="1"/>
  <c r="B135" i="1"/>
  <c r="C125" i="1"/>
  <c r="B125" i="1"/>
  <c r="C114" i="1"/>
  <c r="D114" i="1"/>
  <c r="B114" i="1"/>
  <c r="C112" i="1"/>
  <c r="D112" i="1"/>
  <c r="B112" i="1"/>
  <c r="C110" i="1"/>
  <c r="B110" i="1"/>
  <c r="C105" i="1"/>
  <c r="B105" i="1"/>
  <c r="C83" i="1"/>
  <c r="C85" i="1"/>
  <c r="C72" i="1"/>
  <c r="B72" i="1"/>
  <c r="C71" i="1"/>
  <c r="B71" i="1"/>
  <c r="C58" i="1"/>
  <c r="D58" i="1"/>
  <c r="B58" i="1"/>
  <c r="C57" i="1"/>
  <c r="D57" i="1"/>
  <c r="B57" i="1"/>
  <c r="C56" i="1"/>
  <c r="D56" i="1"/>
  <c r="B56" i="1"/>
  <c r="B54" i="1"/>
  <c r="C53" i="1"/>
  <c r="D53" i="1"/>
  <c r="B53" i="1"/>
  <c r="C52" i="1"/>
  <c r="D52" i="1"/>
  <c r="B52" i="1"/>
  <c r="C50" i="1"/>
  <c r="D50" i="1"/>
  <c r="B50" i="1"/>
  <c r="C49" i="1"/>
  <c r="B49" i="1"/>
  <c r="C48" i="1"/>
  <c r="D48" i="1"/>
  <c r="B48" i="1"/>
  <c r="C47" i="1"/>
  <c r="B47" i="1"/>
  <c r="C43" i="1"/>
  <c r="D43" i="1"/>
  <c r="B43" i="1"/>
  <c r="C30" i="1"/>
  <c r="D30" i="1"/>
  <c r="C31" i="1"/>
  <c r="B31" i="1"/>
  <c r="B30" i="1"/>
  <c r="C33" i="1"/>
  <c r="D33" i="1"/>
  <c r="C34" i="1"/>
  <c r="D34" i="1"/>
  <c r="B34" i="1"/>
  <c r="B33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29" i="1"/>
  <c r="B29" i="1"/>
  <c r="C28" i="1"/>
  <c r="D28" i="1"/>
  <c r="B28" i="1"/>
  <c r="C27" i="1"/>
  <c r="B27" i="1"/>
  <c r="C26" i="1"/>
  <c r="D26" i="1"/>
  <c r="B26" i="1"/>
  <c r="C25" i="1"/>
  <c r="B25" i="1"/>
  <c r="C22" i="1"/>
  <c r="D22" i="1"/>
  <c r="B22" i="1"/>
  <c r="D170" i="1"/>
  <c r="C170" i="1"/>
  <c r="B170" i="1"/>
  <c r="C177" i="1"/>
  <c r="D177" i="1"/>
  <c r="B177" i="1"/>
  <c r="C179" i="1"/>
  <c r="D179" i="1"/>
  <c r="C180" i="1"/>
  <c r="D180" i="1"/>
  <c r="B180" i="1"/>
  <c r="B179" i="1"/>
  <c r="C182" i="1"/>
  <c r="B182" i="1"/>
  <c r="C191" i="1"/>
  <c r="D191" i="1"/>
  <c r="B191" i="1"/>
  <c r="C195" i="1"/>
  <c r="D195" i="1"/>
  <c r="B195" i="1"/>
  <c r="C194" i="1"/>
  <c r="D194" i="1"/>
  <c r="B194" i="1"/>
  <c r="C193" i="1"/>
  <c r="D193" i="1"/>
  <c r="B193" i="1"/>
  <c r="C192" i="1"/>
  <c r="D192" i="1"/>
  <c r="B192" i="1"/>
  <c r="C196" i="1"/>
  <c r="D196" i="1"/>
  <c r="B196" i="1"/>
  <c r="C197" i="1"/>
  <c r="D197" i="1"/>
  <c r="B197" i="1"/>
  <c r="C198" i="1"/>
  <c r="D198" i="1"/>
  <c r="B198" i="1"/>
  <c r="C199" i="1"/>
  <c r="D199" i="1"/>
  <c r="B199" i="1"/>
  <c r="C200" i="1"/>
  <c r="D200" i="1"/>
  <c r="B200" i="1"/>
  <c r="C210" i="1"/>
  <c r="B210" i="1"/>
  <c r="C216" i="1"/>
  <c r="D216" i="1"/>
  <c r="B216" i="1"/>
  <c r="C217" i="1"/>
  <c r="B217" i="1"/>
  <c r="C225" i="1"/>
  <c r="D225" i="1"/>
  <c r="B225" i="1"/>
  <c r="C226" i="1"/>
  <c r="D226" i="1"/>
  <c r="B226" i="1"/>
  <c r="C227" i="1"/>
  <c r="D227" i="1"/>
  <c r="B227" i="1"/>
  <c r="C229" i="1"/>
  <c r="D229" i="1"/>
  <c r="B229" i="1"/>
  <c r="C228" i="1"/>
  <c r="D228" i="1"/>
  <c r="B228" i="1"/>
  <c r="C231" i="1"/>
  <c r="D231" i="1"/>
  <c r="B231" i="1"/>
  <c r="C236" i="1"/>
  <c r="B236" i="1"/>
  <c r="C251" i="1"/>
  <c r="D251" i="1"/>
  <c r="B251" i="1"/>
  <c r="C252" i="1"/>
  <c r="D252" i="1"/>
  <c r="B252" i="1"/>
  <c r="C253" i="1"/>
  <c r="D253" i="1"/>
  <c r="B253" i="1"/>
  <c r="C254" i="1"/>
  <c r="D254" i="1"/>
  <c r="B254" i="1"/>
  <c r="C255" i="1"/>
  <c r="D255" i="1"/>
  <c r="B255" i="1"/>
  <c r="C262" i="1"/>
  <c r="B262" i="1"/>
  <c r="C265" i="1"/>
  <c r="D265" i="1"/>
  <c r="B265" i="1"/>
  <c r="C266" i="1"/>
  <c r="D266" i="1"/>
  <c r="B266" i="1"/>
  <c r="C267" i="1"/>
  <c r="D267" i="1"/>
  <c r="C268" i="1"/>
  <c r="D268" i="1"/>
  <c r="B268" i="1"/>
  <c r="C261" i="1"/>
  <c r="B261" i="1"/>
  <c r="C250" i="1"/>
  <c r="B250" i="1"/>
  <c r="C247" i="1"/>
  <c r="B247" i="1"/>
  <c r="C241" i="1"/>
  <c r="B241" i="1"/>
  <c r="C224" i="1"/>
  <c r="B224" i="1"/>
  <c r="C220" i="1"/>
  <c r="B220" i="1"/>
  <c r="C190" i="1"/>
  <c r="B190" i="1"/>
  <c r="C175" i="1"/>
  <c r="B175" i="1"/>
  <c r="C168" i="1"/>
  <c r="B168" i="1"/>
  <c r="C134" i="1"/>
  <c r="B134" i="1"/>
  <c r="C104" i="1"/>
  <c r="B104" i="1"/>
  <c r="C70" i="1"/>
  <c r="B70" i="1"/>
  <c r="C20" i="1"/>
  <c r="B20" i="1"/>
  <c r="E59" i="3" l="1"/>
  <c r="E81" i="3" l="1"/>
  <c r="E210" i="3" s="1"/>
  <c r="D59" i="3" l="1"/>
  <c r="I59" i="3"/>
  <c r="O59" i="3" l="1"/>
  <c r="D60" i="3" l="1"/>
  <c r="D61" i="3"/>
  <c r="D58" i="3" l="1"/>
  <c r="I61" i="3"/>
  <c r="I60" i="3"/>
  <c r="O61" i="3"/>
  <c r="D81" i="3" l="1"/>
  <c r="D210" i="3" s="1"/>
  <c r="O60" i="3"/>
  <c r="I58" i="3"/>
  <c r="O58" i="3" l="1"/>
  <c r="I81" i="3"/>
  <c r="I210" i="3" s="1"/>
  <c r="O81" i="3" l="1"/>
  <c r="O210" i="3" s="1"/>
  <c r="I162" i="3"/>
  <c r="I141" i="3" s="1"/>
  <c r="D162" i="3"/>
  <c r="D141" i="3" s="1"/>
  <c r="O162" i="3" l="1"/>
  <c r="O141" i="3" s="1"/>
  <c r="D140" i="3" l="1"/>
  <c r="I146" i="3" l="1"/>
  <c r="I140" i="3" s="1"/>
  <c r="O146" i="3"/>
  <c r="O140" i="3" s="1"/>
</calcChain>
</file>

<file path=xl/sharedStrings.xml><?xml version="1.0" encoding="utf-8"?>
<sst xmlns="http://schemas.openxmlformats.org/spreadsheetml/2006/main" count="878" uniqueCount="561">
  <si>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</si>
  <si>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</si>
  <si>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</si>
  <si>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</si>
  <si>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</si>
  <si>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</si>
  <si>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</si>
  <si>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</si>
  <si>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</si>
  <si>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</si>
  <si>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</si>
  <si>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</si>
  <si>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</si>
  <si>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</si>
  <si>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</si>
  <si>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</si>
  <si>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</si>
  <si>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</si>
  <si>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</si>
  <si>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</si>
  <si>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</si>
  <si>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</si>
  <si>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</si>
  <si>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</si>
  <si>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</si>
  <si>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</si>
  <si>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</si>
  <si>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</si>
  <si>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</si>
  <si>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</si>
  <si>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</si>
  <si>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</si>
  <si>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</si>
  <si>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</si>
  <si>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</si>
  <si>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</si>
  <si>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</si>
  <si>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</si>
  <si>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</si>
  <si>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</si>
  <si>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</si>
  <si>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</si>
  <si>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</si>
  <si>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</si>
  <si>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</si>
  <si>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</si>
  <si>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</si>
  <si>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</si>
  <si>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</si>
  <si>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</si>
  <si>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</si>
  <si>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</si>
  <si>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</si>
  <si>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</si>
  <si>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</si>
  <si>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</si>
  <si>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</si>
  <si>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</si>
  <si>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</si>
  <si>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</si>
  <si>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</si>
  <si>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</si>
  <si>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</si>
  <si>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</si>
  <si>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</si>
  <si>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</si>
  <si>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</si>
  <si>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</si>
  <si>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</si>
  <si>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</si>
  <si>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</si>
  <si>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</si>
  <si>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</si>
  <si>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</si>
  <si>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</si>
  <si>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</si>
  <si>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</si>
  <si>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</si>
  <si>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</si>
  <si>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</si>
  <si>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</si>
  <si>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</si>
  <si>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</si>
  <si>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</si>
  <si>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</si>
  <si>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</si>
  <si>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</si>
  <si>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</si>
  <si>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</si>
  <si>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</si>
  <si>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</si>
  <si>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</si>
  <si>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</si>
  <si>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</si>
  <si>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</si>
  <si>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</si>
  <si>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</si>
  <si>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</si>
  <si>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</si>
  <si>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</si>
  <si>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</si>
  <si>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</si>
  <si>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</si>
  <si>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</si>
  <si>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</si>
  <si>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</si>
  <si>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</si>
  <si>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</si>
  <si>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</si>
  <si>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</si>
  <si>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</si>
  <si>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</si>
  <si>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</si>
  <si>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</si>
  <si>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</si>
  <si>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</si>
  <si>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</si>
  <si>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</si>
  <si>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</si>
  <si>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</si>
  <si>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</si>
  <si>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</si>
  <si>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</si>
  <si>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</si>
  <si>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</si>
  <si>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</si>
  <si>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</si>
  <si>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</si>
  <si>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</si>
  <si>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</si>
  <si>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</si>
  <si>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</si>
  <si>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</si>
  <si>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</si>
  <si>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</si>
  <si>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</si>
  <si>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</si>
  <si>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</si>
  <si>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</si>
  <si>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</si>
  <si>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</si>
  <si>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</si>
  <si>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</si>
  <si>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</si>
  <si>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</si>
  <si>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</si>
  <si>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</si>
  <si>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</si>
  <si>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</si>
  <si>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</si>
  <si>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</si>
  <si>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</si>
  <si>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</si>
  <si>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</si>
  <si>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</si>
  <si>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</si>
  <si>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</si>
  <si>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</si>
  <si>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</si>
  <si>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</si>
  <si>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</si>
  <si>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</si>
  <si>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</si>
  <si>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</si>
  <si>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</si>
  <si>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</si>
  <si>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</si>
  <si>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</si>
  <si>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</si>
  <si>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</si>
  <si>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</si>
  <si>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</si>
  <si>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</si>
  <si>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</si>
  <si>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</si>
  <si>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</si>
  <si>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</si>
  <si>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</si>
  <si>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</si>
  <si>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</si>
  <si>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</si>
  <si>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</si>
  <si>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</si>
  <si>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</si>
  <si>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</si>
  <si>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</si>
  <si>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</si>
  <si>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</si>
  <si>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</si>
  <si>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</si>
  <si>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</si>
  <si>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</si>
  <si>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</si>
  <si>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</si>
  <si>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</si>
  <si>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</si>
  <si>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</si>
  <si>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</si>
  <si>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</si>
  <si>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</si>
  <si>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</si>
  <si>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</si>
  <si>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</si>
  <si>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</si>
  <si>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</si>
  <si>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</si>
  <si>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</si>
  <si>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</si>
  <si>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</si>
  <si>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</si>
  <si>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</si>
  <si>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</si>
  <si>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</si>
  <si>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</si>
  <si>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</si>
  <si>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</si>
  <si>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</si>
  <si>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</si>
  <si>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</si>
  <si>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</si>
  <si>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</si>
  <si>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</si>
  <si>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</si>
  <si>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</si>
  <si>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</si>
  <si>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</si>
  <si>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</si>
  <si>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</si>
  <si>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</si>
  <si>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</si>
  <si>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</si>
  <si>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</si>
  <si>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</si>
  <si>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</si>
  <si>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</si>
  <si>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</si>
  <si>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</si>
  <si>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</si>
  <si>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</si>
  <si>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</si>
  <si>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</si>
  <si>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</si>
  <si>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</si>
  <si>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</si>
  <si>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</si>
  <si>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</si>
  <si>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</si>
  <si>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</si>
  <si>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</si>
  <si>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</si>
  <si>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</si>
  <si>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</si>
  <si>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</si>
  <si>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</si>
  <si>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</si>
  <si>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</si>
  <si>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</si>
  <si>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</si>
  <si>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</si>
  <si>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</si>
  <si>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</si>
  <si>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</si>
  <si>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</si>
  <si>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</si>
  <si>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</si>
  <si>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</si>
  <si>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</si>
  <si>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</si>
  <si>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</si>
  <si>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</si>
  <si>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</si>
  <si>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</si>
  <si>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</si>
  <si>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</si>
  <si>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</si>
  <si>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</si>
  <si>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</si>
  <si>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</si>
  <si>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</si>
  <si>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</si>
  <si>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</si>
  <si>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</si>
  <si>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</si>
  <si>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</si>
  <si>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</si>
  <si>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</si>
  <si>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</si>
  <si>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</si>
  <si>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</si>
  <si>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</si>
  <si>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</si>
  <si>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</si>
  <si>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</si>
  <si>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</si>
  <si>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</si>
  <si>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</si>
  <si>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</si>
  <si>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</si>
  <si>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</si>
  <si>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</si>
  <si>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</si>
  <si>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</si>
  <si>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</si>
  <si>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</si>
  <si>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</si>
  <si>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</si>
  <si>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</si>
  <si>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</si>
  <si>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</si>
  <si>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</si>
  <si>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</si>
  <si>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</si>
  <si>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</si>
  <si>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</si>
  <si>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</si>
  <si>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</si>
  <si>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</si>
  <si>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</si>
  <si>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</si>
  <si>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</si>
  <si>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</si>
  <si>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</si>
  <si>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</si>
  <si>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</si>
  <si>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</si>
  <si>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</si>
  <si>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</si>
  <si>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</si>
  <si>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</si>
  <si>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</si>
  <si>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</si>
  <si>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</si>
  <si>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</si>
  <si>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</si>
  <si>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</si>
  <si>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</si>
  <si>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</si>
  <si>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</si>
  <si>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</si>
  <si>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</si>
  <si>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</si>
  <si>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</si>
  <si>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</si>
  <si>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</si>
  <si>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</si>
  <si>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</si>
  <si>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</si>
  <si>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</si>
  <si>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</si>
  <si>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</si>
  <si>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</si>
  <si>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</si>
  <si>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</si>
  <si>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</si>
  <si>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</si>
  <si>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</si>
  <si>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</si>
  <si>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</si>
  <si>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</si>
  <si>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</si>
  <si>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</si>
  <si>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</si>
  <si>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</si>
  <si>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</si>
  <si>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</si>
  <si>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</si>
  <si>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</si>
  <si>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</si>
  <si>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</si>
  <si>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</si>
  <si>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</si>
  <si>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</si>
  <si>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</si>
  <si>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</si>
  <si>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</si>
  <si>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</si>
  <si>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</si>
  <si>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</si>
  <si>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</si>
  <si>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</si>
  <si>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</si>
  <si>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</si>
  <si>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</si>
  <si>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</si>
  <si>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</si>
  <si>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</si>
  <si>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</si>
  <si>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</si>
  <si>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</si>
  <si>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</si>
  <si>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</si>
  <si>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</si>
  <si>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</si>
  <si>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</si>
  <si>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</si>
  <si>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</si>
  <si>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</si>
  <si>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</si>
  <si>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</si>
  <si>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</si>
  <si>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</si>
  <si>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</si>
  <si>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</si>
  <si>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</si>
  <si>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</si>
  <si>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</si>
  <si>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</si>
  <si>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</si>
  <si>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</si>
  <si>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</si>
  <si>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</si>
  <si>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</si>
  <si>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</si>
  <si>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</si>
  <si>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</si>
  <si>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</si>
  <si>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</si>
  <si>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</si>
  <si>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</si>
  <si>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</si>
  <si>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</si>
  <si>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</si>
  <si>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</si>
  <si>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</si>
  <si>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</si>
  <si>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</si>
  <si>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</si>
  <si>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Будівництво установ та закладів соціальної сфери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</si>
  <si>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</si>
  <si>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</si>
  <si>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</si>
  <si>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</si>
  <si>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</si>
  <si>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</si>
  <si>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</si>
  <si>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</si>
  <si>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</si>
  <si>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</si>
  <si>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</si>
  <si>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</si>
  <si>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</si>
  <si>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</si>
  <si>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</si>
  <si>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</si>
  <si>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</si>
  <si>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</si>
  <si>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</si>
  <si>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</si>
  <si>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</si>
  <si>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</si>
  <si>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</si>
  <si>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</si>
  <si>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</si>
  <si>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</si>
  <si>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</si>
  <si>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</si>
  <si>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</si>
  <si>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</si>
  <si>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</si>
  <si>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</si>
  <si>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</si>
  <si>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</si>
  <si>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</si>
  <si>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</si>
  <si>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</si>
  <si>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</si>
  <si>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</si>
  <si>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</si>
  <si>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</si>
  <si>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</si>
  <si>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Будівництво установ та закладів культури</t>
  </si>
  <si>
    <t>1617350</t>
  </si>
  <si>
    <t>7350</t>
  </si>
  <si>
    <t>Будівництво установ та закладіва культури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</si>
  <si>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</si>
  <si>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</si>
  <si>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</si>
  <si>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</si>
  <si>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</si>
  <si>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</si>
  <si>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Охорона здоров’я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</si>
  <si>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</si>
  <si>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</si>
  <si>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</si>
  <si>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</si>
  <si>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</si>
  <si>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</si>
  <si>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</si>
  <si>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Сумський міський голова</t>
  </si>
  <si>
    <t>О.М. Лисенко</t>
  </si>
  <si>
    <t>Виконавець: Липова С.А.</t>
  </si>
  <si>
    <t>_______________________________________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</si>
  <si>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</si>
  <si>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</si>
  <si>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</si>
  <si>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</si>
  <si>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</si>
  <si>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</si>
  <si>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</si>
  <si>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</si>
  <si>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</si>
  <si>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</si>
  <si>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</si>
  <si>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</si>
  <si>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</si>
  <si>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</si>
  <si>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</si>
  <si>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</si>
  <si>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</si>
  <si>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</si>
  <si>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</si>
  <si>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</si>
  <si>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</si>
  <si>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</si>
  <si>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</si>
  <si>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</si>
  <si>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</si>
  <si>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</si>
  <si>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</si>
  <si>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</si>
  <si>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</si>
  <si>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</si>
  <si>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</si>
  <si>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</si>
  <si>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</si>
  <si>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</si>
  <si>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</si>
  <si>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</si>
  <si>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</si>
  <si>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</si>
  <si>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</si>
  <si>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</si>
  <si>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</si>
  <si>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</si>
  <si>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</si>
  <si>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</si>
  <si>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</si>
  <si>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</si>
  <si>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</si>
  <si>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</si>
  <si>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</si>
  <si>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 xml:space="preserve">                        Додаток 7</t>
  </si>
  <si>
    <r>
      <rPr>
        <sz val="18"/>
        <rFont val="Times New Roman"/>
        <family val="1"/>
        <charset val="204"/>
      </rPr>
      <t xml:space="preserve">       </t>
    </r>
    <r>
      <rPr>
        <u/>
        <sz val="18"/>
        <rFont val="Times New Roman"/>
        <family val="1"/>
        <charset val="204"/>
      </rPr>
      <t>18531000000</t>
    </r>
  </si>
  <si>
    <t xml:space="preserve">            (код бюджету)</t>
  </si>
  <si>
    <r>
      <rPr>
        <sz val="18"/>
        <rFont val="Times New Roman"/>
        <family val="1"/>
        <charset val="204"/>
      </rPr>
      <t xml:space="preserve">      </t>
    </r>
    <r>
      <rPr>
        <u/>
        <sz val="18"/>
        <rFont val="Times New Roman"/>
        <family val="1"/>
        <charset val="204"/>
      </rPr>
      <t>18531000000</t>
    </r>
  </si>
  <si>
    <t xml:space="preserve">          (код бюджету)</t>
  </si>
  <si>
    <t>до         рішення      Сумської      міської          ради</t>
  </si>
  <si>
    <t>«Про         внесення        змін        до          рішення</t>
  </si>
  <si>
    <t xml:space="preserve">Сумської  міської  ради  від  24  грудня  2020  року </t>
  </si>
  <si>
    <t xml:space="preserve">№  62 - МР    «Про    бюджет    Сумської     міської </t>
  </si>
  <si>
    <t>територіальної       громади     на       2021         рік»</t>
  </si>
  <si>
    <t>від                           2021     року        №           -  МР</t>
  </si>
  <si>
    <t>від                         2021     року          №           -  МР</t>
  </si>
  <si>
    <t>С.А. Липова</t>
  </si>
  <si>
    <t>Директор департаменту фінансів, економіки та інвестицій</t>
  </si>
  <si>
    <t>________</t>
  </si>
  <si>
    <t>Заходи з організації рятування на водах,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</si>
  <si>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</si>
  <si>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Виконавчий комітет Сумської міської ради, у т.ч. за рахунок:</t>
  </si>
  <si>
    <t>Інша діяльність, у т.ч. за рахунок:</t>
  </si>
  <si>
    <t xml:space="preserve">                                   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</si>
</sst>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7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81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/>
    <xf numFmtId="3" fontId="37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3" fontId="33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Alignment="1" applyProtection="1">
      <alignment vertical="center"/>
    </xf>
    <xf numFmtId="0" fontId="40" fillId="0" borderId="0" xfId="0" applyNumberFormat="1" applyFont="1" applyFill="1" applyAlignment="1" applyProtection="1">
      <alignment vertical="top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right"/>
    </xf>
    <xf numFmtId="49" fontId="43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/>
    <xf numFmtId="49" fontId="41" fillId="0" borderId="0" xfId="0" applyNumberFormat="1" applyFont="1" applyFill="1" applyBorder="1" applyAlignment="1" applyProtection="1"/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5" fillId="0" borderId="7" xfId="0" applyNumberFormat="1" applyFont="1" applyFill="1" applyBorder="1" applyAlignment="1">
      <alignment horizontal="right" wrapText="1"/>
    </xf>
    <xf numFmtId="4" fontId="46" fillId="0" borderId="7" xfId="0" applyNumberFormat="1" applyFont="1" applyFill="1" applyBorder="1" applyAlignment="1">
      <alignment horizontal="right" wrapText="1"/>
    </xf>
    <xf numFmtId="4" fontId="47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1" fillId="0" borderId="7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8" fillId="0" borderId="7" xfId="0" applyNumberFormat="1" applyFont="1" applyFill="1" applyBorder="1" applyAlignment="1" applyProtection="1">
      <alignment horizontal="center" vertical="center" wrapText="1"/>
    </xf>
    <xf numFmtId="49" fontId="49" fillId="0" borderId="7" xfId="0" applyNumberFormat="1" applyFont="1" applyFill="1" applyBorder="1" applyAlignment="1" applyProtection="1">
      <alignment horizontal="center" vertical="center" wrapText="1"/>
    </xf>
    <xf numFmtId="49" fontId="50" fillId="0" borderId="0" xfId="0" applyNumberFormat="1" applyFont="1" applyFill="1" applyAlignment="1" applyProtection="1">
      <alignment vertical="center"/>
    </xf>
    <xf numFmtId="49" fontId="50" fillId="0" borderId="0" xfId="0" applyNumberFormat="1" applyFont="1" applyFill="1" applyAlignment="1" applyProtection="1"/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33" fillId="0" borderId="0" xfId="0" applyNumberFormat="1" applyFont="1" applyFill="1" applyBorder="1" applyAlignment="1">
      <alignment vertical="center" textRotation="180"/>
    </xf>
    <xf numFmtId="3" fontId="33" fillId="0" borderId="10" xfId="0" applyNumberFormat="1" applyFont="1" applyFill="1" applyBorder="1" applyAlignment="1">
      <alignment vertical="center" textRotation="180"/>
    </xf>
    <xf numFmtId="49" fontId="23" fillId="0" borderId="0" xfId="0" applyNumberFormat="1" applyFont="1" applyFill="1" applyBorder="1" applyAlignment="1" applyProtection="1"/>
    <xf numFmtId="0" fontId="53" fillId="0" borderId="0" xfId="0" applyFont="1" applyFill="1" applyBorder="1"/>
    <xf numFmtId="0" fontId="33" fillId="0" borderId="0" xfId="0" applyFont="1" applyFill="1" applyBorder="1" applyAlignment="1">
      <alignment vertical="center" textRotation="180"/>
    </xf>
    <xf numFmtId="0" fontId="51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/>
    <xf numFmtId="3" fontId="41" fillId="0" borderId="0" xfId="0" applyNumberFormat="1" applyFont="1" applyFill="1" applyBorder="1" applyAlignment="1">
      <alignment vertical="center" textRotation="180"/>
    </xf>
    <xf numFmtId="49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4" fontId="55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Border="1" applyAlignment="1">
      <alignment horizontal="right" wrapText="1"/>
    </xf>
    <xf numFmtId="3" fontId="52" fillId="0" borderId="0" xfId="0" applyNumberFormat="1" applyFont="1" applyFill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horizontal="right" wrapText="1"/>
    </xf>
    <xf numFmtId="3" fontId="56" fillId="0" borderId="0" xfId="0" applyNumberFormat="1" applyFont="1" applyFill="1" applyAlignment="1">
      <alignment vertical="center"/>
    </xf>
    <xf numFmtId="3" fontId="56" fillId="0" borderId="0" xfId="0" applyNumberFormat="1" applyFont="1" applyFill="1" applyBorder="1" applyAlignment="1">
      <alignment vertical="center"/>
    </xf>
    <xf numFmtId="0" fontId="51" fillId="0" borderId="0" xfId="0" applyFont="1" applyFill="1" applyAlignment="1"/>
    <xf numFmtId="3" fontId="52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53" fillId="0" borderId="7" xfId="0" applyNumberFormat="1" applyFont="1" applyFill="1" applyBorder="1" applyAlignment="1" applyProtection="1">
      <alignment horizontal="center" vertical="center" wrapText="1"/>
    </xf>
    <xf numFmtId="3" fontId="51" fillId="42" borderId="0" xfId="0" applyNumberFormat="1" applyFont="1" applyFill="1" applyAlignment="1">
      <alignment horizontal="left"/>
    </xf>
    <xf numFmtId="3" fontId="33" fillId="0" borderId="0" xfId="0" applyNumberFormat="1" applyFont="1" applyFill="1" applyBorder="1" applyAlignment="1">
      <alignment horizontal="center" textRotation="180"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10" xfId="0" applyNumberFormat="1" applyFont="1" applyFill="1" applyBorder="1" applyAlignment="1">
      <alignment horizontal="center" vertical="center" textRotation="180"/>
    </xf>
    <xf numFmtId="49" fontId="23" fillId="0" borderId="0" xfId="0" applyNumberFormat="1" applyFont="1" applyFill="1" applyBorder="1" applyAlignment="1" applyProtection="1"/>
    <xf numFmtId="49" fontId="41" fillId="0" borderId="0" xfId="0" applyNumberFormat="1" applyFont="1" applyFill="1" applyBorder="1" applyAlignment="1" applyProtection="1">
      <alignment horizontal="center"/>
    </xf>
    <xf numFmtId="0" fontId="33" fillId="0" borderId="10" xfId="0" applyFont="1" applyFill="1" applyBorder="1" applyAlignment="1">
      <alignment horizontal="center" vertical="center" textRotation="180"/>
    </xf>
    <xf numFmtId="0" fontId="33" fillId="0" borderId="0" xfId="0" applyFont="1" applyFill="1" applyBorder="1" applyAlignment="1">
      <alignment horizontal="center" vertical="center" textRotation="180"/>
    </xf>
    <xf numFmtId="0" fontId="54" fillId="0" borderId="10" xfId="0" applyFont="1" applyFill="1" applyBorder="1" applyAlignment="1">
      <alignment horizontal="center" vertical="center" textRotation="180"/>
    </xf>
    <xf numFmtId="0" fontId="51" fillId="0" borderId="0" xfId="0" applyFont="1" applyFill="1" applyAlignment="1"/>
    <xf numFmtId="0" fontId="44" fillId="0" borderId="0" xfId="0" applyNumberFormat="1" applyFont="1" applyFill="1" applyBorder="1" applyAlignment="1" applyProtection="1">
      <alignment horizontal="center" vertical="top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H1651"/>
  <sheetViews>
    <sheetView showGridLines="0" showZeros="0" tabSelected="1" view="pageBreakPreview" topLeftCell="A251" zoomScale="55" zoomScaleNormal="82" zoomScaleSheetLayoutView="55" workbookViewId="0">
      <selection activeCell="E268" sqref="E268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1.6640625" style="47" customWidth="1"/>
    <col min="6" max="7" width="21.33203125" style="47" customWidth="1"/>
    <col min="8" max="8" width="17.5" style="47" customWidth="1"/>
    <col min="9" max="9" width="18.5" style="47" customWidth="1"/>
    <col min="10" max="10" width="19" style="47" customWidth="1"/>
    <col min="11" max="11" width="18.83203125" style="47" customWidth="1"/>
    <col min="12" max="12" width="16.83203125" style="47" customWidth="1"/>
    <col min="13" max="13" width="16" style="47" customWidth="1"/>
    <col min="14" max="14" width="15.33203125" style="47" customWidth="1"/>
    <col min="15" max="15" width="18.83203125" style="47" customWidth="1"/>
    <col min="16" max="16" width="21.1640625" style="95" customWidth="1"/>
    <col min="17" max="17" width="7.33203125" style="144" customWidth="1"/>
    <col min="18" max="18" width="11.5" style="28" customWidth="1"/>
    <col min="19" max="19" width="10.5" style="28" customWidth="1"/>
    <col min="20" max="528" width="9.1640625" style="28"/>
    <col min="529" max="16384" width="9.1640625" style="20"/>
  </cols>
  <sheetData>
    <row r="1" spans="1:528" ht="26.25" customHeight="1" x14ac:dyDescent="0.35">
      <c r="K1" s="163" t="s">
        <v>560</v>
      </c>
      <c r="L1" s="163"/>
      <c r="M1" s="163"/>
      <c r="N1" s="163"/>
      <c r="O1" s="163"/>
      <c r="P1" s="163"/>
      <c r="Q1" s="172">
        <v>15</v>
      </c>
    </row>
    <row r="2" spans="1:528" ht="26.25" customHeight="1" x14ac:dyDescent="0.25">
      <c r="K2" s="149" t="s">
        <v>546</v>
      </c>
      <c r="L2" s="149"/>
      <c r="M2" s="149"/>
      <c r="N2" s="149"/>
      <c r="O2" s="149"/>
      <c r="P2" s="149"/>
      <c r="Q2" s="172"/>
    </row>
    <row r="3" spans="1:528" ht="26.25" customHeight="1" x14ac:dyDescent="0.35">
      <c r="K3" s="170" t="s">
        <v>547</v>
      </c>
      <c r="L3" s="170"/>
      <c r="M3" s="170"/>
      <c r="N3" s="170"/>
      <c r="O3" s="170"/>
      <c r="P3" s="170"/>
      <c r="Q3" s="172"/>
    </row>
    <row r="4" spans="1:528" ht="26.25" customHeight="1" x14ac:dyDescent="0.35">
      <c r="K4" s="170" t="s">
        <v>548</v>
      </c>
      <c r="L4" s="170"/>
      <c r="M4" s="170"/>
      <c r="N4" s="170"/>
      <c r="O4" s="170"/>
      <c r="P4" s="170"/>
      <c r="Q4" s="172"/>
    </row>
    <row r="5" spans="1:528" ht="26.25" customHeight="1" x14ac:dyDescent="0.35">
      <c r="K5" s="170" t="s">
        <v>549</v>
      </c>
      <c r="L5" s="170"/>
      <c r="M5" s="170"/>
      <c r="N5" s="170"/>
      <c r="O5" s="170"/>
      <c r="P5" s="170"/>
      <c r="Q5" s="172"/>
    </row>
    <row r="6" spans="1:528" ht="28.5" customHeight="1" x14ac:dyDescent="0.35">
      <c r="K6" s="170" t="s">
        <v>550</v>
      </c>
      <c r="L6" s="170"/>
      <c r="M6" s="170"/>
      <c r="N6" s="170"/>
      <c r="O6" s="170"/>
      <c r="P6" s="170"/>
      <c r="Q6" s="172"/>
    </row>
    <row r="7" spans="1:528" ht="26.25" customHeight="1" x14ac:dyDescent="0.35">
      <c r="K7" s="170" t="s">
        <v>551</v>
      </c>
      <c r="L7" s="170"/>
      <c r="M7" s="170"/>
      <c r="N7" s="170"/>
      <c r="O7" s="170"/>
      <c r="P7" s="170"/>
      <c r="Q7" s="172"/>
    </row>
    <row r="8" spans="1:528" ht="19.5" customHeight="1" x14ac:dyDescent="0.4">
      <c r="L8" s="63"/>
      <c r="M8" s="63"/>
      <c r="N8" s="63"/>
      <c r="O8" s="63"/>
      <c r="P8" s="63"/>
      <c r="Q8" s="172"/>
    </row>
    <row r="9" spans="1:528" s="44" customFormat="1" ht="66.75" customHeight="1" x14ac:dyDescent="0.3">
      <c r="A9" s="166" t="s">
        <v>461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7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</row>
    <row r="10" spans="1:528" s="44" customFormat="1" ht="23.25" customHeight="1" x14ac:dyDescent="0.35">
      <c r="A10" s="66"/>
      <c r="B10" s="66"/>
      <c r="C10" s="64"/>
      <c r="D10" s="64"/>
      <c r="E10" s="64"/>
      <c r="F10" s="64"/>
      <c r="G10" s="142" t="s">
        <v>544</v>
      </c>
      <c r="H10" s="64"/>
      <c r="I10" s="64"/>
      <c r="J10" s="64"/>
      <c r="K10" s="64"/>
      <c r="L10" s="64"/>
      <c r="M10" s="64"/>
      <c r="N10" s="64"/>
      <c r="O10" s="64"/>
      <c r="P10" s="64"/>
      <c r="Q10" s="17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</row>
    <row r="11" spans="1:528" s="44" customFormat="1" ht="15.75" customHeight="1" x14ac:dyDescent="0.3">
      <c r="A11" s="67"/>
      <c r="B11" s="67"/>
      <c r="C11" s="64"/>
      <c r="D11" s="64"/>
      <c r="E11" s="64"/>
      <c r="F11" s="64"/>
      <c r="G11" s="67" t="s">
        <v>545</v>
      </c>
      <c r="H11" s="64"/>
      <c r="I11" s="64"/>
      <c r="J11" s="64"/>
      <c r="K11" s="64"/>
      <c r="L11" s="64"/>
      <c r="M11" s="64"/>
      <c r="N11" s="64"/>
      <c r="O11" s="64"/>
      <c r="P11" s="64"/>
      <c r="Q11" s="17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</row>
    <row r="12" spans="1:528" s="46" customFormat="1" ht="14.25" customHeight="1" x14ac:dyDescent="0.3">
      <c r="A12" s="55"/>
      <c r="B12" s="50"/>
      <c r="C12" s="50"/>
      <c r="D12" s="19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65" t="s">
        <v>366</v>
      </c>
      <c r="Q12" s="172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</row>
    <row r="13" spans="1:528" s="21" customFormat="1" ht="18.75" customHeight="1" x14ac:dyDescent="0.2">
      <c r="A13" s="167" t="s">
        <v>344</v>
      </c>
      <c r="B13" s="168" t="s">
        <v>345</v>
      </c>
      <c r="C13" s="168" t="s">
        <v>334</v>
      </c>
      <c r="D13" s="168" t="s">
        <v>346</v>
      </c>
      <c r="E13" s="169" t="s">
        <v>228</v>
      </c>
      <c r="F13" s="169"/>
      <c r="G13" s="169"/>
      <c r="H13" s="169"/>
      <c r="I13" s="169"/>
      <c r="J13" s="169" t="s">
        <v>229</v>
      </c>
      <c r="K13" s="169"/>
      <c r="L13" s="169"/>
      <c r="M13" s="169"/>
      <c r="N13" s="169"/>
      <c r="O13" s="169"/>
      <c r="P13" s="169" t="s">
        <v>230</v>
      </c>
      <c r="Q13" s="172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</row>
    <row r="14" spans="1:528" s="21" customFormat="1" ht="12.75" customHeight="1" x14ac:dyDescent="0.2">
      <c r="A14" s="167"/>
      <c r="B14" s="168"/>
      <c r="C14" s="168"/>
      <c r="D14" s="168"/>
      <c r="E14" s="165" t="s">
        <v>335</v>
      </c>
      <c r="F14" s="165" t="s">
        <v>231</v>
      </c>
      <c r="G14" s="164" t="s">
        <v>232</v>
      </c>
      <c r="H14" s="164"/>
      <c r="I14" s="165" t="s">
        <v>233</v>
      </c>
      <c r="J14" s="165" t="s">
        <v>335</v>
      </c>
      <c r="K14" s="165" t="s">
        <v>336</v>
      </c>
      <c r="L14" s="165" t="s">
        <v>231</v>
      </c>
      <c r="M14" s="164" t="s">
        <v>232</v>
      </c>
      <c r="N14" s="164"/>
      <c r="O14" s="165" t="s">
        <v>233</v>
      </c>
      <c r="P14" s="169"/>
      <c r="Q14" s="172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</row>
    <row r="15" spans="1:528" s="21" customFormat="1" ht="85.5" customHeight="1" x14ac:dyDescent="0.2">
      <c r="A15" s="167"/>
      <c r="B15" s="168"/>
      <c r="C15" s="168"/>
      <c r="D15" s="168"/>
      <c r="E15" s="165"/>
      <c r="F15" s="165"/>
      <c r="G15" s="143" t="s">
        <v>234</v>
      </c>
      <c r="H15" s="143" t="s">
        <v>235</v>
      </c>
      <c r="I15" s="165"/>
      <c r="J15" s="165"/>
      <c r="K15" s="165"/>
      <c r="L15" s="165"/>
      <c r="M15" s="143" t="s">
        <v>234</v>
      </c>
      <c r="N15" s="143" t="s">
        <v>235</v>
      </c>
      <c r="O15" s="165"/>
      <c r="P15" s="169"/>
      <c r="Q15" s="172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</row>
    <row r="16" spans="1:528" s="27" customFormat="1" ht="17.25" customHeight="1" x14ac:dyDescent="0.25">
      <c r="A16" s="110" t="s">
        <v>153</v>
      </c>
      <c r="B16" s="111"/>
      <c r="C16" s="111"/>
      <c r="D16" s="112" t="s">
        <v>36</v>
      </c>
      <c r="E16" s="113">
        <f>E17</f>
        <v>240764686</v>
      </c>
      <c r="F16" s="113">
        <f t="shared" ref="F16:J16" si="0">F17</f>
        <v>191605190</v>
      </c>
      <c r="G16" s="113">
        <f t="shared" si="0"/>
        <v>107325600</v>
      </c>
      <c r="H16" s="113">
        <f t="shared" si="0"/>
        <v>4150690</v>
      </c>
      <c r="I16" s="113">
        <f t="shared" si="0"/>
        <v>49159496</v>
      </c>
      <c r="J16" s="113">
        <f t="shared" si="0"/>
        <v>33200747</v>
      </c>
      <c r="K16" s="113">
        <f t="shared" ref="K16" si="1">K17</f>
        <v>32677952</v>
      </c>
      <c r="L16" s="113">
        <f t="shared" ref="L16" si="2">L17</f>
        <v>522795</v>
      </c>
      <c r="M16" s="113">
        <f t="shared" ref="M16" si="3">M17</f>
        <v>119291</v>
      </c>
      <c r="N16" s="113">
        <f t="shared" ref="N16" si="4">N17</f>
        <v>51832</v>
      </c>
      <c r="O16" s="113">
        <f t="shared" ref="O16:P16" si="5">O17</f>
        <v>32677952</v>
      </c>
      <c r="P16" s="113">
        <f t="shared" si="5"/>
        <v>273965433</v>
      </c>
      <c r="Q16" s="17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</row>
    <row r="17" spans="1:528" s="34" customFormat="1" ht="35.25" customHeight="1" x14ac:dyDescent="0.25">
      <c r="A17" s="114" t="s">
        <v>154</v>
      </c>
      <c r="B17" s="115"/>
      <c r="C17" s="115"/>
      <c r="D17" s="82" t="s">
        <v>558</v>
      </c>
      <c r="E17" s="116">
        <f>E20+E21+E22+E23+E25+E26+E27+E28+E29+E30+E31+E32+E33+E34+E35+E36+E37+E38+E39+E40+E41+E42+E43+E46+E47+E48+E49+E50+E51+E52+E53+E54+E56+E57+E58+E44+E45+E59</f>
        <v>240764686</v>
      </c>
      <c r="F17" s="116">
        <f t="shared" ref="F17:P17" si="6">F20+F21+F22+F23+F25+F26+F27+F28+F29+F30+F31+F32+F33+F34+F35+F36+F37+F38+F39+F40+F41+F42+F43+F46+F47+F48+F49+F50+F51+F52+F53+F54+F56+F57+F58+F44+F45+F59</f>
        <v>191605190</v>
      </c>
      <c r="G17" s="116">
        <f t="shared" si="6"/>
        <v>107325600</v>
      </c>
      <c r="H17" s="116">
        <f t="shared" si="6"/>
        <v>4150690</v>
      </c>
      <c r="I17" s="116">
        <f t="shared" si="6"/>
        <v>49159496</v>
      </c>
      <c r="J17" s="116">
        <f t="shared" si="6"/>
        <v>33200747</v>
      </c>
      <c r="K17" s="116">
        <f t="shared" si="6"/>
        <v>32677952</v>
      </c>
      <c r="L17" s="116">
        <f t="shared" si="6"/>
        <v>522795</v>
      </c>
      <c r="M17" s="116">
        <f t="shared" si="6"/>
        <v>119291</v>
      </c>
      <c r="N17" s="116">
        <f t="shared" si="6"/>
        <v>51832</v>
      </c>
      <c r="O17" s="116">
        <f t="shared" si="6"/>
        <v>32677952</v>
      </c>
      <c r="P17" s="116">
        <f t="shared" si="6"/>
        <v>273965433</v>
      </c>
      <c r="Q17" s="172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</row>
    <row r="18" spans="1:528" s="34" customFormat="1" ht="63" x14ac:dyDescent="0.25">
      <c r="A18" s="114"/>
      <c r="B18" s="115"/>
      <c r="C18" s="115"/>
      <c r="D18" s="82" t="s">
        <v>391</v>
      </c>
      <c r="E18" s="116">
        <f>E55</f>
        <v>359315</v>
      </c>
      <c r="F18" s="116">
        <f t="shared" ref="F18:P18" si="7">F55</f>
        <v>359315</v>
      </c>
      <c r="G18" s="116">
        <f t="shared" si="7"/>
        <v>294520</v>
      </c>
      <c r="H18" s="116">
        <f t="shared" si="7"/>
        <v>0</v>
      </c>
      <c r="I18" s="116">
        <f t="shared" si="7"/>
        <v>0</v>
      </c>
      <c r="J18" s="116">
        <f t="shared" si="7"/>
        <v>0</v>
      </c>
      <c r="K18" s="116">
        <f t="shared" si="7"/>
        <v>0</v>
      </c>
      <c r="L18" s="116">
        <f t="shared" si="7"/>
        <v>0</v>
      </c>
      <c r="M18" s="116">
        <f t="shared" si="7"/>
        <v>0</v>
      </c>
      <c r="N18" s="116">
        <f t="shared" si="7"/>
        <v>0</v>
      </c>
      <c r="O18" s="116">
        <f t="shared" si="7"/>
        <v>0</v>
      </c>
      <c r="P18" s="116">
        <f t="shared" si="7"/>
        <v>359315</v>
      </c>
      <c r="Q18" s="172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</row>
    <row r="19" spans="1:528" s="34" customFormat="1" ht="63" hidden="1" customHeight="1" x14ac:dyDescent="0.25">
      <c r="A19" s="114"/>
      <c r="B19" s="115"/>
      <c r="C19" s="115"/>
      <c r="D19" s="82" t="str">
        <f>'дод 7'!C22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9" s="116">
        <f>E24</f>
        <v>0</v>
      </c>
      <c r="F19" s="116">
        <f t="shared" ref="F19:P19" si="8">F24</f>
        <v>0</v>
      </c>
      <c r="G19" s="116">
        <f t="shared" si="8"/>
        <v>0</v>
      </c>
      <c r="H19" s="116">
        <f t="shared" si="8"/>
        <v>0</v>
      </c>
      <c r="I19" s="116">
        <f t="shared" si="8"/>
        <v>0</v>
      </c>
      <c r="J19" s="116">
        <f t="shared" si="8"/>
        <v>0</v>
      </c>
      <c r="K19" s="116">
        <f t="shared" si="8"/>
        <v>0</v>
      </c>
      <c r="L19" s="116">
        <f t="shared" si="8"/>
        <v>0</v>
      </c>
      <c r="M19" s="116">
        <f t="shared" si="8"/>
        <v>0</v>
      </c>
      <c r="N19" s="116">
        <f t="shared" si="8"/>
        <v>0</v>
      </c>
      <c r="O19" s="116">
        <f t="shared" si="8"/>
        <v>0</v>
      </c>
      <c r="P19" s="116">
        <f t="shared" si="8"/>
        <v>0</v>
      </c>
      <c r="Q19" s="172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</row>
    <row r="20" spans="1:528" s="22" customFormat="1" ht="48" customHeight="1" x14ac:dyDescent="0.25">
      <c r="A20" s="60" t="s">
        <v>155</v>
      </c>
      <c r="B20" s="107" t="str">
        <f>'дод 7'!A18</f>
        <v>0160</v>
      </c>
      <c r="C20" s="107" t="str">
        <f>'дод 7'!B18</f>
        <v>0111</v>
      </c>
      <c r="D20" s="36" t="s">
        <v>516</v>
      </c>
      <c r="E20" s="117">
        <f t="shared" ref="E20:E59" si="9">F20+I20</f>
        <v>112079700</v>
      </c>
      <c r="F20" s="117">
        <f>111955200+124500</f>
        <v>112079700</v>
      </c>
      <c r="G20" s="117">
        <f>82099100+102000</f>
        <v>82201100</v>
      </c>
      <c r="H20" s="117">
        <v>2287700</v>
      </c>
      <c r="I20" s="117"/>
      <c r="J20" s="117">
        <f>L20+O20</f>
        <v>150000</v>
      </c>
      <c r="K20" s="117">
        <v>150000</v>
      </c>
      <c r="L20" s="117"/>
      <c r="M20" s="117"/>
      <c r="N20" s="117"/>
      <c r="O20" s="117">
        <v>150000</v>
      </c>
      <c r="P20" s="117">
        <f t="shared" ref="P20:P59" si="10">E20+J20</f>
        <v>112229700</v>
      </c>
      <c r="Q20" s="172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</row>
    <row r="21" spans="1:528" s="22" customFormat="1" ht="35.25" customHeight="1" x14ac:dyDescent="0.25">
      <c r="A21" s="60" t="s">
        <v>464</v>
      </c>
      <c r="B21" s="60" t="s">
        <v>92</v>
      </c>
      <c r="C21" s="60" t="s">
        <v>476</v>
      </c>
      <c r="D21" s="36" t="s">
        <v>465</v>
      </c>
      <c r="E21" s="117">
        <f t="shared" si="9"/>
        <v>200000</v>
      </c>
      <c r="F21" s="117">
        <v>200000</v>
      </c>
      <c r="G21" s="117"/>
      <c r="H21" s="117"/>
      <c r="I21" s="117"/>
      <c r="J21" s="117">
        <f>L21+O21</f>
        <v>0</v>
      </c>
      <c r="K21" s="117"/>
      <c r="L21" s="117"/>
      <c r="M21" s="117"/>
      <c r="N21" s="117"/>
      <c r="O21" s="117"/>
      <c r="P21" s="117">
        <f t="shared" si="10"/>
        <v>200000</v>
      </c>
      <c r="Q21" s="17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</row>
    <row r="22" spans="1:528" s="22" customFormat="1" ht="21.75" customHeight="1" x14ac:dyDescent="0.25">
      <c r="A22" s="60" t="s">
        <v>245</v>
      </c>
      <c r="B22" s="107" t="str">
        <f>'дод 7'!A20</f>
        <v>0180</v>
      </c>
      <c r="C22" s="107" t="str">
        <f>'дод 7'!B20</f>
        <v>0133</v>
      </c>
      <c r="D22" s="61" t="str">
        <f>'дод 7'!C20</f>
        <v>Інша діяльність у сфері державного управління</v>
      </c>
      <c r="E22" s="117">
        <f t="shared" si="9"/>
        <v>396000</v>
      </c>
      <c r="F22" s="117">
        <v>396000</v>
      </c>
      <c r="G22" s="117"/>
      <c r="H22" s="117"/>
      <c r="I22" s="117"/>
      <c r="J22" s="117">
        <f t="shared" ref="J22:J24" si="11">L22+O22</f>
        <v>0</v>
      </c>
      <c r="K22" s="117"/>
      <c r="L22" s="117"/>
      <c r="M22" s="117"/>
      <c r="N22" s="117"/>
      <c r="O22" s="117"/>
      <c r="P22" s="117">
        <f t="shared" si="10"/>
        <v>396000</v>
      </c>
      <c r="Q22" s="17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</row>
    <row r="23" spans="1:528" s="22" customFormat="1" ht="15.75" hidden="1" customHeight="1" x14ac:dyDescent="0.25">
      <c r="A23" s="60" t="s">
        <v>445</v>
      </c>
      <c r="B23" s="60" t="s">
        <v>446</v>
      </c>
      <c r="C23" s="60" t="s">
        <v>122</v>
      </c>
      <c r="D23" s="61" t="s">
        <v>447</v>
      </c>
      <c r="E23" s="117">
        <f t="shared" si="9"/>
        <v>0</v>
      </c>
      <c r="F23" s="117"/>
      <c r="G23" s="117"/>
      <c r="H23" s="117"/>
      <c r="I23" s="117"/>
      <c r="J23" s="117">
        <f t="shared" si="11"/>
        <v>0</v>
      </c>
      <c r="K23" s="117"/>
      <c r="L23" s="117"/>
      <c r="M23" s="117"/>
      <c r="N23" s="117"/>
      <c r="O23" s="117"/>
      <c r="P23" s="117">
        <f t="shared" si="10"/>
        <v>0</v>
      </c>
      <c r="Q23" s="17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</row>
    <row r="24" spans="1:528" s="24" customFormat="1" ht="60" hidden="1" customHeight="1" x14ac:dyDescent="0.25">
      <c r="A24" s="89"/>
      <c r="B24" s="118"/>
      <c r="C24" s="118"/>
      <c r="D24" s="92" t="str">
        <f>'дод 7'!C22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4" s="119">
        <f t="shared" si="9"/>
        <v>0</v>
      </c>
      <c r="F24" s="119"/>
      <c r="G24" s="119"/>
      <c r="H24" s="119"/>
      <c r="I24" s="119"/>
      <c r="J24" s="119">
        <f t="shared" si="11"/>
        <v>0</v>
      </c>
      <c r="K24" s="119"/>
      <c r="L24" s="119"/>
      <c r="M24" s="119"/>
      <c r="N24" s="119"/>
      <c r="O24" s="119"/>
      <c r="P24" s="119">
        <f t="shared" si="10"/>
        <v>0</v>
      </c>
      <c r="Q24" s="172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</row>
    <row r="25" spans="1:528" s="22" customFormat="1" ht="46.5" customHeight="1" x14ac:dyDescent="0.25">
      <c r="A25" s="60" t="s">
        <v>261</v>
      </c>
      <c r="B25" s="107" t="str">
        <f>'дод 7'!A84</f>
        <v>3033</v>
      </c>
      <c r="C25" s="107" t="str">
        <f>'дод 7'!B84</f>
        <v>1070</v>
      </c>
      <c r="D25" s="61" t="s">
        <v>420</v>
      </c>
      <c r="E25" s="117">
        <f t="shared" si="9"/>
        <v>270000</v>
      </c>
      <c r="F25" s="117">
        <v>270000</v>
      </c>
      <c r="G25" s="117"/>
      <c r="H25" s="117"/>
      <c r="I25" s="117"/>
      <c r="J25" s="117">
        <f t="shared" ref="J25:J59" si="12">L25+O25</f>
        <v>0</v>
      </c>
      <c r="K25" s="117"/>
      <c r="L25" s="117"/>
      <c r="M25" s="117"/>
      <c r="N25" s="117"/>
      <c r="O25" s="117"/>
      <c r="P25" s="117">
        <f t="shared" si="10"/>
        <v>270000</v>
      </c>
      <c r="Q25" s="17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</row>
    <row r="26" spans="1:528" s="22" customFormat="1" ht="31.5" customHeight="1" x14ac:dyDescent="0.25">
      <c r="A26" s="60" t="s">
        <v>156</v>
      </c>
      <c r="B26" s="107" t="str">
        <f>'дод 7'!A87</f>
        <v>3036</v>
      </c>
      <c r="C26" s="107" t="str">
        <f>'дод 7'!B87</f>
        <v>1070</v>
      </c>
      <c r="D26" s="61" t="str">
        <f>'дод 7'!C87</f>
        <v>Компенсаційні виплати на пільговий проїзд електротранспортом окремим категоріям громадян</v>
      </c>
      <c r="E26" s="117">
        <f t="shared" si="9"/>
        <v>426500</v>
      </c>
      <c r="F26" s="117">
        <v>426500</v>
      </c>
      <c r="G26" s="117"/>
      <c r="H26" s="117"/>
      <c r="I26" s="117"/>
      <c r="J26" s="117">
        <f t="shared" si="12"/>
        <v>0</v>
      </c>
      <c r="K26" s="117"/>
      <c r="L26" s="117"/>
      <c r="M26" s="117"/>
      <c r="N26" s="117"/>
      <c r="O26" s="117"/>
      <c r="P26" s="117">
        <f t="shared" si="10"/>
        <v>426500</v>
      </c>
      <c r="Q26" s="17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</row>
    <row r="27" spans="1:528" s="22" customFormat="1" ht="36" customHeight="1" x14ac:dyDescent="0.25">
      <c r="A27" s="60" t="s">
        <v>157</v>
      </c>
      <c r="B27" s="107" t="str">
        <f>'дод 7'!A95</f>
        <v>3121</v>
      </c>
      <c r="C27" s="107" t="str">
        <f>'дод 7'!B95</f>
        <v>1040</v>
      </c>
      <c r="D27" s="61" t="s">
        <v>523</v>
      </c>
      <c r="E27" s="117">
        <f t="shared" si="9"/>
        <v>3206400</v>
      </c>
      <c r="F27" s="117">
        <v>3206400</v>
      </c>
      <c r="G27" s="117">
        <v>2407050</v>
      </c>
      <c r="H27" s="117">
        <v>39590</v>
      </c>
      <c r="I27" s="117"/>
      <c r="J27" s="117">
        <f t="shared" si="12"/>
        <v>0</v>
      </c>
      <c r="K27" s="117"/>
      <c r="L27" s="117"/>
      <c r="M27" s="117"/>
      <c r="N27" s="117"/>
      <c r="O27" s="117"/>
      <c r="P27" s="117">
        <f t="shared" si="10"/>
        <v>3206400</v>
      </c>
      <c r="Q27" s="17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</row>
    <row r="28" spans="1:528" s="22" customFormat="1" ht="48.75" customHeight="1" x14ac:dyDescent="0.25">
      <c r="A28" s="60" t="s">
        <v>158</v>
      </c>
      <c r="B28" s="107" t="str">
        <f>'дод 7'!A96</f>
        <v>3131</v>
      </c>
      <c r="C28" s="107" t="str">
        <f>'дод 7'!B96</f>
        <v>1040</v>
      </c>
      <c r="D28" s="61" t="str">
        <f>'дод 7'!C96</f>
        <v>Здійснення заходів та реалізація проектів на виконання Державної цільової соціальної програми "Молодь України"</v>
      </c>
      <c r="E28" s="117">
        <f t="shared" si="9"/>
        <v>684300</v>
      </c>
      <c r="F28" s="117">
        <v>684300</v>
      </c>
      <c r="G28" s="117"/>
      <c r="H28" s="117"/>
      <c r="I28" s="117"/>
      <c r="J28" s="117">
        <f t="shared" si="12"/>
        <v>0</v>
      </c>
      <c r="K28" s="117"/>
      <c r="L28" s="117"/>
      <c r="M28" s="117"/>
      <c r="N28" s="117"/>
      <c r="O28" s="117"/>
      <c r="P28" s="117">
        <f t="shared" si="10"/>
        <v>684300</v>
      </c>
      <c r="Q28" s="17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</row>
    <row r="29" spans="1:528" s="22" customFormat="1" ht="78.75" x14ac:dyDescent="0.25">
      <c r="A29" s="60" t="s">
        <v>159</v>
      </c>
      <c r="B29" s="107" t="str">
        <f>'дод 7'!A97</f>
        <v>3140</v>
      </c>
      <c r="C29" s="107" t="str">
        <f>'дод 7'!B97</f>
        <v>1040</v>
      </c>
      <c r="D29" s="61" t="s">
        <v>20</v>
      </c>
      <c r="E29" s="117">
        <f t="shared" si="9"/>
        <v>280000</v>
      </c>
      <c r="F29" s="117">
        <v>280000</v>
      </c>
      <c r="G29" s="117"/>
      <c r="H29" s="117"/>
      <c r="I29" s="117"/>
      <c r="J29" s="117">
        <f t="shared" si="12"/>
        <v>0</v>
      </c>
      <c r="K29" s="117"/>
      <c r="L29" s="117"/>
      <c r="M29" s="117"/>
      <c r="N29" s="117"/>
      <c r="O29" s="117"/>
      <c r="P29" s="117">
        <f t="shared" si="10"/>
        <v>280000</v>
      </c>
      <c r="Q29" s="17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</row>
    <row r="30" spans="1:528" s="22" customFormat="1" ht="32.25" customHeight="1" x14ac:dyDescent="0.25">
      <c r="A30" s="60" t="s">
        <v>312</v>
      </c>
      <c r="B30" s="107" t="str">
        <f>'дод 7'!A112</f>
        <v>3241</v>
      </c>
      <c r="C30" s="107" t="str">
        <f>'дод 7'!B112</f>
        <v>1090</v>
      </c>
      <c r="D30" s="61" t="str">
        <f>'дод 7'!C112</f>
        <v>Забезпечення діяльності інших закладів у сфері соціального захисту і соціального забезпечення</v>
      </c>
      <c r="E30" s="117">
        <f t="shared" si="9"/>
        <v>1518300</v>
      </c>
      <c r="F30" s="117">
        <v>1518300</v>
      </c>
      <c r="G30" s="117">
        <v>1078950</v>
      </c>
      <c r="H30" s="117">
        <v>96540</v>
      </c>
      <c r="I30" s="117"/>
      <c r="J30" s="117">
        <f t="shared" si="12"/>
        <v>0</v>
      </c>
      <c r="K30" s="117"/>
      <c r="L30" s="117"/>
      <c r="M30" s="117"/>
      <c r="N30" s="117"/>
      <c r="O30" s="117"/>
      <c r="P30" s="117">
        <f t="shared" si="10"/>
        <v>1518300</v>
      </c>
      <c r="Q30" s="17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</row>
    <row r="31" spans="1:528" s="22" customFormat="1" ht="33.75" customHeight="1" x14ac:dyDescent="0.25">
      <c r="A31" s="60" t="s">
        <v>313</v>
      </c>
      <c r="B31" s="107" t="str">
        <f>'дод 7'!A113</f>
        <v>3242</v>
      </c>
      <c r="C31" s="107" t="str">
        <f>'дод 7'!B113</f>
        <v>1090</v>
      </c>
      <c r="D31" s="61" t="s">
        <v>421</v>
      </c>
      <c r="E31" s="117">
        <f t="shared" si="9"/>
        <v>257400</v>
      </c>
      <c r="F31" s="117">
        <v>257400</v>
      </c>
      <c r="G31" s="117"/>
      <c r="H31" s="117"/>
      <c r="I31" s="117"/>
      <c r="J31" s="117">
        <f t="shared" si="12"/>
        <v>0</v>
      </c>
      <c r="K31" s="117"/>
      <c r="L31" s="117"/>
      <c r="M31" s="117"/>
      <c r="N31" s="117"/>
      <c r="O31" s="117"/>
      <c r="P31" s="117">
        <f t="shared" si="10"/>
        <v>257400</v>
      </c>
      <c r="Q31" s="17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</row>
    <row r="32" spans="1:528" s="22" customFormat="1" ht="48" customHeight="1" x14ac:dyDescent="0.25">
      <c r="A32" s="60" t="s">
        <v>325</v>
      </c>
      <c r="B32" s="107" t="str">
        <f>'дод 7'!A117</f>
        <v>4060</v>
      </c>
      <c r="C32" s="107" t="str">
        <f>'дод 7'!B117</f>
        <v>0828</v>
      </c>
      <c r="D32" s="61" t="str">
        <f>'дод 7'!C117</f>
        <v>Забезпечення діяльності палаців i будинків культури, клубів, центрів дозвілля та iнших клубних закладів</v>
      </c>
      <c r="E32" s="117">
        <f t="shared" si="9"/>
        <v>4330600</v>
      </c>
      <c r="F32" s="120">
        <v>4330600</v>
      </c>
      <c r="G32" s="117">
        <v>2526200</v>
      </c>
      <c r="H32" s="117">
        <v>452700</v>
      </c>
      <c r="I32" s="117"/>
      <c r="J32" s="117">
        <f t="shared" si="12"/>
        <v>100000</v>
      </c>
      <c r="K32" s="117">
        <v>100000</v>
      </c>
      <c r="L32" s="117"/>
      <c r="M32" s="117"/>
      <c r="N32" s="117"/>
      <c r="O32" s="117">
        <v>100000</v>
      </c>
      <c r="P32" s="117">
        <f t="shared" si="10"/>
        <v>4430600</v>
      </c>
      <c r="Q32" s="17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</row>
    <row r="33" spans="1:528" s="22" customFormat="1" ht="30.75" customHeight="1" x14ac:dyDescent="0.25">
      <c r="A33" s="60" t="s">
        <v>310</v>
      </c>
      <c r="B33" s="107" t="str">
        <f>'дод 7'!A118</f>
        <v>4081</v>
      </c>
      <c r="C33" s="107" t="str">
        <f>'дод 7'!B118</f>
        <v>0829</v>
      </c>
      <c r="D33" s="61" t="str">
        <f>'дод 7'!C118</f>
        <v>Забезпечення діяльності інших закладів в галузі культури і мистецтва</v>
      </c>
      <c r="E33" s="117">
        <f t="shared" si="9"/>
        <v>2708200</v>
      </c>
      <c r="F33" s="117">
        <v>2708200</v>
      </c>
      <c r="G33" s="117">
        <v>1687000</v>
      </c>
      <c r="H33" s="117">
        <v>72500</v>
      </c>
      <c r="I33" s="117"/>
      <c r="J33" s="117">
        <f t="shared" si="12"/>
        <v>65000</v>
      </c>
      <c r="K33" s="117">
        <v>65000</v>
      </c>
      <c r="L33" s="117"/>
      <c r="M33" s="117"/>
      <c r="N33" s="117"/>
      <c r="O33" s="117">
        <v>65000</v>
      </c>
      <c r="P33" s="117">
        <f t="shared" si="10"/>
        <v>2773200</v>
      </c>
      <c r="Q33" s="17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</row>
    <row r="34" spans="1:528" s="22" customFormat="1" ht="25.5" customHeight="1" x14ac:dyDescent="0.25">
      <c r="A34" s="60" t="s">
        <v>311</v>
      </c>
      <c r="B34" s="107" t="str">
        <f>'дод 7'!A119</f>
        <v>4082</v>
      </c>
      <c r="C34" s="107" t="str">
        <f>'дод 7'!B119</f>
        <v>0829</v>
      </c>
      <c r="D34" s="61" t="str">
        <f>'дод 7'!C119</f>
        <v>Інші заходи в галузі культури і мистецтва</v>
      </c>
      <c r="E34" s="117">
        <f t="shared" si="9"/>
        <v>355081</v>
      </c>
      <c r="F34" s="117">
        <v>355081</v>
      </c>
      <c r="G34" s="117"/>
      <c r="H34" s="117"/>
      <c r="I34" s="117"/>
      <c r="J34" s="117">
        <f t="shared" si="12"/>
        <v>0</v>
      </c>
      <c r="K34" s="117"/>
      <c r="L34" s="117"/>
      <c r="M34" s="117"/>
      <c r="N34" s="117"/>
      <c r="O34" s="117"/>
      <c r="P34" s="117">
        <f t="shared" si="10"/>
        <v>355081</v>
      </c>
      <c r="Q34" s="17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</row>
    <row r="35" spans="1:528" s="22" customFormat="1" ht="36.75" customHeight="1" x14ac:dyDescent="0.25">
      <c r="A35" s="121" t="s">
        <v>160</v>
      </c>
      <c r="B35" s="42" t="str">
        <f>'дод 7'!A121</f>
        <v>5011</v>
      </c>
      <c r="C35" s="42" t="str">
        <f>'дод 7'!B121</f>
        <v>0810</v>
      </c>
      <c r="D35" s="36" t="str">
        <f>'дод 7'!C121</f>
        <v>Проведення навчально-тренувальних зборів і змагань з олімпійських видів спорту</v>
      </c>
      <c r="E35" s="117">
        <f t="shared" si="9"/>
        <v>600000</v>
      </c>
      <c r="F35" s="117">
        <v>600000</v>
      </c>
      <c r="G35" s="117"/>
      <c r="H35" s="117"/>
      <c r="I35" s="117"/>
      <c r="J35" s="117">
        <f t="shared" si="12"/>
        <v>0</v>
      </c>
      <c r="K35" s="117"/>
      <c r="L35" s="117"/>
      <c r="M35" s="117"/>
      <c r="N35" s="117"/>
      <c r="O35" s="117"/>
      <c r="P35" s="117">
        <f t="shared" si="10"/>
        <v>600000</v>
      </c>
      <c r="Q35" s="173">
        <v>16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</row>
    <row r="36" spans="1:528" s="22" customFormat="1" ht="34.5" customHeight="1" x14ac:dyDescent="0.25">
      <c r="A36" s="121" t="s">
        <v>161</v>
      </c>
      <c r="B36" s="42" t="str">
        <f>'дод 7'!A122</f>
        <v>5012</v>
      </c>
      <c r="C36" s="42" t="str">
        <f>'дод 7'!B122</f>
        <v>0810</v>
      </c>
      <c r="D36" s="36" t="str">
        <f>'дод 7'!C122</f>
        <v>Проведення навчально-тренувальних зборів і змагань з неолімпійських видів спорту</v>
      </c>
      <c r="E36" s="117">
        <f t="shared" si="9"/>
        <v>600000</v>
      </c>
      <c r="F36" s="117">
        <v>600000</v>
      </c>
      <c r="G36" s="117"/>
      <c r="H36" s="117"/>
      <c r="I36" s="117"/>
      <c r="J36" s="117">
        <f t="shared" si="12"/>
        <v>0</v>
      </c>
      <c r="K36" s="117"/>
      <c r="L36" s="117"/>
      <c r="M36" s="117"/>
      <c r="N36" s="117"/>
      <c r="O36" s="117"/>
      <c r="P36" s="117">
        <f t="shared" si="10"/>
        <v>600000</v>
      </c>
      <c r="Q36" s="17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</row>
    <row r="37" spans="1:528" s="22" customFormat="1" ht="39" customHeight="1" x14ac:dyDescent="0.25">
      <c r="A37" s="121" t="s">
        <v>162</v>
      </c>
      <c r="B37" s="42" t="str">
        <f>'дод 7'!A123</f>
        <v>5031</v>
      </c>
      <c r="C37" s="42" t="str">
        <f>'дод 7'!B123</f>
        <v>0810</v>
      </c>
      <c r="D37" s="36" t="str">
        <f>'дод 7'!C123</f>
        <v>Утримання та навчально-тренувальна робота комунальних дитячо-юнацьких спортивних шкіл</v>
      </c>
      <c r="E37" s="117">
        <f t="shared" si="9"/>
        <v>16311200</v>
      </c>
      <c r="F37" s="117">
        <v>16311200</v>
      </c>
      <c r="G37" s="117">
        <v>12531000</v>
      </c>
      <c r="H37" s="117">
        <v>634200</v>
      </c>
      <c r="I37" s="117"/>
      <c r="J37" s="117">
        <f t="shared" si="12"/>
        <v>0</v>
      </c>
      <c r="K37" s="117"/>
      <c r="L37" s="117"/>
      <c r="M37" s="117"/>
      <c r="N37" s="117"/>
      <c r="O37" s="117"/>
      <c r="P37" s="117">
        <f t="shared" si="10"/>
        <v>16311200</v>
      </c>
      <c r="Q37" s="17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</row>
    <row r="38" spans="1:528" s="22" customFormat="1" ht="33.75" customHeight="1" x14ac:dyDescent="0.25">
      <c r="A38" s="121" t="s">
        <v>365</v>
      </c>
      <c r="B38" s="42" t="str">
        <f>'дод 7'!A124</f>
        <v>5032</v>
      </c>
      <c r="C38" s="42" t="str">
        <f>'дод 7'!B124</f>
        <v>0810</v>
      </c>
      <c r="D38" s="36" t="str">
        <f>'дод 7'!C124</f>
        <v>Фінансова підтримка дитячо-юнацьких спортивних шкіл фізкультурно-спортивних товариств</v>
      </c>
      <c r="E38" s="117">
        <f t="shared" si="9"/>
        <v>13627800</v>
      </c>
      <c r="F38" s="117">
        <v>13627800</v>
      </c>
      <c r="G38" s="117"/>
      <c r="H38" s="117"/>
      <c r="I38" s="117"/>
      <c r="J38" s="117">
        <f t="shared" si="12"/>
        <v>215000</v>
      </c>
      <c r="K38" s="117">
        <v>215000</v>
      </c>
      <c r="L38" s="117"/>
      <c r="M38" s="117"/>
      <c r="N38" s="117"/>
      <c r="O38" s="117">
        <v>215000</v>
      </c>
      <c r="P38" s="117">
        <f t="shared" si="10"/>
        <v>13842800</v>
      </c>
      <c r="Q38" s="17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</row>
    <row r="39" spans="1:528" s="22" customFormat="1" ht="63" x14ac:dyDescent="0.25">
      <c r="A39" s="121" t="s">
        <v>163</v>
      </c>
      <c r="B39" s="42" t="str">
        <f>'дод 7'!A125</f>
        <v>5061</v>
      </c>
      <c r="C39" s="42" t="str">
        <f>'дод 7'!B125</f>
        <v>0810</v>
      </c>
      <c r="D39" s="36" t="str">
        <f>'дод 7'!C125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117">
        <f t="shared" si="9"/>
        <v>4794100</v>
      </c>
      <c r="F39" s="117">
        <v>4794100</v>
      </c>
      <c r="G39" s="117">
        <v>2987400</v>
      </c>
      <c r="H39" s="117">
        <v>288100</v>
      </c>
      <c r="I39" s="117"/>
      <c r="J39" s="117">
        <f t="shared" si="12"/>
        <v>1742994</v>
      </c>
      <c r="K39" s="117">
        <v>1530000</v>
      </c>
      <c r="L39" s="117">
        <v>212994</v>
      </c>
      <c r="M39" s="117">
        <v>119291</v>
      </c>
      <c r="N39" s="117">
        <v>50432</v>
      </c>
      <c r="O39" s="117">
        <v>1530000</v>
      </c>
      <c r="P39" s="117">
        <f t="shared" si="10"/>
        <v>6537094</v>
      </c>
      <c r="Q39" s="17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</row>
    <row r="40" spans="1:528" s="22" customFormat="1" ht="30.75" customHeight="1" x14ac:dyDescent="0.25">
      <c r="A40" s="121" t="s">
        <v>357</v>
      </c>
      <c r="B40" s="42" t="str">
        <f>'дод 7'!A126</f>
        <v>5062</v>
      </c>
      <c r="C40" s="42" t="str">
        <f>'дод 7'!B126</f>
        <v>0810</v>
      </c>
      <c r="D40" s="36" t="str">
        <f>'дод 7'!C126</f>
        <v>Підтримка спорту вищих досягнень та організацій, які здійснюють фізкультурно-спортивну діяльність в регіоні</v>
      </c>
      <c r="E40" s="117">
        <f t="shared" si="9"/>
        <v>11230300</v>
      </c>
      <c r="F40" s="117">
        <f>10821600+408700</f>
        <v>11230300</v>
      </c>
      <c r="G40" s="117"/>
      <c r="H40" s="117"/>
      <c r="I40" s="117"/>
      <c r="J40" s="117">
        <f t="shared" si="12"/>
        <v>0</v>
      </c>
      <c r="K40" s="117"/>
      <c r="L40" s="117"/>
      <c r="M40" s="117"/>
      <c r="N40" s="117"/>
      <c r="O40" s="117"/>
      <c r="P40" s="117">
        <f t="shared" si="10"/>
        <v>11230300</v>
      </c>
      <c r="Q40" s="17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</row>
    <row r="41" spans="1:528" s="22" customFormat="1" ht="39" customHeight="1" x14ac:dyDescent="0.25">
      <c r="A41" s="121" t="s">
        <v>423</v>
      </c>
      <c r="B41" s="42">
        <v>7325</v>
      </c>
      <c r="C41" s="78" t="s">
        <v>114</v>
      </c>
      <c r="D41" s="36" t="s">
        <v>368</v>
      </c>
      <c r="E41" s="117">
        <f t="shared" si="9"/>
        <v>0</v>
      </c>
      <c r="F41" s="117"/>
      <c r="G41" s="117"/>
      <c r="H41" s="117"/>
      <c r="I41" s="117"/>
      <c r="J41" s="117">
        <f t="shared" si="12"/>
        <v>9790000</v>
      </c>
      <c r="K41" s="117">
        <v>9790000</v>
      </c>
      <c r="L41" s="117"/>
      <c r="M41" s="117"/>
      <c r="N41" s="117"/>
      <c r="O41" s="117">
        <v>9790000</v>
      </c>
      <c r="P41" s="117">
        <f t="shared" si="10"/>
        <v>9790000</v>
      </c>
      <c r="Q41" s="17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</row>
    <row r="42" spans="1:528" s="22" customFormat="1" ht="15.75" x14ac:dyDescent="0.25">
      <c r="A42" s="121" t="s">
        <v>424</v>
      </c>
      <c r="B42" s="42">
        <v>7330</v>
      </c>
      <c r="C42" s="78" t="s">
        <v>114</v>
      </c>
      <c r="D42" s="36" t="s">
        <v>339</v>
      </c>
      <c r="E42" s="117">
        <f t="shared" si="9"/>
        <v>0</v>
      </c>
      <c r="F42" s="117"/>
      <c r="G42" s="117"/>
      <c r="H42" s="117"/>
      <c r="I42" s="117"/>
      <c r="J42" s="117">
        <f t="shared" si="12"/>
        <v>400000</v>
      </c>
      <c r="K42" s="117">
        <v>400000</v>
      </c>
      <c r="L42" s="117"/>
      <c r="M42" s="117"/>
      <c r="N42" s="117"/>
      <c r="O42" s="117">
        <v>400000</v>
      </c>
      <c r="P42" s="117">
        <f t="shared" si="10"/>
        <v>400000</v>
      </c>
      <c r="Q42" s="17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</row>
    <row r="43" spans="1:528" s="22" customFormat="1" ht="31.5" x14ac:dyDescent="0.25">
      <c r="A43" s="121" t="s">
        <v>164</v>
      </c>
      <c r="B43" s="42" t="str">
        <f>'дод 7'!A164</f>
        <v>7412</v>
      </c>
      <c r="C43" s="42" t="str">
        <f>'дод 7'!B164</f>
        <v>0451</v>
      </c>
      <c r="D43" s="36" t="str">
        <f>'дод 7'!C164</f>
        <v>Регулювання цін на послуги місцевого автотранспорту</v>
      </c>
      <c r="E43" s="117">
        <f t="shared" si="9"/>
        <v>7417200</v>
      </c>
      <c r="F43" s="117"/>
      <c r="G43" s="117"/>
      <c r="H43" s="117"/>
      <c r="I43" s="117">
        <v>7417200</v>
      </c>
      <c r="J43" s="117">
        <f t="shared" si="12"/>
        <v>0</v>
      </c>
      <c r="K43" s="117"/>
      <c r="L43" s="117"/>
      <c r="M43" s="117"/>
      <c r="N43" s="117"/>
      <c r="O43" s="117"/>
      <c r="P43" s="117">
        <f t="shared" si="10"/>
        <v>7417200</v>
      </c>
      <c r="Q43" s="17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</row>
    <row r="44" spans="1:528" s="22" customFormat="1" ht="24" customHeight="1" x14ac:dyDescent="0.25">
      <c r="A44" s="121" t="s">
        <v>386</v>
      </c>
      <c r="B44" s="42">
        <f>'дод 7'!A165</f>
        <v>7413</v>
      </c>
      <c r="C44" s="42" t="str">
        <f>'дод 7'!B165</f>
        <v>0451</v>
      </c>
      <c r="D44" s="122" t="str">
        <f>'дод 7'!C165</f>
        <v>Інші заходи у сфері автотранспорту</v>
      </c>
      <c r="E44" s="117">
        <f t="shared" si="9"/>
        <v>11000000</v>
      </c>
      <c r="F44" s="117"/>
      <c r="G44" s="117"/>
      <c r="H44" s="117"/>
      <c r="I44" s="117">
        <f>10000000+1000000</f>
        <v>11000000</v>
      </c>
      <c r="J44" s="117">
        <f t="shared" si="12"/>
        <v>0</v>
      </c>
      <c r="K44" s="117"/>
      <c r="L44" s="117"/>
      <c r="M44" s="117"/>
      <c r="N44" s="117"/>
      <c r="O44" s="117"/>
      <c r="P44" s="117">
        <f t="shared" si="10"/>
        <v>11000000</v>
      </c>
      <c r="Q44" s="17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</row>
    <row r="45" spans="1:528" s="22" customFormat="1" ht="24" customHeight="1" x14ac:dyDescent="0.25">
      <c r="A45" s="121" t="s">
        <v>387</v>
      </c>
      <c r="B45" s="42">
        <f>'дод 7'!A166</f>
        <v>7426</v>
      </c>
      <c r="C45" s="121" t="s">
        <v>422</v>
      </c>
      <c r="D45" s="122" t="str">
        <f>'дод 7'!C166</f>
        <v>Інші заходи у сфері електротранспорту</v>
      </c>
      <c r="E45" s="117">
        <f t="shared" si="9"/>
        <v>30742296</v>
      </c>
      <c r="F45" s="117"/>
      <c r="G45" s="117"/>
      <c r="H45" s="117"/>
      <c r="I45" s="117">
        <f>28742296+2000000</f>
        <v>30742296</v>
      </c>
      <c r="J45" s="117">
        <f t="shared" si="12"/>
        <v>0</v>
      </c>
      <c r="K45" s="117"/>
      <c r="L45" s="117"/>
      <c r="M45" s="117"/>
      <c r="N45" s="117"/>
      <c r="O45" s="117"/>
      <c r="P45" s="117">
        <f t="shared" si="10"/>
        <v>30742296</v>
      </c>
      <c r="Q45" s="17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</row>
    <row r="46" spans="1:528" s="22" customFormat="1" ht="24" customHeight="1" x14ac:dyDescent="0.25">
      <c r="A46" s="121" t="s">
        <v>466</v>
      </c>
      <c r="B46" s="121" t="s">
        <v>467</v>
      </c>
      <c r="C46" s="121" t="s">
        <v>409</v>
      </c>
      <c r="D46" s="122" t="s">
        <v>475</v>
      </c>
      <c r="E46" s="117">
        <f t="shared" si="9"/>
        <v>2725480</v>
      </c>
      <c r="F46" s="117">
        <v>2725480</v>
      </c>
      <c r="G46" s="117"/>
      <c r="H46" s="117"/>
      <c r="I46" s="117"/>
      <c r="J46" s="117">
        <f t="shared" si="12"/>
        <v>0</v>
      </c>
      <c r="K46" s="117"/>
      <c r="L46" s="117"/>
      <c r="M46" s="117"/>
      <c r="N46" s="117"/>
      <c r="O46" s="117"/>
      <c r="P46" s="117">
        <f t="shared" si="10"/>
        <v>2725480</v>
      </c>
      <c r="Q46" s="17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</row>
    <row r="47" spans="1:528" s="22" customFormat="1" ht="30.75" customHeight="1" x14ac:dyDescent="0.25">
      <c r="A47" s="121" t="s">
        <v>237</v>
      </c>
      <c r="B47" s="42" t="str">
        <f>'дод 7'!A172</f>
        <v>7530</v>
      </c>
      <c r="C47" s="42" t="str">
        <f>'дод 7'!B172</f>
        <v>0460</v>
      </c>
      <c r="D47" s="36" t="s">
        <v>238</v>
      </c>
      <c r="E47" s="117">
        <f t="shared" si="9"/>
        <v>10400000</v>
      </c>
      <c r="F47" s="117">
        <v>10400000</v>
      </c>
      <c r="G47" s="117"/>
      <c r="H47" s="117"/>
      <c r="I47" s="117"/>
      <c r="J47" s="117">
        <f t="shared" si="12"/>
        <v>0</v>
      </c>
      <c r="K47" s="117"/>
      <c r="L47" s="117"/>
      <c r="M47" s="117"/>
      <c r="N47" s="117"/>
      <c r="O47" s="117"/>
      <c r="P47" s="117">
        <f t="shared" si="10"/>
        <v>10400000</v>
      </c>
      <c r="Q47" s="17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</row>
    <row r="48" spans="1:528" s="22" customFormat="1" ht="31.5" customHeight="1" x14ac:dyDescent="0.25">
      <c r="A48" s="121" t="s">
        <v>165</v>
      </c>
      <c r="B48" s="42" t="str">
        <f>'дод 7'!A175</f>
        <v>7610</v>
      </c>
      <c r="C48" s="42" t="str">
        <f>'дод 7'!B175</f>
        <v>0411</v>
      </c>
      <c r="D48" s="36" t="str">
        <f>'дод 7'!C175</f>
        <v>Сприяння розвитку малого та середнього підприємництва</v>
      </c>
      <c r="E48" s="117">
        <f t="shared" si="9"/>
        <v>60000</v>
      </c>
      <c r="F48" s="117">
        <v>60000</v>
      </c>
      <c r="G48" s="117"/>
      <c r="H48" s="117"/>
      <c r="I48" s="117"/>
      <c r="J48" s="117">
        <f t="shared" si="12"/>
        <v>0</v>
      </c>
      <c r="K48" s="117"/>
      <c r="L48" s="117"/>
      <c r="M48" s="117"/>
      <c r="N48" s="117"/>
      <c r="O48" s="117"/>
      <c r="P48" s="117">
        <f t="shared" si="10"/>
        <v>60000</v>
      </c>
      <c r="Q48" s="17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</row>
    <row r="49" spans="1:528" s="22" customFormat="1" ht="33.75" customHeight="1" x14ac:dyDescent="0.25">
      <c r="A49" s="121" t="s">
        <v>166</v>
      </c>
      <c r="B49" s="42" t="str">
        <f>'дод 7'!A180</f>
        <v>7670</v>
      </c>
      <c r="C49" s="42" t="str">
        <f>'дод 7'!B180</f>
        <v>0490</v>
      </c>
      <c r="D49" s="36" t="s">
        <v>25</v>
      </c>
      <c r="E49" s="117">
        <f t="shared" si="9"/>
        <v>0</v>
      </c>
      <c r="F49" s="117"/>
      <c r="G49" s="117"/>
      <c r="H49" s="117"/>
      <c r="I49" s="117"/>
      <c r="J49" s="117">
        <f t="shared" si="12"/>
        <v>18997900</v>
      </c>
      <c r="K49" s="117">
        <v>18997900</v>
      </c>
      <c r="L49" s="117"/>
      <c r="M49" s="117"/>
      <c r="N49" s="117"/>
      <c r="O49" s="117">
        <v>18997900</v>
      </c>
      <c r="P49" s="117">
        <f t="shared" si="10"/>
        <v>18997900</v>
      </c>
      <c r="Q49" s="17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</row>
    <row r="50" spans="1:528" s="22" customFormat="1" ht="36.75" customHeight="1" x14ac:dyDescent="0.25">
      <c r="A50" s="121" t="s">
        <v>251</v>
      </c>
      <c r="B50" s="42" t="str">
        <f>'дод 7'!A182</f>
        <v>7680</v>
      </c>
      <c r="C50" s="42" t="str">
        <f>'дод 7'!B182</f>
        <v>0490</v>
      </c>
      <c r="D50" s="36" t="str">
        <f>'дод 7'!C182</f>
        <v>Членські внески до асоціацій органів місцевого самоврядування</v>
      </c>
      <c r="E50" s="117">
        <f t="shared" si="9"/>
        <v>356337</v>
      </c>
      <c r="F50" s="117">
        <v>356337</v>
      </c>
      <c r="G50" s="117"/>
      <c r="H50" s="117"/>
      <c r="I50" s="117"/>
      <c r="J50" s="117">
        <f t="shared" si="12"/>
        <v>0</v>
      </c>
      <c r="K50" s="117"/>
      <c r="L50" s="117"/>
      <c r="M50" s="117"/>
      <c r="N50" s="117"/>
      <c r="O50" s="117"/>
      <c r="P50" s="117">
        <f t="shared" si="10"/>
        <v>356337</v>
      </c>
      <c r="Q50" s="17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</row>
    <row r="51" spans="1:528" s="22" customFormat="1" ht="120.75" customHeight="1" x14ac:dyDescent="0.25">
      <c r="A51" s="121" t="s">
        <v>308</v>
      </c>
      <c r="B51" s="42" t="str">
        <f>'дод 7'!A183</f>
        <v>7691</v>
      </c>
      <c r="C51" s="42" t="str">
        <f>'дод 7'!B183</f>
        <v>0490</v>
      </c>
      <c r="D51" s="36" t="str">
        <f>'дод 7'!C183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1" s="117">
        <f t="shared" si="9"/>
        <v>0</v>
      </c>
      <c r="F51" s="117"/>
      <c r="G51" s="117"/>
      <c r="H51" s="117"/>
      <c r="I51" s="117"/>
      <c r="J51" s="117">
        <f t="shared" si="12"/>
        <v>54101</v>
      </c>
      <c r="K51" s="117"/>
      <c r="L51" s="117">
        <v>54101</v>
      </c>
      <c r="M51" s="117"/>
      <c r="N51" s="117"/>
      <c r="O51" s="117"/>
      <c r="P51" s="117">
        <f t="shared" si="10"/>
        <v>54101</v>
      </c>
      <c r="Q51" s="17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</row>
    <row r="52" spans="1:528" s="22" customFormat="1" ht="23.25" customHeight="1" x14ac:dyDescent="0.25">
      <c r="A52" s="121" t="s">
        <v>244</v>
      </c>
      <c r="B52" s="42" t="str">
        <f>'дод 7'!A184</f>
        <v>7693</v>
      </c>
      <c r="C52" s="42" t="str">
        <f>'дод 7'!B184</f>
        <v>0490</v>
      </c>
      <c r="D52" s="36" t="str">
        <f>'дод 7'!C184</f>
        <v>Інші заходи, пов'язані з економічною діяльністю</v>
      </c>
      <c r="E52" s="117">
        <f t="shared" si="9"/>
        <v>1129332</v>
      </c>
      <c r="F52" s="117">
        <f>1129332</f>
        <v>1129332</v>
      </c>
      <c r="G52" s="117"/>
      <c r="H52" s="117"/>
      <c r="I52" s="117"/>
      <c r="J52" s="117">
        <f t="shared" si="12"/>
        <v>0</v>
      </c>
      <c r="K52" s="117"/>
      <c r="L52" s="117"/>
      <c r="M52" s="117"/>
      <c r="N52" s="117"/>
      <c r="O52" s="117"/>
      <c r="P52" s="117">
        <f t="shared" si="10"/>
        <v>1129332</v>
      </c>
      <c r="Q52" s="17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</row>
    <row r="53" spans="1:528" s="22" customFormat="1" ht="34.5" customHeight="1" x14ac:dyDescent="0.25">
      <c r="A53" s="121" t="s">
        <v>167</v>
      </c>
      <c r="B53" s="42" t="str">
        <f>'дод 7'!A191</f>
        <v>8110</v>
      </c>
      <c r="C53" s="42" t="str">
        <f>'дод 7'!B191</f>
        <v>0320</v>
      </c>
      <c r="D53" s="36" t="str">
        <f>'дод 7'!C191</f>
        <v>Заходи із запобігання та ліквідації надзвичайних ситуацій та наслідків стихійного лиха</v>
      </c>
      <c r="E53" s="117">
        <f t="shared" si="9"/>
        <v>251700</v>
      </c>
      <c r="F53" s="117">
        <v>251700</v>
      </c>
      <c r="G53" s="117"/>
      <c r="H53" s="117">
        <v>6500</v>
      </c>
      <c r="I53" s="117"/>
      <c r="J53" s="117">
        <f t="shared" si="12"/>
        <v>1430052</v>
      </c>
      <c r="K53" s="117">
        <v>1430052</v>
      </c>
      <c r="L53" s="117"/>
      <c r="M53" s="117"/>
      <c r="N53" s="117"/>
      <c r="O53" s="117">
        <v>1430052</v>
      </c>
      <c r="P53" s="117">
        <f t="shared" si="10"/>
        <v>1681752</v>
      </c>
      <c r="Q53" s="17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  <c r="TH53" s="23"/>
    </row>
    <row r="54" spans="1:528" s="22" customFormat="1" ht="34.5" customHeight="1" x14ac:dyDescent="0.25">
      <c r="A54" s="121" t="s">
        <v>227</v>
      </c>
      <c r="B54" s="42" t="str">
        <f>'дод 7'!A192</f>
        <v>8120</v>
      </c>
      <c r="C54" s="42" t="str">
        <f>'дод 7'!B192</f>
        <v>0320</v>
      </c>
      <c r="D54" s="36" t="str">
        <f>'дод 7'!C192</f>
        <v>Заходи з організації рятування на водах, у т.ч. за рахунок:</v>
      </c>
      <c r="E54" s="117">
        <f t="shared" si="9"/>
        <v>2454660</v>
      </c>
      <c r="F54" s="117">
        <v>2454660</v>
      </c>
      <c r="G54" s="117">
        <v>1906900</v>
      </c>
      <c r="H54" s="117">
        <v>79260</v>
      </c>
      <c r="I54" s="117"/>
      <c r="J54" s="117">
        <f t="shared" si="12"/>
        <v>5700</v>
      </c>
      <c r="K54" s="117"/>
      <c r="L54" s="117">
        <v>5700</v>
      </c>
      <c r="M54" s="117"/>
      <c r="N54" s="117">
        <v>1400</v>
      </c>
      <c r="O54" s="117"/>
      <c r="P54" s="117">
        <f t="shared" si="10"/>
        <v>2460360</v>
      </c>
      <c r="Q54" s="17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</row>
    <row r="55" spans="1:528" s="24" customFormat="1" ht="63" x14ac:dyDescent="0.25">
      <c r="A55" s="123"/>
      <c r="B55" s="96"/>
      <c r="C55" s="96"/>
      <c r="D55" s="92" t="str">
        <f>'дод 7'!C193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5" s="119">
        <f t="shared" si="9"/>
        <v>359315</v>
      </c>
      <c r="F55" s="119">
        <v>359315</v>
      </c>
      <c r="G55" s="119">
        <v>294520</v>
      </c>
      <c r="H55" s="119"/>
      <c r="I55" s="119"/>
      <c r="J55" s="119">
        <f t="shared" si="12"/>
        <v>0</v>
      </c>
      <c r="K55" s="119"/>
      <c r="L55" s="119"/>
      <c r="M55" s="119"/>
      <c r="N55" s="119"/>
      <c r="O55" s="119"/>
      <c r="P55" s="119">
        <f t="shared" si="10"/>
        <v>359315</v>
      </c>
      <c r="Q55" s="173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0"/>
      <c r="NE55" s="30"/>
      <c r="NF55" s="30"/>
      <c r="NG55" s="30"/>
      <c r="NH55" s="30"/>
      <c r="NI55" s="30"/>
      <c r="NJ55" s="30"/>
      <c r="NK55" s="30"/>
      <c r="NL55" s="30"/>
      <c r="NM55" s="30"/>
      <c r="NN55" s="30"/>
      <c r="NO55" s="30"/>
      <c r="NP55" s="30"/>
      <c r="NQ55" s="30"/>
      <c r="NR55" s="30"/>
      <c r="NS55" s="30"/>
      <c r="NT55" s="30"/>
      <c r="NU55" s="30"/>
      <c r="NV55" s="30"/>
      <c r="NW55" s="30"/>
      <c r="NX55" s="30"/>
      <c r="NY55" s="30"/>
      <c r="NZ55" s="30"/>
      <c r="OA55" s="30"/>
      <c r="OB55" s="30"/>
      <c r="OC55" s="30"/>
      <c r="OD55" s="30"/>
      <c r="OE55" s="30"/>
      <c r="OF55" s="30"/>
      <c r="OG55" s="30"/>
      <c r="OH55" s="30"/>
      <c r="OI55" s="30"/>
      <c r="OJ55" s="30"/>
      <c r="OK55" s="30"/>
      <c r="OL55" s="30"/>
      <c r="OM55" s="30"/>
      <c r="ON55" s="30"/>
      <c r="OO55" s="30"/>
      <c r="OP55" s="30"/>
      <c r="OQ55" s="30"/>
      <c r="OR55" s="30"/>
      <c r="OS55" s="30"/>
      <c r="OT55" s="30"/>
      <c r="OU55" s="30"/>
      <c r="OV55" s="30"/>
      <c r="OW55" s="30"/>
      <c r="OX55" s="30"/>
      <c r="OY55" s="30"/>
      <c r="OZ55" s="30"/>
      <c r="PA55" s="30"/>
      <c r="PB55" s="30"/>
      <c r="PC55" s="30"/>
      <c r="PD55" s="30"/>
      <c r="PE55" s="30"/>
      <c r="PF55" s="30"/>
      <c r="PG55" s="30"/>
      <c r="PH55" s="30"/>
      <c r="PI55" s="30"/>
      <c r="PJ55" s="30"/>
      <c r="PK55" s="30"/>
      <c r="PL55" s="30"/>
      <c r="PM55" s="30"/>
      <c r="PN55" s="30"/>
      <c r="PO55" s="30"/>
      <c r="PP55" s="30"/>
      <c r="PQ55" s="30"/>
      <c r="PR55" s="30"/>
      <c r="PS55" s="30"/>
      <c r="PT55" s="30"/>
      <c r="PU55" s="30"/>
      <c r="PV55" s="30"/>
      <c r="PW55" s="30"/>
      <c r="PX55" s="30"/>
      <c r="PY55" s="30"/>
      <c r="PZ55" s="30"/>
      <c r="QA55" s="30"/>
      <c r="QB55" s="30"/>
      <c r="QC55" s="30"/>
      <c r="QD55" s="30"/>
      <c r="QE55" s="30"/>
      <c r="QF55" s="30"/>
      <c r="QG55" s="30"/>
      <c r="QH55" s="30"/>
      <c r="QI55" s="30"/>
      <c r="QJ55" s="30"/>
      <c r="QK55" s="30"/>
      <c r="QL55" s="30"/>
      <c r="QM55" s="30"/>
      <c r="QN55" s="30"/>
      <c r="QO55" s="30"/>
      <c r="QP55" s="30"/>
      <c r="QQ55" s="30"/>
      <c r="QR55" s="30"/>
      <c r="QS55" s="30"/>
      <c r="QT55" s="30"/>
      <c r="QU55" s="30"/>
      <c r="QV55" s="30"/>
      <c r="QW55" s="30"/>
      <c r="QX55" s="30"/>
      <c r="QY55" s="30"/>
      <c r="QZ55" s="30"/>
      <c r="RA55" s="30"/>
      <c r="RB55" s="30"/>
      <c r="RC55" s="30"/>
      <c r="RD55" s="30"/>
      <c r="RE55" s="30"/>
      <c r="RF55" s="30"/>
      <c r="RG55" s="30"/>
      <c r="RH55" s="30"/>
      <c r="RI55" s="30"/>
      <c r="RJ55" s="30"/>
      <c r="RK55" s="30"/>
      <c r="RL55" s="30"/>
      <c r="RM55" s="30"/>
      <c r="RN55" s="30"/>
      <c r="RO55" s="30"/>
      <c r="RP55" s="30"/>
      <c r="RQ55" s="30"/>
      <c r="RR55" s="30"/>
      <c r="RS55" s="30"/>
      <c r="RT55" s="30"/>
      <c r="RU55" s="30"/>
      <c r="RV55" s="30"/>
      <c r="RW55" s="30"/>
      <c r="RX55" s="30"/>
      <c r="RY55" s="30"/>
      <c r="RZ55" s="30"/>
      <c r="SA55" s="30"/>
      <c r="SB55" s="30"/>
      <c r="SC55" s="30"/>
      <c r="SD55" s="30"/>
      <c r="SE55" s="30"/>
      <c r="SF55" s="30"/>
      <c r="SG55" s="30"/>
      <c r="SH55" s="30"/>
      <c r="SI55" s="30"/>
      <c r="SJ55" s="30"/>
      <c r="SK55" s="30"/>
      <c r="SL55" s="30"/>
      <c r="SM55" s="30"/>
      <c r="SN55" s="30"/>
      <c r="SO55" s="30"/>
      <c r="SP55" s="30"/>
      <c r="SQ55" s="30"/>
      <c r="SR55" s="30"/>
      <c r="SS55" s="30"/>
      <c r="ST55" s="30"/>
      <c r="SU55" s="30"/>
      <c r="SV55" s="30"/>
      <c r="SW55" s="30"/>
      <c r="SX55" s="30"/>
      <c r="SY55" s="30"/>
      <c r="SZ55" s="30"/>
      <c r="TA55" s="30"/>
      <c r="TB55" s="30"/>
      <c r="TC55" s="30"/>
      <c r="TD55" s="30"/>
      <c r="TE55" s="30"/>
      <c r="TF55" s="30"/>
      <c r="TG55" s="30"/>
      <c r="TH55" s="30"/>
    </row>
    <row r="56" spans="1:528" s="22" customFormat="1" ht="21.75" customHeight="1" x14ac:dyDescent="0.25">
      <c r="A56" s="121" t="s">
        <v>247</v>
      </c>
      <c r="B56" s="42" t="str">
        <f>'дод 7'!A195</f>
        <v>8230</v>
      </c>
      <c r="C56" s="42" t="str">
        <f>'дод 7'!B195</f>
        <v>0380</v>
      </c>
      <c r="D56" s="36" t="str">
        <f>'дод 7'!C195</f>
        <v>Інші заходи громадського порядку та безпеки</v>
      </c>
      <c r="E56" s="117">
        <f t="shared" si="9"/>
        <v>351800</v>
      </c>
      <c r="F56" s="117">
        <v>351800</v>
      </c>
      <c r="G56" s="117"/>
      <c r="H56" s="117">
        <v>193600</v>
      </c>
      <c r="I56" s="117"/>
      <c r="J56" s="117">
        <f t="shared" si="12"/>
        <v>0</v>
      </c>
      <c r="K56" s="117"/>
      <c r="L56" s="117"/>
      <c r="M56" s="117"/>
      <c r="N56" s="117"/>
      <c r="O56" s="117"/>
      <c r="P56" s="117">
        <f t="shared" si="10"/>
        <v>351800</v>
      </c>
      <c r="Q56" s="17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</row>
    <row r="57" spans="1:528" s="22" customFormat="1" ht="22.5" customHeight="1" x14ac:dyDescent="0.25">
      <c r="A57" s="60" t="s">
        <v>168</v>
      </c>
      <c r="B57" s="107" t="str">
        <f>'дод 7'!A198</f>
        <v>8340</v>
      </c>
      <c r="C57" s="107" t="str">
        <f>'дод 7'!B198</f>
        <v>0540</v>
      </c>
      <c r="D57" s="61" t="str">
        <f>'дод 7'!C198</f>
        <v>Природоохоронні заходи за рахунок цільових фондів</v>
      </c>
      <c r="E57" s="117">
        <f t="shared" si="9"/>
        <v>0</v>
      </c>
      <c r="F57" s="117"/>
      <c r="G57" s="117"/>
      <c r="H57" s="117"/>
      <c r="I57" s="117"/>
      <c r="J57" s="117">
        <f t="shared" si="12"/>
        <v>250000</v>
      </c>
      <c r="K57" s="117"/>
      <c r="L57" s="117">
        <v>250000</v>
      </c>
      <c r="M57" s="117"/>
      <c r="N57" s="117"/>
      <c r="O57" s="117"/>
      <c r="P57" s="117">
        <f t="shared" si="10"/>
        <v>250000</v>
      </c>
      <c r="Q57" s="17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  <c r="TH57" s="23"/>
    </row>
    <row r="58" spans="1:528" s="22" customFormat="1" ht="26.25" hidden="1" customHeight="1" x14ac:dyDescent="0.25">
      <c r="A58" s="121" t="s">
        <v>258</v>
      </c>
      <c r="B58" s="42" t="str">
        <f>'дод 7'!A200</f>
        <v>8420</v>
      </c>
      <c r="C58" s="42" t="str">
        <f>'дод 7'!B200</f>
        <v>0830</v>
      </c>
      <c r="D58" s="36" t="str">
        <f>'дод 7'!C200</f>
        <v>Інші заходи у сфері засобів масової інформації</v>
      </c>
      <c r="E58" s="117">
        <f t="shared" si="9"/>
        <v>0</v>
      </c>
      <c r="F58" s="117"/>
      <c r="G58" s="117"/>
      <c r="H58" s="117"/>
      <c r="I58" s="117"/>
      <c r="J58" s="117">
        <f t="shared" si="12"/>
        <v>0</v>
      </c>
      <c r="K58" s="117"/>
      <c r="L58" s="117"/>
      <c r="M58" s="117"/>
      <c r="N58" s="117"/>
      <c r="O58" s="117"/>
      <c r="P58" s="117">
        <f t="shared" si="10"/>
        <v>0</v>
      </c>
      <c r="Q58" s="17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  <c r="TH58" s="23"/>
    </row>
    <row r="59" spans="1:528" s="22" customFormat="1" ht="42.75" hidden="1" customHeight="1" x14ac:dyDescent="0.25">
      <c r="A59" s="121" t="s">
        <v>390</v>
      </c>
      <c r="B59" s="42">
        <v>9800</v>
      </c>
      <c r="C59" s="121" t="s">
        <v>46</v>
      </c>
      <c r="D59" s="36" t="s">
        <v>376</v>
      </c>
      <c r="E59" s="117">
        <f t="shared" si="9"/>
        <v>0</v>
      </c>
      <c r="F59" s="117"/>
      <c r="G59" s="117"/>
      <c r="H59" s="117"/>
      <c r="I59" s="117"/>
      <c r="J59" s="117">
        <f t="shared" si="12"/>
        <v>0</v>
      </c>
      <c r="K59" s="117"/>
      <c r="L59" s="117"/>
      <c r="M59" s="117"/>
      <c r="N59" s="117"/>
      <c r="O59" s="117"/>
      <c r="P59" s="117">
        <f t="shared" si="10"/>
        <v>0</v>
      </c>
      <c r="Q59" s="17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  <c r="TH59" s="23"/>
    </row>
    <row r="60" spans="1:528" s="27" customFormat="1" ht="36" customHeight="1" x14ac:dyDescent="0.25">
      <c r="A60" s="124" t="s">
        <v>169</v>
      </c>
      <c r="B60" s="39"/>
      <c r="C60" s="39"/>
      <c r="D60" s="125" t="s">
        <v>26</v>
      </c>
      <c r="E60" s="113">
        <f>E61</f>
        <v>1123677926</v>
      </c>
      <c r="F60" s="113">
        <f t="shared" ref="F60:J60" si="13">F61</f>
        <v>1123677926</v>
      </c>
      <c r="G60" s="113">
        <f t="shared" si="13"/>
        <v>778084140</v>
      </c>
      <c r="H60" s="113">
        <f t="shared" si="13"/>
        <v>56719650</v>
      </c>
      <c r="I60" s="113">
        <f t="shared" si="13"/>
        <v>0</v>
      </c>
      <c r="J60" s="113">
        <f t="shared" si="13"/>
        <v>74169340</v>
      </c>
      <c r="K60" s="113">
        <f t="shared" ref="K60" si="14">K61</f>
        <v>36023840</v>
      </c>
      <c r="L60" s="113">
        <f t="shared" ref="L60" si="15">L61</f>
        <v>37485500</v>
      </c>
      <c r="M60" s="113">
        <f t="shared" ref="M60" si="16">M61</f>
        <v>2268060</v>
      </c>
      <c r="N60" s="113">
        <f t="shared" ref="N60" si="17">N61</f>
        <v>139890</v>
      </c>
      <c r="O60" s="113">
        <f t="shared" ref="O60:P60" si="18">O61</f>
        <v>36683840</v>
      </c>
      <c r="P60" s="113">
        <f t="shared" si="18"/>
        <v>1197847266</v>
      </c>
      <c r="Q60" s="17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2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2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2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32"/>
      <c r="LC60" s="32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2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32"/>
      <c r="NI60" s="32"/>
      <c r="NJ60" s="32"/>
      <c r="NK60" s="32"/>
      <c r="NL60" s="32"/>
      <c r="NM60" s="32"/>
      <c r="NN60" s="32"/>
      <c r="NO60" s="32"/>
      <c r="NP60" s="32"/>
      <c r="NQ60" s="32"/>
      <c r="NR60" s="32"/>
      <c r="NS60" s="32"/>
      <c r="NT60" s="32"/>
      <c r="NU60" s="32"/>
      <c r="NV60" s="32"/>
      <c r="NW60" s="32"/>
      <c r="NX60" s="32"/>
      <c r="NY60" s="32"/>
      <c r="NZ60" s="32"/>
      <c r="OA60" s="32"/>
      <c r="OB60" s="32"/>
      <c r="OC60" s="32"/>
      <c r="OD60" s="32"/>
      <c r="OE60" s="32"/>
      <c r="OF60" s="32"/>
      <c r="OG60" s="32"/>
      <c r="OH60" s="32"/>
      <c r="OI60" s="32"/>
      <c r="OJ60" s="32"/>
      <c r="OK60" s="32"/>
      <c r="OL60" s="32"/>
      <c r="OM60" s="32"/>
      <c r="ON60" s="32"/>
      <c r="OO60" s="32"/>
      <c r="OP60" s="32"/>
      <c r="OQ60" s="32"/>
      <c r="OR60" s="32"/>
      <c r="OS60" s="32"/>
      <c r="OT60" s="32"/>
      <c r="OU60" s="32"/>
      <c r="OV60" s="32"/>
      <c r="OW60" s="32"/>
      <c r="OX60" s="32"/>
      <c r="OY60" s="32"/>
      <c r="OZ60" s="32"/>
      <c r="PA60" s="32"/>
      <c r="PB60" s="32"/>
      <c r="PC60" s="32"/>
      <c r="PD60" s="32"/>
      <c r="PE60" s="32"/>
      <c r="PF60" s="32"/>
      <c r="PG60" s="32"/>
      <c r="PH60" s="32"/>
      <c r="PI60" s="32"/>
      <c r="PJ60" s="32"/>
      <c r="PK60" s="32"/>
      <c r="PL60" s="32"/>
      <c r="PM60" s="32"/>
      <c r="PN60" s="32"/>
      <c r="PO60" s="32"/>
      <c r="PP60" s="32"/>
      <c r="PQ60" s="32"/>
      <c r="PR60" s="32"/>
      <c r="PS60" s="32"/>
      <c r="PT60" s="32"/>
      <c r="PU60" s="32"/>
      <c r="PV60" s="32"/>
      <c r="PW60" s="32"/>
      <c r="PX60" s="32"/>
      <c r="PY60" s="32"/>
      <c r="PZ60" s="32"/>
      <c r="QA60" s="32"/>
      <c r="QB60" s="32"/>
      <c r="QC60" s="32"/>
      <c r="QD60" s="32"/>
      <c r="QE60" s="32"/>
      <c r="QF60" s="32"/>
      <c r="QG60" s="32"/>
      <c r="QH60" s="32"/>
      <c r="QI60" s="32"/>
      <c r="QJ60" s="32"/>
      <c r="QK60" s="32"/>
      <c r="QL60" s="32"/>
      <c r="QM60" s="32"/>
      <c r="QN60" s="32"/>
      <c r="QO60" s="32"/>
      <c r="QP60" s="32"/>
      <c r="QQ60" s="32"/>
      <c r="QR60" s="32"/>
      <c r="QS60" s="32"/>
      <c r="QT60" s="32"/>
      <c r="QU60" s="32"/>
      <c r="QV60" s="32"/>
      <c r="QW60" s="32"/>
      <c r="QX60" s="32"/>
      <c r="QY60" s="32"/>
      <c r="QZ60" s="32"/>
      <c r="RA60" s="32"/>
      <c r="RB60" s="32"/>
      <c r="RC60" s="32"/>
      <c r="RD60" s="32"/>
      <c r="RE60" s="32"/>
      <c r="RF60" s="32"/>
      <c r="RG60" s="32"/>
      <c r="RH60" s="32"/>
      <c r="RI60" s="32"/>
      <c r="RJ60" s="32"/>
      <c r="RK60" s="32"/>
      <c r="RL60" s="32"/>
      <c r="RM60" s="32"/>
      <c r="RN60" s="32"/>
      <c r="RO60" s="32"/>
      <c r="RP60" s="32"/>
      <c r="RQ60" s="32"/>
      <c r="RR60" s="32"/>
      <c r="RS60" s="32"/>
      <c r="RT60" s="32"/>
      <c r="RU60" s="32"/>
      <c r="RV60" s="32"/>
      <c r="RW60" s="32"/>
      <c r="RX60" s="32"/>
      <c r="RY60" s="32"/>
      <c r="RZ60" s="32"/>
      <c r="SA60" s="32"/>
      <c r="SB60" s="32"/>
      <c r="SC60" s="32"/>
      <c r="SD60" s="32"/>
      <c r="SE60" s="32"/>
      <c r="SF60" s="32"/>
      <c r="SG60" s="32"/>
      <c r="SH60" s="32"/>
      <c r="SI60" s="32"/>
      <c r="SJ60" s="32"/>
      <c r="SK60" s="32"/>
      <c r="SL60" s="32"/>
      <c r="SM60" s="32"/>
      <c r="SN60" s="32"/>
      <c r="SO60" s="32"/>
      <c r="SP60" s="32"/>
      <c r="SQ60" s="32"/>
      <c r="SR60" s="32"/>
      <c r="SS60" s="32"/>
      <c r="ST60" s="32"/>
      <c r="SU60" s="32"/>
      <c r="SV60" s="32"/>
      <c r="SW60" s="32"/>
      <c r="SX60" s="32"/>
      <c r="SY60" s="32"/>
      <c r="SZ60" s="32"/>
      <c r="TA60" s="32"/>
      <c r="TB60" s="32"/>
      <c r="TC60" s="32"/>
      <c r="TD60" s="32"/>
      <c r="TE60" s="32"/>
      <c r="TF60" s="32"/>
      <c r="TG60" s="32"/>
      <c r="TH60" s="32"/>
    </row>
    <row r="61" spans="1:528" s="34" customFormat="1" ht="38.25" customHeight="1" x14ac:dyDescent="0.25">
      <c r="A61" s="126" t="s">
        <v>170</v>
      </c>
      <c r="B61" s="79"/>
      <c r="C61" s="79"/>
      <c r="D61" s="82" t="s">
        <v>530</v>
      </c>
      <c r="E61" s="116">
        <f>E70+E71+E72+E73+E74+E77+E79+E80+E81+E82+E83+E85+E86+E88+E89+E90+E91+E92+E93+E94+E95</f>
        <v>1123677926</v>
      </c>
      <c r="F61" s="116">
        <f t="shared" ref="F61:P61" si="19">F70+F71+F72+F73+F74+F77+F79+F80+F81+F82+F83+F85+F86+F88+F89+F90+F91+F92+F93+F94+F95</f>
        <v>1123677926</v>
      </c>
      <c r="G61" s="116">
        <f t="shared" si="19"/>
        <v>778084140</v>
      </c>
      <c r="H61" s="116">
        <f t="shared" si="19"/>
        <v>56719650</v>
      </c>
      <c r="I61" s="116">
        <f t="shared" si="19"/>
        <v>0</v>
      </c>
      <c r="J61" s="116">
        <f t="shared" si="19"/>
        <v>74169340</v>
      </c>
      <c r="K61" s="116">
        <f t="shared" si="19"/>
        <v>36023840</v>
      </c>
      <c r="L61" s="116">
        <f t="shared" si="19"/>
        <v>37485500</v>
      </c>
      <c r="M61" s="116">
        <f t="shared" si="19"/>
        <v>2268060</v>
      </c>
      <c r="N61" s="116">
        <f t="shared" si="19"/>
        <v>139890</v>
      </c>
      <c r="O61" s="116">
        <f t="shared" si="19"/>
        <v>36683840</v>
      </c>
      <c r="P61" s="116">
        <f t="shared" si="19"/>
        <v>1197847266</v>
      </c>
      <c r="Q61" s="173">
        <v>17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3"/>
      <c r="NI61" s="33"/>
      <c r="NJ61" s="33"/>
      <c r="NK61" s="33"/>
      <c r="NL61" s="33"/>
      <c r="NM61" s="33"/>
      <c r="NN61" s="33"/>
      <c r="NO61" s="33"/>
      <c r="NP61" s="33"/>
      <c r="NQ61" s="33"/>
      <c r="NR61" s="33"/>
      <c r="NS61" s="33"/>
      <c r="NT61" s="33"/>
      <c r="NU61" s="33"/>
      <c r="NV61" s="33"/>
      <c r="NW61" s="33"/>
      <c r="NX61" s="33"/>
      <c r="NY61" s="33"/>
      <c r="NZ61" s="33"/>
      <c r="OA61" s="33"/>
      <c r="OB61" s="33"/>
      <c r="OC61" s="33"/>
      <c r="OD61" s="33"/>
      <c r="OE61" s="33"/>
      <c r="OF61" s="33"/>
      <c r="OG61" s="33"/>
      <c r="OH61" s="33"/>
      <c r="OI61" s="33"/>
      <c r="OJ61" s="33"/>
      <c r="OK61" s="33"/>
      <c r="OL61" s="33"/>
      <c r="OM61" s="33"/>
      <c r="ON61" s="33"/>
      <c r="OO61" s="33"/>
      <c r="OP61" s="33"/>
      <c r="OQ61" s="33"/>
      <c r="OR61" s="33"/>
      <c r="OS61" s="33"/>
      <c r="OT61" s="33"/>
      <c r="OU61" s="33"/>
      <c r="OV61" s="33"/>
      <c r="OW61" s="33"/>
      <c r="OX61" s="33"/>
      <c r="OY61" s="33"/>
      <c r="OZ61" s="33"/>
      <c r="PA61" s="33"/>
      <c r="PB61" s="33"/>
      <c r="PC61" s="33"/>
      <c r="PD61" s="33"/>
      <c r="PE61" s="33"/>
      <c r="PF61" s="33"/>
      <c r="PG61" s="33"/>
      <c r="PH61" s="33"/>
      <c r="PI61" s="33"/>
      <c r="PJ61" s="33"/>
      <c r="PK61" s="33"/>
      <c r="PL61" s="33"/>
      <c r="PM61" s="33"/>
      <c r="PN61" s="33"/>
      <c r="PO61" s="33"/>
      <c r="PP61" s="33"/>
      <c r="PQ61" s="33"/>
      <c r="PR61" s="33"/>
      <c r="PS61" s="33"/>
      <c r="PT61" s="33"/>
      <c r="PU61" s="33"/>
      <c r="PV61" s="33"/>
      <c r="PW61" s="33"/>
      <c r="PX61" s="33"/>
      <c r="PY61" s="33"/>
      <c r="PZ61" s="33"/>
      <c r="QA61" s="33"/>
      <c r="QB61" s="33"/>
      <c r="QC61" s="33"/>
      <c r="QD61" s="33"/>
      <c r="QE61" s="33"/>
      <c r="QF61" s="33"/>
      <c r="QG61" s="33"/>
      <c r="QH61" s="33"/>
      <c r="QI61" s="33"/>
      <c r="QJ61" s="33"/>
      <c r="QK61" s="33"/>
      <c r="QL61" s="33"/>
      <c r="QM61" s="33"/>
      <c r="QN61" s="33"/>
      <c r="QO61" s="33"/>
      <c r="QP61" s="33"/>
      <c r="QQ61" s="33"/>
      <c r="QR61" s="33"/>
      <c r="QS61" s="33"/>
      <c r="QT61" s="33"/>
      <c r="QU61" s="33"/>
      <c r="QV61" s="33"/>
      <c r="QW61" s="33"/>
      <c r="QX61" s="33"/>
      <c r="QY61" s="33"/>
      <c r="QZ61" s="33"/>
      <c r="RA61" s="33"/>
      <c r="RB61" s="33"/>
      <c r="RC61" s="33"/>
      <c r="RD61" s="33"/>
      <c r="RE61" s="33"/>
      <c r="RF61" s="33"/>
      <c r="RG61" s="33"/>
      <c r="RH61" s="33"/>
      <c r="RI61" s="33"/>
      <c r="RJ61" s="33"/>
      <c r="RK61" s="33"/>
      <c r="RL61" s="33"/>
      <c r="RM61" s="33"/>
      <c r="RN61" s="33"/>
      <c r="RO61" s="33"/>
      <c r="RP61" s="33"/>
      <c r="RQ61" s="33"/>
      <c r="RR61" s="33"/>
      <c r="RS61" s="33"/>
      <c r="RT61" s="33"/>
      <c r="RU61" s="33"/>
      <c r="RV61" s="33"/>
      <c r="RW61" s="33"/>
      <c r="RX61" s="33"/>
      <c r="RY61" s="33"/>
      <c r="RZ61" s="33"/>
      <c r="SA61" s="33"/>
      <c r="SB61" s="33"/>
      <c r="SC61" s="33"/>
      <c r="SD61" s="33"/>
      <c r="SE61" s="33"/>
      <c r="SF61" s="33"/>
      <c r="SG61" s="33"/>
      <c r="SH61" s="33"/>
      <c r="SI61" s="33"/>
      <c r="SJ61" s="33"/>
      <c r="SK61" s="33"/>
      <c r="SL61" s="33"/>
      <c r="SM61" s="33"/>
      <c r="SN61" s="33"/>
      <c r="SO61" s="33"/>
      <c r="SP61" s="33"/>
      <c r="SQ61" s="33"/>
      <c r="SR61" s="33"/>
      <c r="SS61" s="33"/>
      <c r="ST61" s="33"/>
      <c r="SU61" s="33"/>
      <c r="SV61" s="33"/>
      <c r="SW61" s="33"/>
      <c r="SX61" s="33"/>
      <c r="SY61" s="33"/>
      <c r="SZ61" s="33"/>
      <c r="TA61" s="33"/>
      <c r="TB61" s="33"/>
      <c r="TC61" s="33"/>
      <c r="TD61" s="33"/>
      <c r="TE61" s="33"/>
      <c r="TF61" s="33"/>
      <c r="TG61" s="33"/>
      <c r="TH61" s="33"/>
    </row>
    <row r="62" spans="1:528" s="34" customFormat="1" ht="31.5" x14ac:dyDescent="0.25">
      <c r="A62" s="126"/>
      <c r="B62" s="79"/>
      <c r="C62" s="79"/>
      <c r="D62" s="82" t="s">
        <v>398</v>
      </c>
      <c r="E62" s="116">
        <f>E75+E78</f>
        <v>482448000</v>
      </c>
      <c r="F62" s="116">
        <f t="shared" ref="F62:P62" si="20">F75+F78</f>
        <v>482448000</v>
      </c>
      <c r="G62" s="116">
        <f t="shared" si="20"/>
        <v>396066000</v>
      </c>
      <c r="H62" s="116">
        <f t="shared" si="20"/>
        <v>0</v>
      </c>
      <c r="I62" s="116">
        <f t="shared" si="20"/>
        <v>0</v>
      </c>
      <c r="J62" s="116">
        <f t="shared" si="20"/>
        <v>0</v>
      </c>
      <c r="K62" s="116">
        <f t="shared" si="20"/>
        <v>0</v>
      </c>
      <c r="L62" s="116">
        <f t="shared" si="20"/>
        <v>0</v>
      </c>
      <c r="M62" s="116">
        <f t="shared" si="20"/>
        <v>0</v>
      </c>
      <c r="N62" s="116">
        <f t="shared" si="20"/>
        <v>0</v>
      </c>
      <c r="O62" s="116">
        <f t="shared" si="20"/>
        <v>0</v>
      </c>
      <c r="P62" s="116">
        <f t="shared" si="20"/>
        <v>482448000</v>
      </c>
      <c r="Q62" s="17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  <c r="JH62" s="33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33"/>
      <c r="JX62" s="33"/>
      <c r="JY62" s="33"/>
      <c r="JZ62" s="33"/>
      <c r="KA62" s="33"/>
      <c r="KB62" s="33"/>
      <c r="KC62" s="33"/>
      <c r="KD62" s="33"/>
      <c r="KE62" s="33"/>
      <c r="KF62" s="33"/>
      <c r="KG62" s="33"/>
      <c r="KH62" s="33"/>
      <c r="KI62" s="33"/>
      <c r="KJ62" s="33"/>
      <c r="KK62" s="33"/>
      <c r="KL62" s="33"/>
      <c r="KM62" s="33"/>
      <c r="KN62" s="33"/>
      <c r="KO62" s="33"/>
      <c r="KP62" s="33"/>
      <c r="KQ62" s="33"/>
      <c r="KR62" s="33"/>
      <c r="KS62" s="33"/>
      <c r="KT62" s="33"/>
      <c r="KU62" s="33"/>
      <c r="KV62" s="33"/>
      <c r="KW62" s="33"/>
      <c r="KX62" s="33"/>
      <c r="KY62" s="33"/>
      <c r="KZ62" s="33"/>
      <c r="LA62" s="33"/>
      <c r="LB62" s="33"/>
      <c r="LC62" s="33"/>
      <c r="LD62" s="33"/>
      <c r="LE62" s="33"/>
      <c r="LF62" s="33"/>
      <c r="LG62" s="33"/>
      <c r="LH62" s="33"/>
      <c r="LI62" s="33"/>
      <c r="LJ62" s="33"/>
      <c r="LK62" s="33"/>
      <c r="LL62" s="33"/>
      <c r="LM62" s="33"/>
      <c r="LN62" s="33"/>
      <c r="LO62" s="33"/>
      <c r="LP62" s="33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33"/>
      <c r="ME62" s="33"/>
      <c r="MF62" s="33"/>
      <c r="MG62" s="33"/>
      <c r="MH62" s="33"/>
      <c r="MI62" s="33"/>
      <c r="MJ62" s="33"/>
      <c r="MK62" s="33"/>
      <c r="ML62" s="33"/>
      <c r="MM62" s="33"/>
      <c r="MN62" s="33"/>
      <c r="MO62" s="33"/>
      <c r="MP62" s="33"/>
      <c r="MQ62" s="33"/>
      <c r="MR62" s="33"/>
      <c r="MS62" s="33"/>
      <c r="MT62" s="33"/>
      <c r="MU62" s="33"/>
      <c r="MV62" s="33"/>
      <c r="MW62" s="33"/>
      <c r="MX62" s="33"/>
      <c r="MY62" s="33"/>
      <c r="MZ62" s="33"/>
      <c r="NA62" s="33"/>
      <c r="NB62" s="33"/>
      <c r="NC62" s="33"/>
      <c r="ND62" s="33"/>
      <c r="NE62" s="33"/>
      <c r="NF62" s="33"/>
      <c r="NG62" s="33"/>
      <c r="NH62" s="33"/>
      <c r="NI62" s="33"/>
      <c r="NJ62" s="33"/>
      <c r="NK62" s="33"/>
      <c r="NL62" s="33"/>
      <c r="NM62" s="33"/>
      <c r="NN62" s="33"/>
      <c r="NO62" s="33"/>
      <c r="NP62" s="33"/>
      <c r="NQ62" s="33"/>
      <c r="NR62" s="33"/>
      <c r="NS62" s="33"/>
      <c r="NT62" s="33"/>
      <c r="NU62" s="33"/>
      <c r="NV62" s="33"/>
      <c r="NW62" s="33"/>
      <c r="NX62" s="33"/>
      <c r="NY62" s="33"/>
      <c r="NZ62" s="33"/>
      <c r="OA62" s="33"/>
      <c r="OB62" s="33"/>
      <c r="OC62" s="33"/>
      <c r="OD62" s="33"/>
      <c r="OE62" s="33"/>
      <c r="OF62" s="33"/>
      <c r="OG62" s="33"/>
      <c r="OH62" s="33"/>
      <c r="OI62" s="33"/>
      <c r="OJ62" s="33"/>
      <c r="OK62" s="33"/>
      <c r="OL62" s="33"/>
      <c r="OM62" s="33"/>
      <c r="ON62" s="33"/>
      <c r="OO62" s="33"/>
      <c r="OP62" s="33"/>
      <c r="OQ62" s="33"/>
      <c r="OR62" s="33"/>
      <c r="OS62" s="33"/>
      <c r="OT62" s="33"/>
      <c r="OU62" s="33"/>
      <c r="OV62" s="33"/>
      <c r="OW62" s="33"/>
      <c r="OX62" s="33"/>
      <c r="OY62" s="33"/>
      <c r="OZ62" s="33"/>
      <c r="PA62" s="33"/>
      <c r="PB62" s="33"/>
      <c r="PC62" s="33"/>
      <c r="PD62" s="33"/>
      <c r="PE62" s="33"/>
      <c r="PF62" s="33"/>
      <c r="PG62" s="33"/>
      <c r="PH62" s="33"/>
      <c r="PI62" s="33"/>
      <c r="PJ62" s="33"/>
      <c r="PK62" s="33"/>
      <c r="PL62" s="33"/>
      <c r="PM62" s="33"/>
      <c r="PN62" s="33"/>
      <c r="PO62" s="33"/>
      <c r="PP62" s="33"/>
      <c r="PQ62" s="33"/>
      <c r="PR62" s="33"/>
      <c r="PS62" s="33"/>
      <c r="PT62" s="33"/>
      <c r="PU62" s="33"/>
      <c r="PV62" s="33"/>
      <c r="PW62" s="33"/>
      <c r="PX62" s="33"/>
      <c r="PY62" s="33"/>
      <c r="PZ62" s="33"/>
      <c r="QA62" s="33"/>
      <c r="QB62" s="33"/>
      <c r="QC62" s="33"/>
      <c r="QD62" s="33"/>
      <c r="QE62" s="33"/>
      <c r="QF62" s="33"/>
      <c r="QG62" s="33"/>
      <c r="QH62" s="33"/>
      <c r="QI62" s="33"/>
      <c r="QJ62" s="33"/>
      <c r="QK62" s="33"/>
      <c r="QL62" s="33"/>
      <c r="QM62" s="33"/>
      <c r="QN62" s="33"/>
      <c r="QO62" s="33"/>
      <c r="QP62" s="33"/>
      <c r="QQ62" s="33"/>
      <c r="QR62" s="33"/>
      <c r="QS62" s="33"/>
      <c r="QT62" s="33"/>
      <c r="QU62" s="33"/>
      <c r="QV62" s="33"/>
      <c r="QW62" s="33"/>
      <c r="QX62" s="33"/>
      <c r="QY62" s="33"/>
      <c r="QZ62" s="33"/>
      <c r="RA62" s="33"/>
      <c r="RB62" s="33"/>
      <c r="RC62" s="33"/>
      <c r="RD62" s="33"/>
      <c r="RE62" s="33"/>
      <c r="RF62" s="33"/>
      <c r="RG62" s="33"/>
      <c r="RH62" s="33"/>
      <c r="RI62" s="33"/>
      <c r="RJ62" s="33"/>
      <c r="RK62" s="33"/>
      <c r="RL62" s="33"/>
      <c r="RM62" s="33"/>
      <c r="RN62" s="33"/>
      <c r="RO62" s="33"/>
      <c r="RP62" s="33"/>
      <c r="RQ62" s="33"/>
      <c r="RR62" s="33"/>
      <c r="RS62" s="33"/>
      <c r="RT62" s="33"/>
      <c r="RU62" s="33"/>
      <c r="RV62" s="33"/>
      <c r="RW62" s="33"/>
      <c r="RX62" s="33"/>
      <c r="RY62" s="33"/>
      <c r="RZ62" s="33"/>
      <c r="SA62" s="33"/>
      <c r="SB62" s="33"/>
      <c r="SC62" s="33"/>
      <c r="SD62" s="33"/>
      <c r="SE62" s="33"/>
      <c r="SF62" s="33"/>
      <c r="SG62" s="33"/>
      <c r="SH62" s="33"/>
      <c r="SI62" s="33"/>
      <c r="SJ62" s="33"/>
      <c r="SK62" s="33"/>
      <c r="SL62" s="33"/>
      <c r="SM62" s="33"/>
      <c r="SN62" s="33"/>
      <c r="SO62" s="33"/>
      <c r="SP62" s="33"/>
      <c r="SQ62" s="33"/>
      <c r="SR62" s="33"/>
      <c r="SS62" s="33"/>
      <c r="ST62" s="33"/>
      <c r="SU62" s="33"/>
      <c r="SV62" s="33"/>
      <c r="SW62" s="33"/>
      <c r="SX62" s="33"/>
      <c r="SY62" s="33"/>
      <c r="SZ62" s="33"/>
      <c r="TA62" s="33"/>
      <c r="TB62" s="33"/>
      <c r="TC62" s="33"/>
      <c r="TD62" s="33"/>
      <c r="TE62" s="33"/>
      <c r="TF62" s="33"/>
      <c r="TG62" s="33"/>
      <c r="TH62" s="33"/>
    </row>
    <row r="63" spans="1:528" s="34" customFormat="1" ht="45" hidden="1" customHeight="1" x14ac:dyDescent="0.25">
      <c r="A63" s="126"/>
      <c r="B63" s="79"/>
      <c r="C63" s="79"/>
      <c r="D63" s="82" t="s">
        <v>397</v>
      </c>
      <c r="E63" s="116" t="e">
        <f>#REF!</f>
        <v>#REF!</v>
      </c>
      <c r="F63" s="116" t="e">
        <f>#REF!</f>
        <v>#REF!</v>
      </c>
      <c r="G63" s="116" t="e">
        <f>#REF!</f>
        <v>#REF!</v>
      </c>
      <c r="H63" s="116" t="e">
        <f>#REF!</f>
        <v>#REF!</v>
      </c>
      <c r="I63" s="116" t="e">
        <f>#REF!</f>
        <v>#REF!</v>
      </c>
      <c r="J63" s="116" t="e">
        <f>#REF!</f>
        <v>#REF!</v>
      </c>
      <c r="K63" s="116" t="e">
        <f>#REF!</f>
        <v>#REF!</v>
      </c>
      <c r="L63" s="116" t="e">
        <f>#REF!</f>
        <v>#REF!</v>
      </c>
      <c r="M63" s="116" t="e">
        <f>#REF!</f>
        <v>#REF!</v>
      </c>
      <c r="N63" s="116" t="e">
        <f>#REF!</f>
        <v>#REF!</v>
      </c>
      <c r="O63" s="116" t="e">
        <f>#REF!</f>
        <v>#REF!</v>
      </c>
      <c r="P63" s="116" t="e">
        <f>#REF!</f>
        <v>#REF!</v>
      </c>
      <c r="Q63" s="17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  <c r="TH63" s="33"/>
    </row>
    <row r="64" spans="1:528" s="34" customFormat="1" ht="75" hidden="1" customHeight="1" x14ac:dyDescent="0.25">
      <c r="A64" s="126"/>
      <c r="B64" s="79"/>
      <c r="C64" s="79"/>
      <c r="D64" s="82" t="s">
        <v>396</v>
      </c>
      <c r="E64" s="116" t="e">
        <f>#REF!+#REF!</f>
        <v>#REF!</v>
      </c>
      <c r="F64" s="116" t="e">
        <f>#REF!+#REF!</f>
        <v>#REF!</v>
      </c>
      <c r="G64" s="116" t="e">
        <f>#REF!+#REF!</f>
        <v>#REF!</v>
      </c>
      <c r="H64" s="116" t="e">
        <f>#REF!+#REF!</f>
        <v>#REF!</v>
      </c>
      <c r="I64" s="116" t="e">
        <f>#REF!+#REF!</f>
        <v>#REF!</v>
      </c>
      <c r="J64" s="116" t="e">
        <f>#REF!+#REF!</f>
        <v>#REF!</v>
      </c>
      <c r="K64" s="116" t="e">
        <f>#REF!+#REF!</f>
        <v>#REF!</v>
      </c>
      <c r="L64" s="116" t="e">
        <f>#REF!+#REF!</f>
        <v>#REF!</v>
      </c>
      <c r="M64" s="116" t="e">
        <f>#REF!+#REF!</f>
        <v>#REF!</v>
      </c>
      <c r="N64" s="116" t="e">
        <f>#REF!+#REF!</f>
        <v>#REF!</v>
      </c>
      <c r="O64" s="116" t="e">
        <f>#REF!+#REF!</f>
        <v>#REF!</v>
      </c>
      <c r="P64" s="116" t="e">
        <f>#REF!+#REF!</f>
        <v>#REF!</v>
      </c>
      <c r="Q64" s="17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  <c r="TH64" s="33"/>
    </row>
    <row r="65" spans="1:528" s="34" customFormat="1" ht="47.25" x14ac:dyDescent="0.25">
      <c r="A65" s="126"/>
      <c r="B65" s="79"/>
      <c r="C65" s="79"/>
      <c r="D65" s="82" t="s">
        <v>393</v>
      </c>
      <c r="E65" s="116">
        <f>E76+E84</f>
        <v>3578416</v>
      </c>
      <c r="F65" s="116">
        <f t="shared" ref="F65:P65" si="21">F76+F84</f>
        <v>3578416</v>
      </c>
      <c r="G65" s="116">
        <f t="shared" si="21"/>
        <v>1228720</v>
      </c>
      <c r="H65" s="116">
        <f t="shared" si="21"/>
        <v>0</v>
      </c>
      <c r="I65" s="116">
        <f t="shared" si="21"/>
        <v>0</v>
      </c>
      <c r="J65" s="116">
        <f t="shared" si="21"/>
        <v>0</v>
      </c>
      <c r="K65" s="116">
        <f t="shared" si="21"/>
        <v>0</v>
      </c>
      <c r="L65" s="116">
        <f t="shared" si="21"/>
        <v>0</v>
      </c>
      <c r="M65" s="116">
        <f t="shared" si="21"/>
        <v>0</v>
      </c>
      <c r="N65" s="116">
        <f t="shared" si="21"/>
        <v>0</v>
      </c>
      <c r="O65" s="116">
        <f t="shared" si="21"/>
        <v>0</v>
      </c>
      <c r="P65" s="116">
        <f t="shared" si="21"/>
        <v>3578416</v>
      </c>
      <c r="Q65" s="17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  <c r="TH65" s="33"/>
    </row>
    <row r="66" spans="1:528" s="34" customFormat="1" ht="45" hidden="1" customHeight="1" x14ac:dyDescent="0.25">
      <c r="A66" s="126"/>
      <c r="B66" s="79"/>
      <c r="C66" s="79"/>
      <c r="D66" s="82" t="s">
        <v>395</v>
      </c>
      <c r="E66" s="116" t="e">
        <f>#REF!+E81</f>
        <v>#REF!</v>
      </c>
      <c r="F66" s="116" t="e">
        <f>#REF!+F81</f>
        <v>#REF!</v>
      </c>
      <c r="G66" s="116" t="e">
        <f>#REF!+G81</f>
        <v>#REF!</v>
      </c>
      <c r="H66" s="116" t="e">
        <f>#REF!+H81</f>
        <v>#REF!</v>
      </c>
      <c r="I66" s="116" t="e">
        <f>#REF!+I81</f>
        <v>#REF!</v>
      </c>
      <c r="J66" s="116" t="e">
        <f>#REF!+J81</f>
        <v>#REF!</v>
      </c>
      <c r="K66" s="116" t="e">
        <f>#REF!+K81</f>
        <v>#REF!</v>
      </c>
      <c r="L66" s="116" t="e">
        <f>#REF!+L81</f>
        <v>#REF!</v>
      </c>
      <c r="M66" s="116" t="e">
        <f>#REF!+M81</f>
        <v>#REF!</v>
      </c>
      <c r="N66" s="116" t="e">
        <f>#REF!+N81</f>
        <v>#REF!</v>
      </c>
      <c r="O66" s="116" t="e">
        <f>#REF!+O81</f>
        <v>#REF!</v>
      </c>
      <c r="P66" s="116" t="e">
        <f>#REF!+P81</f>
        <v>#REF!</v>
      </c>
      <c r="Q66" s="17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  <c r="TH66" s="33"/>
    </row>
    <row r="67" spans="1:528" s="34" customFormat="1" ht="63" x14ac:dyDescent="0.25">
      <c r="A67" s="126"/>
      <c r="B67" s="79"/>
      <c r="C67" s="79"/>
      <c r="D67" s="82" t="s">
        <v>392</v>
      </c>
      <c r="E67" s="116">
        <f>E87</f>
        <v>1780860</v>
      </c>
      <c r="F67" s="116">
        <f t="shared" ref="F67:P67" si="22">F87</f>
        <v>1780860</v>
      </c>
      <c r="G67" s="116">
        <f t="shared" si="22"/>
        <v>1459720</v>
      </c>
      <c r="H67" s="116">
        <f t="shared" si="22"/>
        <v>0</v>
      </c>
      <c r="I67" s="116">
        <f t="shared" si="22"/>
        <v>0</v>
      </c>
      <c r="J67" s="116">
        <f t="shared" si="22"/>
        <v>903840</v>
      </c>
      <c r="K67" s="116">
        <f t="shared" si="22"/>
        <v>903840</v>
      </c>
      <c r="L67" s="116">
        <f t="shared" si="22"/>
        <v>0</v>
      </c>
      <c r="M67" s="116">
        <f t="shared" si="22"/>
        <v>0</v>
      </c>
      <c r="N67" s="116">
        <f t="shared" si="22"/>
        <v>0</v>
      </c>
      <c r="O67" s="116">
        <f t="shared" si="22"/>
        <v>903840</v>
      </c>
      <c r="P67" s="116">
        <f t="shared" si="22"/>
        <v>2684700</v>
      </c>
      <c r="Q67" s="17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</row>
    <row r="68" spans="1:528" s="34" customFormat="1" ht="60" hidden="1" customHeight="1" x14ac:dyDescent="0.25">
      <c r="A68" s="126"/>
      <c r="B68" s="79"/>
      <c r="C68" s="79"/>
      <c r="D68" s="82" t="s">
        <v>394</v>
      </c>
      <c r="E68" s="116">
        <f t="shared" ref="E68:P68" si="23">E73+E76</f>
        <v>15711980</v>
      </c>
      <c r="F68" s="116">
        <f t="shared" si="23"/>
        <v>15711980</v>
      </c>
      <c r="G68" s="116">
        <f t="shared" si="23"/>
        <v>8830500</v>
      </c>
      <c r="H68" s="116">
        <f t="shared" si="23"/>
        <v>1210000</v>
      </c>
      <c r="I68" s="116">
        <f t="shared" si="23"/>
        <v>0</v>
      </c>
      <c r="J68" s="116">
        <f t="shared" si="23"/>
        <v>250000</v>
      </c>
      <c r="K68" s="116">
        <f t="shared" si="23"/>
        <v>250000</v>
      </c>
      <c r="L68" s="116">
        <f t="shared" si="23"/>
        <v>0</v>
      </c>
      <c r="M68" s="116">
        <f t="shared" si="23"/>
        <v>0</v>
      </c>
      <c r="N68" s="116">
        <f t="shared" si="23"/>
        <v>0</v>
      </c>
      <c r="O68" s="116">
        <f t="shared" si="23"/>
        <v>250000</v>
      </c>
      <c r="P68" s="116">
        <f t="shared" si="23"/>
        <v>15961980</v>
      </c>
      <c r="Q68" s="17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  <c r="TH68" s="33"/>
    </row>
    <row r="69" spans="1:528" s="34" customFormat="1" ht="60" hidden="1" customHeight="1" x14ac:dyDescent="0.25">
      <c r="A69" s="114"/>
      <c r="B69" s="127"/>
      <c r="C69" s="128"/>
      <c r="D69" s="80" t="s">
        <v>440</v>
      </c>
      <c r="E69" s="116" t="e">
        <f>#REF!</f>
        <v>#REF!</v>
      </c>
      <c r="F69" s="116" t="e">
        <f>#REF!</f>
        <v>#REF!</v>
      </c>
      <c r="G69" s="116" t="e">
        <f>#REF!</f>
        <v>#REF!</v>
      </c>
      <c r="H69" s="116" t="e">
        <f>#REF!</f>
        <v>#REF!</v>
      </c>
      <c r="I69" s="116" t="e">
        <f>#REF!</f>
        <v>#REF!</v>
      </c>
      <c r="J69" s="116" t="e">
        <f>#REF!</f>
        <v>#REF!</v>
      </c>
      <c r="K69" s="116" t="e">
        <f>#REF!</f>
        <v>#REF!</v>
      </c>
      <c r="L69" s="116" t="e">
        <f>#REF!</f>
        <v>#REF!</v>
      </c>
      <c r="M69" s="116" t="e">
        <f>#REF!</f>
        <v>#REF!</v>
      </c>
      <c r="N69" s="116" t="e">
        <f>#REF!</f>
        <v>#REF!</v>
      </c>
      <c r="O69" s="116" t="e">
        <f>#REF!</f>
        <v>#REF!</v>
      </c>
      <c r="P69" s="116" t="e">
        <f>#REF!</f>
        <v>#REF!</v>
      </c>
      <c r="Q69" s="17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  <c r="TH69" s="33"/>
    </row>
    <row r="70" spans="1:528" s="22" customFormat="1" ht="49.5" customHeight="1" x14ac:dyDescent="0.25">
      <c r="A70" s="60" t="s">
        <v>171</v>
      </c>
      <c r="B70" s="107" t="str">
        <f>'дод 7'!A18</f>
        <v>0160</v>
      </c>
      <c r="C70" s="107" t="str">
        <f>'дод 7'!B18</f>
        <v>0111</v>
      </c>
      <c r="D70" s="36" t="s">
        <v>516</v>
      </c>
      <c r="E70" s="117">
        <f t="shared" ref="E70:E95" si="24">F70+I70</f>
        <v>3843500</v>
      </c>
      <c r="F70" s="117">
        <v>3843500</v>
      </c>
      <c r="G70" s="117">
        <v>2976200</v>
      </c>
      <c r="H70" s="117">
        <v>42800</v>
      </c>
      <c r="I70" s="117"/>
      <c r="J70" s="117">
        <f>L70+O70</f>
        <v>20000</v>
      </c>
      <c r="K70" s="117">
        <v>20000</v>
      </c>
      <c r="L70" s="117"/>
      <c r="M70" s="117"/>
      <c r="N70" s="117"/>
      <c r="O70" s="117">
        <v>20000</v>
      </c>
      <c r="P70" s="117">
        <f t="shared" ref="P70:P95" si="25">E70+J70</f>
        <v>3863500</v>
      </c>
      <c r="Q70" s="17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  <c r="JT70" s="23"/>
      <c r="JU70" s="23"/>
      <c r="JV70" s="23"/>
      <c r="JW70" s="23"/>
      <c r="JX70" s="23"/>
      <c r="JY70" s="23"/>
      <c r="JZ70" s="23"/>
      <c r="KA70" s="23"/>
      <c r="KB70" s="23"/>
      <c r="KC70" s="23"/>
      <c r="KD70" s="23"/>
      <c r="KE70" s="23"/>
      <c r="KF70" s="23"/>
      <c r="KG70" s="23"/>
      <c r="KH70" s="23"/>
      <c r="KI70" s="23"/>
      <c r="KJ70" s="23"/>
      <c r="KK70" s="23"/>
      <c r="KL70" s="23"/>
      <c r="KM70" s="23"/>
      <c r="KN70" s="23"/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  <c r="LD70" s="23"/>
      <c r="LE70" s="23"/>
      <c r="LF70" s="23"/>
      <c r="LG70" s="23"/>
      <c r="LH70" s="23"/>
      <c r="LI70" s="23"/>
      <c r="LJ70" s="23"/>
      <c r="LK70" s="23"/>
      <c r="LL70" s="23"/>
      <c r="LM70" s="23"/>
      <c r="LN70" s="23"/>
      <c r="LO70" s="23"/>
      <c r="LP70" s="23"/>
      <c r="LQ70" s="23"/>
      <c r="LR70" s="23"/>
      <c r="LS70" s="23"/>
      <c r="LT70" s="23"/>
      <c r="LU70" s="23"/>
      <c r="LV70" s="23"/>
      <c r="LW70" s="23"/>
      <c r="LX70" s="23"/>
      <c r="LY70" s="23"/>
      <c r="LZ70" s="23"/>
      <c r="MA70" s="23"/>
      <c r="MB70" s="23"/>
      <c r="MC70" s="23"/>
      <c r="MD70" s="23"/>
      <c r="ME70" s="23"/>
      <c r="MF70" s="23"/>
      <c r="MG70" s="23"/>
      <c r="MH70" s="23"/>
      <c r="MI70" s="23"/>
      <c r="MJ70" s="23"/>
      <c r="MK70" s="23"/>
      <c r="ML70" s="23"/>
      <c r="MM70" s="23"/>
      <c r="MN70" s="23"/>
      <c r="MO70" s="23"/>
      <c r="MP70" s="23"/>
      <c r="MQ70" s="23"/>
      <c r="MR70" s="23"/>
      <c r="MS70" s="23"/>
      <c r="MT70" s="23"/>
      <c r="MU70" s="23"/>
      <c r="MV70" s="23"/>
      <c r="MW70" s="23"/>
      <c r="MX70" s="23"/>
      <c r="MY70" s="23"/>
      <c r="MZ70" s="23"/>
      <c r="NA70" s="23"/>
      <c r="NB70" s="23"/>
      <c r="NC70" s="23"/>
      <c r="ND70" s="23"/>
      <c r="NE70" s="23"/>
      <c r="NF70" s="23"/>
      <c r="NG70" s="23"/>
      <c r="NH70" s="23"/>
      <c r="NI70" s="23"/>
      <c r="NJ70" s="23"/>
      <c r="NK70" s="23"/>
      <c r="NL70" s="23"/>
      <c r="NM70" s="23"/>
      <c r="NN70" s="23"/>
      <c r="NO70" s="23"/>
      <c r="NP70" s="23"/>
      <c r="NQ70" s="23"/>
      <c r="NR70" s="23"/>
      <c r="NS70" s="23"/>
      <c r="NT70" s="23"/>
      <c r="NU70" s="23"/>
      <c r="NV70" s="23"/>
      <c r="NW70" s="23"/>
      <c r="NX70" s="23"/>
      <c r="NY70" s="23"/>
      <c r="NZ70" s="23"/>
      <c r="OA70" s="23"/>
      <c r="OB70" s="23"/>
      <c r="OC70" s="23"/>
      <c r="OD70" s="23"/>
      <c r="OE70" s="23"/>
      <c r="OF70" s="23"/>
      <c r="OG70" s="23"/>
      <c r="OH70" s="23"/>
      <c r="OI70" s="23"/>
      <c r="OJ70" s="23"/>
      <c r="OK70" s="23"/>
      <c r="OL70" s="23"/>
      <c r="OM70" s="23"/>
      <c r="ON70" s="23"/>
      <c r="OO70" s="23"/>
      <c r="OP70" s="23"/>
      <c r="OQ70" s="23"/>
      <c r="OR70" s="23"/>
      <c r="OS70" s="23"/>
      <c r="OT70" s="23"/>
      <c r="OU70" s="23"/>
      <c r="OV70" s="23"/>
      <c r="OW70" s="23"/>
      <c r="OX70" s="23"/>
      <c r="OY70" s="23"/>
      <c r="OZ70" s="23"/>
      <c r="PA70" s="23"/>
      <c r="PB70" s="23"/>
      <c r="PC70" s="23"/>
      <c r="PD70" s="23"/>
      <c r="PE70" s="23"/>
      <c r="PF70" s="23"/>
      <c r="PG70" s="23"/>
      <c r="PH70" s="23"/>
      <c r="PI70" s="23"/>
      <c r="PJ70" s="23"/>
      <c r="PK70" s="23"/>
      <c r="PL70" s="23"/>
      <c r="PM70" s="23"/>
      <c r="PN70" s="23"/>
      <c r="PO70" s="23"/>
      <c r="PP70" s="23"/>
      <c r="PQ70" s="23"/>
      <c r="PR70" s="23"/>
      <c r="PS70" s="23"/>
      <c r="PT70" s="23"/>
      <c r="PU70" s="23"/>
      <c r="PV70" s="23"/>
      <c r="PW70" s="23"/>
      <c r="PX70" s="23"/>
      <c r="PY70" s="23"/>
      <c r="PZ70" s="23"/>
      <c r="QA70" s="23"/>
      <c r="QB70" s="23"/>
      <c r="QC70" s="23"/>
      <c r="QD70" s="23"/>
      <c r="QE70" s="23"/>
      <c r="QF70" s="23"/>
      <c r="QG70" s="23"/>
      <c r="QH70" s="23"/>
      <c r="QI70" s="23"/>
      <c r="QJ70" s="23"/>
      <c r="QK70" s="23"/>
      <c r="QL70" s="23"/>
      <c r="QM70" s="23"/>
      <c r="QN70" s="23"/>
      <c r="QO70" s="23"/>
      <c r="QP70" s="23"/>
      <c r="QQ70" s="23"/>
      <c r="QR70" s="23"/>
      <c r="QS70" s="23"/>
      <c r="QT70" s="23"/>
      <c r="QU70" s="23"/>
      <c r="QV70" s="23"/>
      <c r="QW70" s="23"/>
      <c r="QX70" s="23"/>
      <c r="QY70" s="23"/>
      <c r="QZ70" s="23"/>
      <c r="RA70" s="23"/>
      <c r="RB70" s="23"/>
      <c r="RC70" s="23"/>
      <c r="RD70" s="23"/>
      <c r="RE70" s="23"/>
      <c r="RF70" s="23"/>
      <c r="RG70" s="23"/>
      <c r="RH70" s="23"/>
      <c r="RI70" s="23"/>
      <c r="RJ70" s="23"/>
      <c r="RK70" s="23"/>
      <c r="RL70" s="23"/>
      <c r="RM70" s="23"/>
      <c r="RN70" s="23"/>
      <c r="RO70" s="23"/>
      <c r="RP70" s="23"/>
      <c r="RQ70" s="23"/>
      <c r="RR70" s="23"/>
      <c r="RS70" s="23"/>
      <c r="RT70" s="23"/>
      <c r="RU70" s="23"/>
      <c r="RV70" s="23"/>
      <c r="RW70" s="23"/>
      <c r="RX70" s="23"/>
      <c r="RY70" s="23"/>
      <c r="RZ70" s="23"/>
      <c r="SA70" s="23"/>
      <c r="SB70" s="23"/>
      <c r="SC70" s="23"/>
      <c r="SD70" s="23"/>
      <c r="SE70" s="23"/>
      <c r="SF70" s="23"/>
      <c r="SG70" s="23"/>
      <c r="SH70" s="23"/>
      <c r="SI70" s="23"/>
      <c r="SJ70" s="23"/>
      <c r="SK70" s="23"/>
      <c r="SL70" s="23"/>
      <c r="SM70" s="23"/>
      <c r="SN70" s="23"/>
      <c r="SO70" s="23"/>
      <c r="SP70" s="23"/>
      <c r="SQ70" s="23"/>
      <c r="SR70" s="23"/>
      <c r="SS70" s="23"/>
      <c r="ST70" s="23"/>
      <c r="SU70" s="23"/>
      <c r="SV70" s="23"/>
      <c r="SW70" s="23"/>
      <c r="SX70" s="23"/>
      <c r="SY70" s="23"/>
      <c r="SZ70" s="23"/>
      <c r="TA70" s="23"/>
      <c r="TB70" s="23"/>
      <c r="TC70" s="23"/>
      <c r="TD70" s="23"/>
      <c r="TE70" s="23"/>
      <c r="TF70" s="23"/>
      <c r="TG70" s="23"/>
      <c r="TH70" s="23"/>
    </row>
    <row r="71" spans="1:528" s="22" customFormat="1" ht="21.75" customHeight="1" x14ac:dyDescent="0.25">
      <c r="A71" s="60" t="s">
        <v>172</v>
      </c>
      <c r="B71" s="107" t="str">
        <f>'дод 7'!A31</f>
        <v>1010</v>
      </c>
      <c r="C71" s="107" t="str">
        <f>'дод 7'!B31</f>
        <v>0910</v>
      </c>
      <c r="D71" s="61" t="s">
        <v>525</v>
      </c>
      <c r="E71" s="117">
        <f t="shared" si="24"/>
        <v>290084900</v>
      </c>
      <c r="F71" s="117">
        <v>290084900</v>
      </c>
      <c r="G71" s="117">
        <v>205054200</v>
      </c>
      <c r="H71" s="117">
        <v>21914800</v>
      </c>
      <c r="I71" s="117"/>
      <c r="J71" s="117">
        <f>L71+O71</f>
        <v>11759700</v>
      </c>
      <c r="K71" s="117"/>
      <c r="L71" s="117">
        <v>11759700</v>
      </c>
      <c r="M71" s="117"/>
      <c r="N71" s="117"/>
      <c r="O71" s="117"/>
      <c r="P71" s="117">
        <f t="shared" si="25"/>
        <v>301844600</v>
      </c>
      <c r="Q71" s="17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  <c r="OX71" s="23"/>
      <c r="OY71" s="23"/>
      <c r="OZ71" s="23"/>
      <c r="PA71" s="23"/>
      <c r="PB71" s="23"/>
      <c r="PC71" s="23"/>
      <c r="PD71" s="23"/>
      <c r="PE71" s="23"/>
      <c r="PF71" s="23"/>
      <c r="PG71" s="23"/>
      <c r="PH71" s="23"/>
      <c r="PI71" s="23"/>
      <c r="PJ71" s="23"/>
      <c r="PK71" s="23"/>
      <c r="PL71" s="23"/>
      <c r="PM71" s="23"/>
      <c r="PN71" s="23"/>
      <c r="PO71" s="23"/>
      <c r="PP71" s="23"/>
      <c r="PQ71" s="23"/>
      <c r="PR71" s="23"/>
      <c r="PS71" s="23"/>
      <c r="PT71" s="23"/>
      <c r="PU71" s="23"/>
      <c r="PV71" s="23"/>
      <c r="PW71" s="23"/>
      <c r="PX71" s="23"/>
      <c r="PY71" s="23"/>
      <c r="PZ71" s="23"/>
      <c r="QA71" s="23"/>
      <c r="QB71" s="23"/>
      <c r="QC71" s="23"/>
      <c r="QD71" s="23"/>
      <c r="QE71" s="23"/>
      <c r="QF71" s="23"/>
      <c r="QG71" s="23"/>
      <c r="QH71" s="23"/>
      <c r="QI71" s="23"/>
      <c r="QJ71" s="23"/>
      <c r="QK71" s="23"/>
      <c r="QL71" s="23"/>
      <c r="QM71" s="23"/>
      <c r="QN71" s="23"/>
      <c r="QO71" s="23"/>
      <c r="QP71" s="23"/>
      <c r="QQ71" s="23"/>
      <c r="QR71" s="23"/>
      <c r="QS71" s="23"/>
      <c r="QT71" s="23"/>
      <c r="QU71" s="23"/>
      <c r="QV71" s="23"/>
      <c r="QW71" s="23"/>
      <c r="QX71" s="23"/>
      <c r="QY71" s="23"/>
      <c r="QZ71" s="23"/>
      <c r="RA71" s="23"/>
      <c r="RB71" s="23"/>
      <c r="RC71" s="23"/>
      <c r="RD71" s="23"/>
      <c r="RE71" s="23"/>
      <c r="RF71" s="23"/>
      <c r="RG71" s="23"/>
      <c r="RH71" s="23"/>
      <c r="RI71" s="23"/>
      <c r="RJ71" s="23"/>
      <c r="RK71" s="23"/>
      <c r="RL71" s="23"/>
      <c r="RM71" s="23"/>
      <c r="RN71" s="23"/>
      <c r="RO71" s="23"/>
      <c r="RP71" s="23"/>
      <c r="RQ71" s="23"/>
      <c r="RR71" s="23"/>
      <c r="RS71" s="23"/>
      <c r="RT71" s="23"/>
      <c r="RU71" s="23"/>
      <c r="RV71" s="23"/>
      <c r="RW71" s="23"/>
      <c r="RX71" s="23"/>
      <c r="RY71" s="23"/>
      <c r="RZ71" s="23"/>
      <c r="SA71" s="23"/>
      <c r="SB71" s="23"/>
      <c r="SC71" s="23"/>
      <c r="SD71" s="23"/>
      <c r="SE71" s="23"/>
      <c r="SF71" s="23"/>
      <c r="SG71" s="23"/>
      <c r="SH71" s="23"/>
      <c r="SI71" s="23"/>
      <c r="SJ71" s="23"/>
      <c r="SK71" s="23"/>
      <c r="SL71" s="23"/>
      <c r="SM71" s="23"/>
      <c r="SN71" s="23"/>
      <c r="SO71" s="23"/>
      <c r="SP71" s="23"/>
      <c r="SQ71" s="23"/>
      <c r="SR71" s="23"/>
      <c r="SS71" s="23"/>
      <c r="ST71" s="23"/>
      <c r="SU71" s="23"/>
      <c r="SV71" s="23"/>
      <c r="SW71" s="23"/>
      <c r="SX71" s="23"/>
      <c r="SY71" s="23"/>
      <c r="SZ71" s="23"/>
      <c r="TA71" s="23"/>
      <c r="TB71" s="23"/>
      <c r="TC71" s="23"/>
      <c r="TD71" s="23"/>
      <c r="TE71" s="23"/>
      <c r="TF71" s="23"/>
      <c r="TG71" s="23"/>
      <c r="TH71" s="23"/>
    </row>
    <row r="72" spans="1:528" s="22" customFormat="1" ht="37.5" customHeight="1" x14ac:dyDescent="0.25">
      <c r="A72" s="60" t="s">
        <v>492</v>
      </c>
      <c r="B72" s="60">
        <f>'дод 7'!A33</f>
        <v>1021</v>
      </c>
      <c r="C72" s="107" t="str">
        <f>'дод 7'!B33</f>
        <v>0921</v>
      </c>
      <c r="D72" s="61" t="s">
        <v>493</v>
      </c>
      <c r="E72" s="117">
        <f t="shared" si="24"/>
        <v>207798800</v>
      </c>
      <c r="F72" s="117">
        <v>207798800</v>
      </c>
      <c r="G72" s="117">
        <v>119643500</v>
      </c>
      <c r="H72" s="117">
        <v>30342200</v>
      </c>
      <c r="I72" s="117"/>
      <c r="J72" s="117">
        <f t="shared" ref="J72:J95" si="26">L72+O72</f>
        <v>25130800</v>
      </c>
      <c r="K72" s="117"/>
      <c r="L72" s="117">
        <v>25130800</v>
      </c>
      <c r="M72" s="117">
        <v>2268060</v>
      </c>
      <c r="N72" s="117">
        <v>139890</v>
      </c>
      <c r="O72" s="117"/>
      <c r="P72" s="117">
        <f t="shared" si="25"/>
        <v>232929600</v>
      </c>
      <c r="Q72" s="17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  <c r="IW72" s="23"/>
      <c r="IX72" s="23"/>
      <c r="IY72" s="23"/>
      <c r="IZ72" s="23"/>
      <c r="JA72" s="23"/>
      <c r="JB72" s="23"/>
      <c r="JC72" s="23"/>
      <c r="JD72" s="23"/>
      <c r="JE72" s="23"/>
      <c r="JF72" s="23"/>
      <c r="JG72" s="23"/>
      <c r="JH72" s="23"/>
      <c r="JI72" s="23"/>
      <c r="JJ72" s="23"/>
      <c r="JK72" s="23"/>
      <c r="JL72" s="23"/>
      <c r="JM72" s="23"/>
      <c r="JN72" s="23"/>
      <c r="JO72" s="23"/>
      <c r="JP72" s="23"/>
      <c r="JQ72" s="23"/>
      <c r="JR72" s="23"/>
      <c r="JS72" s="23"/>
      <c r="JT72" s="23"/>
      <c r="JU72" s="23"/>
      <c r="JV72" s="23"/>
      <c r="JW72" s="23"/>
      <c r="JX72" s="23"/>
      <c r="JY72" s="23"/>
      <c r="JZ72" s="23"/>
      <c r="KA72" s="23"/>
      <c r="KB72" s="23"/>
      <c r="KC72" s="23"/>
      <c r="KD72" s="23"/>
      <c r="KE72" s="23"/>
      <c r="KF72" s="23"/>
      <c r="KG72" s="23"/>
      <c r="KH72" s="23"/>
      <c r="KI72" s="23"/>
      <c r="KJ72" s="23"/>
      <c r="KK72" s="23"/>
      <c r="KL72" s="23"/>
      <c r="KM72" s="23"/>
      <c r="KN72" s="23"/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  <c r="LD72" s="23"/>
      <c r="LE72" s="23"/>
      <c r="LF72" s="23"/>
      <c r="LG72" s="23"/>
      <c r="LH72" s="23"/>
      <c r="LI72" s="23"/>
      <c r="LJ72" s="23"/>
      <c r="LK72" s="23"/>
      <c r="LL72" s="23"/>
      <c r="LM72" s="23"/>
      <c r="LN72" s="23"/>
      <c r="LO72" s="23"/>
      <c r="LP72" s="23"/>
      <c r="LQ72" s="23"/>
      <c r="LR72" s="23"/>
      <c r="LS72" s="23"/>
      <c r="LT72" s="23"/>
      <c r="LU72" s="23"/>
      <c r="LV72" s="23"/>
      <c r="LW72" s="23"/>
      <c r="LX72" s="23"/>
      <c r="LY72" s="23"/>
      <c r="LZ72" s="23"/>
      <c r="MA72" s="23"/>
      <c r="MB72" s="23"/>
      <c r="MC72" s="23"/>
      <c r="MD72" s="23"/>
      <c r="ME72" s="23"/>
      <c r="MF72" s="23"/>
      <c r="MG72" s="23"/>
      <c r="MH72" s="23"/>
      <c r="MI72" s="23"/>
      <c r="MJ72" s="23"/>
      <c r="MK72" s="23"/>
      <c r="ML72" s="23"/>
      <c r="MM72" s="23"/>
      <c r="MN72" s="23"/>
      <c r="MO72" s="23"/>
      <c r="MP72" s="23"/>
      <c r="MQ72" s="23"/>
      <c r="MR72" s="23"/>
      <c r="MS72" s="23"/>
      <c r="MT72" s="23"/>
      <c r="MU72" s="23"/>
      <c r="MV72" s="23"/>
      <c r="MW72" s="23"/>
      <c r="MX72" s="23"/>
      <c r="MY72" s="23"/>
      <c r="MZ72" s="23"/>
      <c r="NA72" s="23"/>
      <c r="NB72" s="23"/>
      <c r="NC72" s="23"/>
      <c r="ND72" s="23"/>
      <c r="NE72" s="23"/>
      <c r="NF72" s="23"/>
      <c r="NG72" s="23"/>
      <c r="NH72" s="23"/>
      <c r="NI72" s="23"/>
      <c r="NJ72" s="23"/>
      <c r="NK72" s="23"/>
      <c r="NL72" s="23"/>
      <c r="NM72" s="23"/>
      <c r="NN72" s="23"/>
      <c r="NO72" s="23"/>
      <c r="NP72" s="23"/>
      <c r="NQ72" s="23"/>
      <c r="NR72" s="23"/>
      <c r="NS72" s="23"/>
      <c r="NT72" s="23"/>
      <c r="NU72" s="23"/>
      <c r="NV72" s="23"/>
      <c r="NW72" s="23"/>
      <c r="NX72" s="23"/>
      <c r="NY72" s="23"/>
      <c r="NZ72" s="23"/>
      <c r="OA72" s="23"/>
      <c r="OB72" s="23"/>
      <c r="OC72" s="23"/>
      <c r="OD72" s="23"/>
      <c r="OE72" s="23"/>
      <c r="OF72" s="23"/>
      <c r="OG72" s="23"/>
      <c r="OH72" s="23"/>
      <c r="OI72" s="23"/>
      <c r="OJ72" s="23"/>
      <c r="OK72" s="23"/>
      <c r="OL72" s="23"/>
      <c r="OM72" s="23"/>
      <c r="ON72" s="23"/>
      <c r="OO72" s="23"/>
      <c r="OP72" s="23"/>
      <c r="OQ72" s="23"/>
      <c r="OR72" s="23"/>
      <c r="OS72" s="23"/>
      <c r="OT72" s="23"/>
      <c r="OU72" s="23"/>
      <c r="OV72" s="23"/>
      <c r="OW72" s="23"/>
      <c r="OX72" s="23"/>
      <c r="OY72" s="23"/>
      <c r="OZ72" s="23"/>
      <c r="PA72" s="23"/>
      <c r="PB72" s="23"/>
      <c r="PC72" s="23"/>
      <c r="PD72" s="23"/>
      <c r="PE72" s="23"/>
      <c r="PF72" s="23"/>
      <c r="PG72" s="23"/>
      <c r="PH72" s="23"/>
      <c r="PI72" s="23"/>
      <c r="PJ72" s="23"/>
      <c r="PK72" s="23"/>
      <c r="PL72" s="23"/>
      <c r="PM72" s="23"/>
      <c r="PN72" s="23"/>
      <c r="PO72" s="23"/>
      <c r="PP72" s="23"/>
      <c r="PQ72" s="23"/>
      <c r="PR72" s="23"/>
      <c r="PS72" s="23"/>
      <c r="PT72" s="23"/>
      <c r="PU72" s="23"/>
      <c r="PV72" s="23"/>
      <c r="PW72" s="23"/>
      <c r="PX72" s="23"/>
      <c r="PY72" s="23"/>
      <c r="PZ72" s="23"/>
      <c r="QA72" s="23"/>
      <c r="QB72" s="23"/>
      <c r="QC72" s="23"/>
      <c r="QD72" s="23"/>
      <c r="QE72" s="23"/>
      <c r="QF72" s="23"/>
      <c r="QG72" s="23"/>
      <c r="QH72" s="23"/>
      <c r="QI72" s="23"/>
      <c r="QJ72" s="23"/>
      <c r="QK72" s="23"/>
      <c r="QL72" s="23"/>
      <c r="QM72" s="23"/>
      <c r="QN72" s="23"/>
      <c r="QO72" s="23"/>
      <c r="QP72" s="23"/>
      <c r="QQ72" s="23"/>
      <c r="QR72" s="23"/>
      <c r="QS72" s="23"/>
      <c r="QT72" s="23"/>
      <c r="QU72" s="23"/>
      <c r="QV72" s="23"/>
      <c r="QW72" s="23"/>
      <c r="QX72" s="23"/>
      <c r="QY72" s="23"/>
      <c r="QZ72" s="23"/>
      <c r="RA72" s="23"/>
      <c r="RB72" s="23"/>
      <c r="RC72" s="23"/>
      <c r="RD72" s="23"/>
      <c r="RE72" s="23"/>
      <c r="RF72" s="23"/>
      <c r="RG72" s="23"/>
      <c r="RH72" s="23"/>
      <c r="RI72" s="23"/>
      <c r="RJ72" s="23"/>
      <c r="RK72" s="23"/>
      <c r="RL72" s="23"/>
      <c r="RM72" s="23"/>
      <c r="RN72" s="23"/>
      <c r="RO72" s="23"/>
      <c r="RP72" s="23"/>
      <c r="RQ72" s="23"/>
      <c r="RR72" s="23"/>
      <c r="RS72" s="23"/>
      <c r="RT72" s="23"/>
      <c r="RU72" s="23"/>
      <c r="RV72" s="23"/>
      <c r="RW72" s="23"/>
      <c r="RX72" s="23"/>
      <c r="RY72" s="23"/>
      <c r="RZ72" s="23"/>
      <c r="SA72" s="23"/>
      <c r="SB72" s="23"/>
      <c r="SC72" s="23"/>
      <c r="SD72" s="23"/>
      <c r="SE72" s="23"/>
      <c r="SF72" s="23"/>
      <c r="SG72" s="23"/>
      <c r="SH72" s="23"/>
      <c r="SI72" s="23"/>
      <c r="SJ72" s="23"/>
      <c r="SK72" s="23"/>
      <c r="SL72" s="23"/>
      <c r="SM72" s="23"/>
      <c r="SN72" s="23"/>
      <c r="SO72" s="23"/>
      <c r="SP72" s="23"/>
      <c r="SQ72" s="23"/>
      <c r="SR72" s="23"/>
      <c r="SS72" s="23"/>
      <c r="ST72" s="23"/>
      <c r="SU72" s="23"/>
      <c r="SV72" s="23"/>
      <c r="SW72" s="23"/>
      <c r="SX72" s="23"/>
      <c r="SY72" s="23"/>
      <c r="SZ72" s="23"/>
      <c r="TA72" s="23"/>
      <c r="TB72" s="23"/>
      <c r="TC72" s="23"/>
      <c r="TD72" s="23"/>
      <c r="TE72" s="23"/>
      <c r="TF72" s="23"/>
      <c r="TG72" s="23"/>
      <c r="TH72" s="23"/>
    </row>
    <row r="73" spans="1:528" s="22" customFormat="1" ht="63" x14ac:dyDescent="0.25">
      <c r="A73" s="60" t="s">
        <v>494</v>
      </c>
      <c r="B73" s="107">
        <v>1022</v>
      </c>
      <c r="C73" s="60" t="s">
        <v>56</v>
      </c>
      <c r="D73" s="36" t="s">
        <v>495</v>
      </c>
      <c r="E73" s="117">
        <f t="shared" si="24"/>
        <v>13632600</v>
      </c>
      <c r="F73" s="117">
        <v>13632600</v>
      </c>
      <c r="G73" s="117">
        <v>8830500</v>
      </c>
      <c r="H73" s="117">
        <v>1210000</v>
      </c>
      <c r="I73" s="117"/>
      <c r="J73" s="117">
        <f t="shared" si="26"/>
        <v>250000</v>
      </c>
      <c r="K73" s="117">
        <v>250000</v>
      </c>
      <c r="L73" s="117"/>
      <c r="M73" s="117"/>
      <c r="N73" s="117"/>
      <c r="O73" s="117">
        <v>250000</v>
      </c>
      <c r="P73" s="117">
        <f t="shared" si="25"/>
        <v>13882600</v>
      </c>
      <c r="Q73" s="17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F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N73" s="23"/>
      <c r="MO73" s="23"/>
      <c r="MP73" s="23"/>
      <c r="MQ73" s="23"/>
      <c r="MR73" s="23"/>
      <c r="MS73" s="23"/>
      <c r="MT73" s="23"/>
      <c r="MU73" s="23"/>
      <c r="MV73" s="23"/>
      <c r="MW73" s="23"/>
      <c r="MX73" s="23"/>
      <c r="MY73" s="23"/>
      <c r="MZ73" s="23"/>
      <c r="NA73" s="23"/>
      <c r="NB73" s="23"/>
      <c r="NC73" s="23"/>
      <c r="ND73" s="23"/>
      <c r="NE73" s="23"/>
      <c r="NF73" s="23"/>
      <c r="NG73" s="23"/>
      <c r="NH73" s="23"/>
      <c r="NI73" s="23"/>
      <c r="NJ73" s="23"/>
      <c r="NK73" s="23"/>
      <c r="NL73" s="23"/>
      <c r="NM73" s="23"/>
      <c r="NN73" s="23"/>
      <c r="NO73" s="23"/>
      <c r="NP73" s="23"/>
      <c r="NQ73" s="23"/>
      <c r="NR73" s="23"/>
      <c r="NS73" s="23"/>
      <c r="NT73" s="23"/>
      <c r="NU73" s="23"/>
      <c r="NV73" s="23"/>
      <c r="NW73" s="23"/>
      <c r="NX73" s="23"/>
      <c r="NY73" s="23"/>
      <c r="NZ73" s="23"/>
      <c r="OA73" s="23"/>
      <c r="OB73" s="23"/>
      <c r="OC73" s="23"/>
      <c r="OD73" s="23"/>
      <c r="OE73" s="23"/>
      <c r="OF73" s="23"/>
      <c r="OG73" s="23"/>
      <c r="OH73" s="23"/>
      <c r="OI73" s="23"/>
      <c r="OJ73" s="23"/>
      <c r="OK73" s="23"/>
      <c r="OL73" s="23"/>
      <c r="OM73" s="23"/>
      <c r="ON73" s="23"/>
      <c r="OO73" s="23"/>
      <c r="OP73" s="23"/>
      <c r="OQ73" s="23"/>
      <c r="OR73" s="23"/>
      <c r="OS73" s="23"/>
      <c r="OT73" s="23"/>
      <c r="OU73" s="23"/>
      <c r="OV73" s="23"/>
      <c r="OW73" s="23"/>
      <c r="OX73" s="23"/>
      <c r="OY73" s="23"/>
      <c r="OZ73" s="23"/>
      <c r="PA73" s="23"/>
      <c r="PB73" s="23"/>
      <c r="PC73" s="23"/>
      <c r="PD73" s="23"/>
      <c r="PE73" s="23"/>
      <c r="PF73" s="23"/>
      <c r="PG73" s="23"/>
      <c r="PH73" s="23"/>
      <c r="PI73" s="23"/>
      <c r="PJ73" s="23"/>
      <c r="PK73" s="23"/>
      <c r="PL73" s="23"/>
      <c r="PM73" s="23"/>
      <c r="PN73" s="23"/>
      <c r="PO73" s="23"/>
      <c r="PP73" s="23"/>
      <c r="PQ73" s="23"/>
      <c r="PR73" s="23"/>
      <c r="PS73" s="23"/>
      <c r="PT73" s="23"/>
      <c r="PU73" s="23"/>
      <c r="PV73" s="23"/>
      <c r="PW73" s="23"/>
      <c r="PX73" s="23"/>
      <c r="PY73" s="23"/>
      <c r="PZ73" s="23"/>
      <c r="QA73" s="23"/>
      <c r="QB73" s="23"/>
      <c r="QC73" s="23"/>
      <c r="QD73" s="23"/>
      <c r="QE73" s="23"/>
      <c r="QF73" s="23"/>
      <c r="QG73" s="23"/>
      <c r="QH73" s="23"/>
      <c r="QI73" s="23"/>
      <c r="QJ73" s="23"/>
      <c r="QK73" s="23"/>
      <c r="QL73" s="23"/>
      <c r="QM73" s="23"/>
      <c r="QN73" s="23"/>
      <c r="QO73" s="23"/>
      <c r="QP73" s="23"/>
      <c r="QQ73" s="23"/>
      <c r="QR73" s="23"/>
      <c r="QS73" s="23"/>
      <c r="QT73" s="23"/>
      <c r="QU73" s="23"/>
      <c r="QV73" s="23"/>
      <c r="QW73" s="23"/>
      <c r="QX73" s="23"/>
      <c r="QY73" s="23"/>
      <c r="QZ73" s="23"/>
      <c r="RA73" s="23"/>
      <c r="RB73" s="23"/>
      <c r="RC73" s="23"/>
      <c r="RD73" s="23"/>
      <c r="RE73" s="23"/>
      <c r="RF73" s="23"/>
      <c r="RG73" s="23"/>
      <c r="RH73" s="23"/>
      <c r="RI73" s="23"/>
      <c r="RJ73" s="23"/>
      <c r="RK73" s="23"/>
      <c r="RL73" s="23"/>
      <c r="RM73" s="23"/>
      <c r="RN73" s="23"/>
      <c r="RO73" s="23"/>
      <c r="RP73" s="23"/>
      <c r="RQ73" s="23"/>
      <c r="RR73" s="23"/>
      <c r="RS73" s="23"/>
      <c r="RT73" s="23"/>
      <c r="RU73" s="23"/>
      <c r="RV73" s="23"/>
      <c r="RW73" s="23"/>
      <c r="RX73" s="23"/>
      <c r="RY73" s="23"/>
      <c r="RZ73" s="23"/>
      <c r="SA73" s="23"/>
      <c r="SB73" s="23"/>
      <c r="SC73" s="23"/>
      <c r="SD73" s="23"/>
      <c r="SE73" s="23"/>
      <c r="SF73" s="23"/>
      <c r="SG73" s="23"/>
      <c r="SH73" s="23"/>
      <c r="SI73" s="23"/>
      <c r="SJ73" s="23"/>
      <c r="SK73" s="23"/>
      <c r="SL73" s="23"/>
      <c r="SM73" s="23"/>
      <c r="SN73" s="23"/>
      <c r="SO73" s="23"/>
      <c r="SP73" s="23"/>
      <c r="SQ73" s="23"/>
      <c r="SR73" s="23"/>
      <c r="SS73" s="23"/>
      <c r="ST73" s="23"/>
      <c r="SU73" s="23"/>
      <c r="SV73" s="23"/>
      <c r="SW73" s="23"/>
      <c r="SX73" s="23"/>
      <c r="SY73" s="23"/>
      <c r="SZ73" s="23"/>
      <c r="TA73" s="23"/>
      <c r="TB73" s="23"/>
      <c r="TC73" s="23"/>
      <c r="TD73" s="23"/>
      <c r="TE73" s="23"/>
      <c r="TF73" s="23"/>
      <c r="TG73" s="23"/>
      <c r="TH73" s="23"/>
    </row>
    <row r="74" spans="1:528" s="22" customFormat="1" ht="31.5" x14ac:dyDescent="0.25">
      <c r="A74" s="60" t="s">
        <v>496</v>
      </c>
      <c r="B74" s="107">
        <v>1031</v>
      </c>
      <c r="C74" s="60" t="s">
        <v>52</v>
      </c>
      <c r="D74" s="61" t="s">
        <v>526</v>
      </c>
      <c r="E74" s="117">
        <f t="shared" si="24"/>
        <v>468962880</v>
      </c>
      <c r="F74" s="117">
        <v>468962880</v>
      </c>
      <c r="G74" s="117">
        <v>383296900</v>
      </c>
      <c r="H74" s="117"/>
      <c r="I74" s="117"/>
      <c r="J74" s="117">
        <f t="shared" si="26"/>
        <v>0</v>
      </c>
      <c r="K74" s="117"/>
      <c r="L74" s="117"/>
      <c r="M74" s="117"/>
      <c r="N74" s="117"/>
      <c r="O74" s="117"/>
      <c r="P74" s="117">
        <f t="shared" si="25"/>
        <v>468962880</v>
      </c>
      <c r="Q74" s="17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F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N74" s="23"/>
      <c r="MO74" s="23"/>
      <c r="MP74" s="23"/>
      <c r="MQ74" s="23"/>
      <c r="MR74" s="23"/>
      <c r="MS74" s="23"/>
      <c r="MT74" s="23"/>
      <c r="MU74" s="23"/>
      <c r="MV74" s="23"/>
      <c r="MW74" s="23"/>
      <c r="MX74" s="23"/>
      <c r="MY74" s="23"/>
      <c r="MZ74" s="23"/>
      <c r="NA74" s="23"/>
      <c r="NB74" s="23"/>
      <c r="NC74" s="23"/>
      <c r="ND74" s="23"/>
      <c r="NE74" s="23"/>
      <c r="NF74" s="23"/>
      <c r="NG74" s="23"/>
      <c r="NH74" s="23"/>
      <c r="NI74" s="23"/>
      <c r="NJ74" s="23"/>
      <c r="NK74" s="23"/>
      <c r="NL74" s="23"/>
      <c r="NM74" s="23"/>
      <c r="NN74" s="23"/>
      <c r="NO74" s="23"/>
      <c r="NP74" s="23"/>
      <c r="NQ74" s="23"/>
      <c r="NR74" s="23"/>
      <c r="NS74" s="23"/>
      <c r="NT74" s="23"/>
      <c r="NU74" s="23"/>
      <c r="NV74" s="23"/>
      <c r="NW74" s="23"/>
      <c r="NX74" s="23"/>
      <c r="NY74" s="23"/>
      <c r="NZ74" s="23"/>
      <c r="OA74" s="23"/>
      <c r="OB74" s="23"/>
      <c r="OC74" s="23"/>
      <c r="OD74" s="23"/>
      <c r="OE74" s="23"/>
      <c r="OF74" s="23"/>
      <c r="OG74" s="23"/>
      <c r="OH74" s="23"/>
      <c r="OI74" s="23"/>
      <c r="OJ74" s="23"/>
      <c r="OK74" s="23"/>
      <c r="OL74" s="23"/>
      <c r="OM74" s="23"/>
      <c r="ON74" s="23"/>
      <c r="OO74" s="23"/>
      <c r="OP74" s="23"/>
      <c r="OQ74" s="23"/>
      <c r="OR74" s="23"/>
      <c r="OS74" s="23"/>
      <c r="OT74" s="23"/>
      <c r="OU74" s="23"/>
      <c r="OV74" s="23"/>
      <c r="OW74" s="23"/>
      <c r="OX74" s="23"/>
      <c r="OY74" s="23"/>
      <c r="OZ74" s="23"/>
      <c r="PA74" s="23"/>
      <c r="PB74" s="23"/>
      <c r="PC74" s="23"/>
      <c r="PD74" s="23"/>
      <c r="PE74" s="23"/>
      <c r="PF74" s="23"/>
      <c r="PG74" s="23"/>
      <c r="PH74" s="23"/>
      <c r="PI74" s="23"/>
      <c r="PJ74" s="23"/>
      <c r="PK74" s="23"/>
      <c r="PL74" s="23"/>
      <c r="PM74" s="23"/>
      <c r="PN74" s="23"/>
      <c r="PO74" s="23"/>
      <c r="PP74" s="23"/>
      <c r="PQ74" s="23"/>
      <c r="PR74" s="23"/>
      <c r="PS74" s="23"/>
      <c r="PT74" s="23"/>
      <c r="PU74" s="23"/>
      <c r="PV74" s="23"/>
      <c r="PW74" s="23"/>
      <c r="PX74" s="23"/>
      <c r="PY74" s="23"/>
      <c r="PZ74" s="23"/>
      <c r="QA74" s="23"/>
      <c r="QB74" s="23"/>
      <c r="QC74" s="23"/>
      <c r="QD74" s="23"/>
      <c r="QE74" s="23"/>
      <c r="QF74" s="23"/>
      <c r="QG74" s="23"/>
      <c r="QH74" s="23"/>
      <c r="QI74" s="23"/>
      <c r="QJ74" s="23"/>
      <c r="QK74" s="23"/>
      <c r="QL74" s="23"/>
      <c r="QM74" s="23"/>
      <c r="QN74" s="23"/>
      <c r="QO74" s="23"/>
      <c r="QP74" s="23"/>
      <c r="QQ74" s="23"/>
      <c r="QR74" s="23"/>
      <c r="QS74" s="23"/>
      <c r="QT74" s="23"/>
      <c r="QU74" s="23"/>
      <c r="QV74" s="23"/>
      <c r="QW74" s="23"/>
      <c r="QX74" s="23"/>
      <c r="QY74" s="23"/>
      <c r="QZ74" s="23"/>
      <c r="RA74" s="23"/>
      <c r="RB74" s="23"/>
      <c r="RC74" s="23"/>
      <c r="RD74" s="23"/>
      <c r="RE74" s="23"/>
      <c r="RF74" s="23"/>
      <c r="RG74" s="23"/>
      <c r="RH74" s="23"/>
      <c r="RI74" s="23"/>
      <c r="RJ74" s="23"/>
      <c r="RK74" s="23"/>
      <c r="RL74" s="23"/>
      <c r="RM74" s="23"/>
      <c r="RN74" s="23"/>
      <c r="RO74" s="23"/>
      <c r="RP74" s="23"/>
      <c r="RQ74" s="23"/>
      <c r="RR74" s="23"/>
      <c r="RS74" s="23"/>
      <c r="RT74" s="23"/>
      <c r="RU74" s="23"/>
      <c r="RV74" s="23"/>
      <c r="RW74" s="23"/>
      <c r="RX74" s="23"/>
      <c r="RY74" s="23"/>
      <c r="RZ74" s="23"/>
      <c r="SA74" s="23"/>
      <c r="SB74" s="23"/>
      <c r="SC74" s="23"/>
      <c r="SD74" s="23"/>
      <c r="SE74" s="23"/>
      <c r="SF74" s="23"/>
      <c r="SG74" s="23"/>
      <c r="SH74" s="23"/>
      <c r="SI74" s="23"/>
      <c r="SJ74" s="23"/>
      <c r="SK74" s="23"/>
      <c r="SL74" s="23"/>
      <c r="SM74" s="23"/>
      <c r="SN74" s="23"/>
      <c r="SO74" s="23"/>
      <c r="SP74" s="23"/>
      <c r="SQ74" s="23"/>
      <c r="SR74" s="23"/>
      <c r="SS74" s="23"/>
      <c r="ST74" s="23"/>
      <c r="SU74" s="23"/>
      <c r="SV74" s="23"/>
      <c r="SW74" s="23"/>
      <c r="SX74" s="23"/>
      <c r="SY74" s="23"/>
      <c r="SZ74" s="23"/>
      <c r="TA74" s="23"/>
      <c r="TB74" s="23"/>
      <c r="TC74" s="23"/>
      <c r="TD74" s="23"/>
      <c r="TE74" s="23"/>
      <c r="TF74" s="23"/>
      <c r="TG74" s="23"/>
      <c r="TH74" s="23"/>
    </row>
    <row r="75" spans="1:528" s="24" customFormat="1" ht="31.5" x14ac:dyDescent="0.25">
      <c r="A75" s="89"/>
      <c r="B75" s="129"/>
      <c r="C75" s="129"/>
      <c r="D75" s="92" t="s">
        <v>398</v>
      </c>
      <c r="E75" s="119">
        <f t="shared" si="24"/>
        <v>466883500</v>
      </c>
      <c r="F75" s="119">
        <v>466883500</v>
      </c>
      <c r="G75" s="119">
        <v>383296900</v>
      </c>
      <c r="H75" s="119"/>
      <c r="I75" s="119"/>
      <c r="J75" s="119">
        <f t="shared" si="26"/>
        <v>0</v>
      </c>
      <c r="K75" s="119"/>
      <c r="L75" s="119"/>
      <c r="M75" s="119"/>
      <c r="N75" s="119"/>
      <c r="O75" s="119"/>
      <c r="P75" s="119">
        <f t="shared" si="25"/>
        <v>466883500</v>
      </c>
      <c r="Q75" s="173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  <c r="SO75" s="30"/>
      <c r="SP75" s="30"/>
      <c r="SQ75" s="30"/>
      <c r="SR75" s="30"/>
      <c r="SS75" s="30"/>
      <c r="ST75" s="30"/>
      <c r="SU75" s="30"/>
      <c r="SV75" s="30"/>
      <c r="SW75" s="30"/>
      <c r="SX75" s="30"/>
      <c r="SY75" s="30"/>
      <c r="SZ75" s="30"/>
      <c r="TA75" s="30"/>
      <c r="TB75" s="30"/>
      <c r="TC75" s="30"/>
      <c r="TD75" s="30"/>
      <c r="TE75" s="30"/>
      <c r="TF75" s="30"/>
      <c r="TG75" s="30"/>
      <c r="TH75" s="30"/>
    </row>
    <row r="76" spans="1:528" s="24" customFormat="1" ht="47.25" x14ac:dyDescent="0.25">
      <c r="A76" s="89"/>
      <c r="B76" s="129"/>
      <c r="C76" s="129"/>
      <c r="D76" s="92" t="s">
        <v>393</v>
      </c>
      <c r="E76" s="119">
        <f t="shared" si="24"/>
        <v>2079380</v>
      </c>
      <c r="F76" s="119">
        <v>2079380</v>
      </c>
      <c r="G76" s="119"/>
      <c r="H76" s="119"/>
      <c r="I76" s="119"/>
      <c r="J76" s="119">
        <f t="shared" si="26"/>
        <v>0</v>
      </c>
      <c r="K76" s="119"/>
      <c r="L76" s="119"/>
      <c r="M76" s="119"/>
      <c r="N76" s="119"/>
      <c r="O76" s="119"/>
      <c r="P76" s="119">
        <f t="shared" si="25"/>
        <v>2079380</v>
      </c>
      <c r="Q76" s="173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W76" s="30"/>
      <c r="SX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</row>
    <row r="77" spans="1:528" s="22" customFormat="1" ht="65.25" customHeight="1" x14ac:dyDescent="0.25">
      <c r="A77" s="60" t="s">
        <v>497</v>
      </c>
      <c r="B77" s="60" t="s">
        <v>498</v>
      </c>
      <c r="C77" s="60" t="s">
        <v>56</v>
      </c>
      <c r="D77" s="61" t="s">
        <v>527</v>
      </c>
      <c r="E77" s="117">
        <f t="shared" si="24"/>
        <v>15564500</v>
      </c>
      <c r="F77" s="117">
        <v>15564500</v>
      </c>
      <c r="G77" s="117">
        <v>12769100</v>
      </c>
      <c r="H77" s="117"/>
      <c r="I77" s="117"/>
      <c r="J77" s="117">
        <f t="shared" si="26"/>
        <v>0</v>
      </c>
      <c r="K77" s="117"/>
      <c r="L77" s="117"/>
      <c r="M77" s="117"/>
      <c r="N77" s="117"/>
      <c r="O77" s="117"/>
      <c r="P77" s="117">
        <f t="shared" si="25"/>
        <v>15564500</v>
      </c>
      <c r="Q77" s="17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  <c r="TH77" s="23"/>
    </row>
    <row r="78" spans="1:528" s="24" customFormat="1" ht="31.5" x14ac:dyDescent="0.25">
      <c r="A78" s="89"/>
      <c r="B78" s="129"/>
      <c r="C78" s="129"/>
      <c r="D78" s="92" t="s">
        <v>398</v>
      </c>
      <c r="E78" s="119">
        <f t="shared" ref="E78" si="27">F78+I78</f>
        <v>15564500</v>
      </c>
      <c r="F78" s="119">
        <v>15564500</v>
      </c>
      <c r="G78" s="119">
        <v>12769100</v>
      </c>
      <c r="H78" s="119"/>
      <c r="I78" s="119"/>
      <c r="J78" s="119">
        <f t="shared" ref="J78" si="28">L78+O78</f>
        <v>0</v>
      </c>
      <c r="K78" s="119"/>
      <c r="L78" s="119"/>
      <c r="M78" s="119"/>
      <c r="N78" s="119"/>
      <c r="O78" s="119"/>
      <c r="P78" s="119">
        <f t="shared" ref="P78" si="29">E78+J78</f>
        <v>15564500</v>
      </c>
      <c r="Q78" s="173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  <c r="SO78" s="30"/>
      <c r="SP78" s="30"/>
      <c r="SQ78" s="30"/>
      <c r="SR78" s="30"/>
      <c r="SS78" s="30"/>
      <c r="ST78" s="30"/>
      <c r="SU78" s="30"/>
      <c r="SV78" s="30"/>
      <c r="SW78" s="30"/>
      <c r="SX78" s="30"/>
      <c r="SY78" s="30"/>
      <c r="SZ78" s="30"/>
      <c r="TA78" s="30"/>
      <c r="TB78" s="30"/>
      <c r="TC78" s="30"/>
      <c r="TD78" s="30"/>
      <c r="TE78" s="30"/>
      <c r="TF78" s="30"/>
      <c r="TG78" s="30"/>
      <c r="TH78" s="30"/>
    </row>
    <row r="79" spans="1:528" s="22" customFormat="1" ht="36.75" customHeight="1" x14ac:dyDescent="0.25">
      <c r="A79" s="60" t="s">
        <v>499</v>
      </c>
      <c r="B79" s="60" t="s">
        <v>55</v>
      </c>
      <c r="C79" s="60" t="s">
        <v>58</v>
      </c>
      <c r="D79" s="61" t="s">
        <v>374</v>
      </c>
      <c r="E79" s="117">
        <f t="shared" si="24"/>
        <v>34328200</v>
      </c>
      <c r="F79" s="117">
        <v>34328200</v>
      </c>
      <c r="G79" s="117">
        <v>25836800</v>
      </c>
      <c r="H79" s="117">
        <v>2353200</v>
      </c>
      <c r="I79" s="117"/>
      <c r="J79" s="117">
        <f t="shared" si="26"/>
        <v>0</v>
      </c>
      <c r="K79" s="117"/>
      <c r="L79" s="117"/>
      <c r="M79" s="117"/>
      <c r="N79" s="117"/>
      <c r="O79" s="117"/>
      <c r="P79" s="117">
        <f t="shared" si="25"/>
        <v>34328200</v>
      </c>
      <c r="Q79" s="17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  <c r="TH79" s="23"/>
    </row>
    <row r="80" spans="1:528" s="22" customFormat="1" ht="31.5" x14ac:dyDescent="0.25">
      <c r="A80" s="60" t="s">
        <v>500</v>
      </c>
      <c r="B80" s="60" t="s">
        <v>501</v>
      </c>
      <c r="C80" s="60" t="s">
        <v>59</v>
      </c>
      <c r="D80" s="36" t="s">
        <v>533</v>
      </c>
      <c r="E80" s="117">
        <f t="shared" si="24"/>
        <v>11229130</v>
      </c>
      <c r="F80" s="117">
        <v>11229130</v>
      </c>
      <c r="G80" s="117">
        <v>8331500</v>
      </c>
      <c r="H80" s="117">
        <v>527130</v>
      </c>
      <c r="I80" s="117"/>
      <c r="J80" s="117">
        <f t="shared" si="26"/>
        <v>100000</v>
      </c>
      <c r="K80" s="117">
        <v>100000</v>
      </c>
      <c r="L80" s="117"/>
      <c r="M80" s="117"/>
      <c r="N80" s="117"/>
      <c r="O80" s="117">
        <v>100000</v>
      </c>
      <c r="P80" s="117">
        <f t="shared" si="25"/>
        <v>11329130</v>
      </c>
      <c r="Q80" s="17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  <c r="TH80" s="23"/>
    </row>
    <row r="81" spans="1:528" s="22" customFormat="1" ht="15.75" x14ac:dyDescent="0.25">
      <c r="A81" s="60" t="s">
        <v>502</v>
      </c>
      <c r="B81" s="60" t="s">
        <v>503</v>
      </c>
      <c r="C81" s="60" t="s">
        <v>59</v>
      </c>
      <c r="D81" s="36" t="s">
        <v>288</v>
      </c>
      <c r="E81" s="117">
        <f t="shared" si="24"/>
        <v>113000</v>
      </c>
      <c r="F81" s="117">
        <v>113000</v>
      </c>
      <c r="G81" s="117"/>
      <c r="H81" s="117"/>
      <c r="I81" s="117"/>
      <c r="J81" s="117">
        <f t="shared" ref="J81" si="30">L81+O81</f>
        <v>0</v>
      </c>
      <c r="K81" s="117"/>
      <c r="L81" s="117"/>
      <c r="M81" s="117"/>
      <c r="N81" s="117"/>
      <c r="O81" s="117"/>
      <c r="P81" s="117">
        <f t="shared" ref="P81" si="31">E81+J81</f>
        <v>113000</v>
      </c>
      <c r="Q81" s="17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  <c r="TH81" s="23"/>
    </row>
    <row r="82" spans="1:528" s="22" customFormat="1" ht="31.5" x14ac:dyDescent="0.25">
      <c r="A82" s="60" t="s">
        <v>504</v>
      </c>
      <c r="B82" s="60" t="s">
        <v>505</v>
      </c>
      <c r="C82" s="60" t="s">
        <v>59</v>
      </c>
      <c r="D82" s="61" t="s">
        <v>506</v>
      </c>
      <c r="E82" s="117">
        <f t="shared" si="24"/>
        <v>431850</v>
      </c>
      <c r="F82" s="117">
        <v>431850</v>
      </c>
      <c r="G82" s="117">
        <v>266200</v>
      </c>
      <c r="H82" s="117">
        <v>52650</v>
      </c>
      <c r="I82" s="117"/>
      <c r="J82" s="117">
        <f t="shared" si="26"/>
        <v>0</v>
      </c>
      <c r="K82" s="117"/>
      <c r="L82" s="117"/>
      <c r="M82" s="117"/>
      <c r="N82" s="117"/>
      <c r="O82" s="117"/>
      <c r="P82" s="117">
        <f t="shared" si="25"/>
        <v>431850</v>
      </c>
      <c r="Q82" s="17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</row>
    <row r="83" spans="1:528" s="22" customFormat="1" ht="45.75" customHeight="1" x14ac:dyDescent="0.25">
      <c r="A83" s="60" t="s">
        <v>507</v>
      </c>
      <c r="B83" s="60" t="s">
        <v>508</v>
      </c>
      <c r="C83" s="60" t="str">
        <f>'дод 7'!B51</f>
        <v>0990</v>
      </c>
      <c r="D83" s="61" t="s">
        <v>528</v>
      </c>
      <c r="E83" s="117">
        <f t="shared" si="24"/>
        <v>1499036</v>
      </c>
      <c r="F83" s="117">
        <v>1499036</v>
      </c>
      <c r="G83" s="117">
        <v>1228720</v>
      </c>
      <c r="H83" s="117"/>
      <c r="I83" s="117"/>
      <c r="J83" s="117">
        <f t="shared" si="26"/>
        <v>0</v>
      </c>
      <c r="K83" s="117"/>
      <c r="L83" s="117"/>
      <c r="M83" s="117"/>
      <c r="N83" s="117"/>
      <c r="O83" s="117"/>
      <c r="P83" s="117">
        <f t="shared" si="25"/>
        <v>1499036</v>
      </c>
      <c r="Q83" s="17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  <c r="TF83" s="23"/>
      <c r="TG83" s="23"/>
      <c r="TH83" s="23"/>
    </row>
    <row r="84" spans="1:528" s="22" customFormat="1" ht="45.75" customHeight="1" x14ac:dyDescent="0.25">
      <c r="A84" s="60"/>
      <c r="B84" s="60"/>
      <c r="C84" s="60"/>
      <c r="D84" s="92" t="s">
        <v>393</v>
      </c>
      <c r="E84" s="117">
        <f t="shared" si="24"/>
        <v>1499036</v>
      </c>
      <c r="F84" s="117">
        <v>1499036</v>
      </c>
      <c r="G84" s="117">
        <v>1228720</v>
      </c>
      <c r="H84" s="117"/>
      <c r="I84" s="117"/>
      <c r="J84" s="117">
        <f t="shared" si="26"/>
        <v>0</v>
      </c>
      <c r="K84" s="117"/>
      <c r="L84" s="117"/>
      <c r="M84" s="117"/>
      <c r="N84" s="117"/>
      <c r="O84" s="117"/>
      <c r="P84" s="117">
        <f t="shared" si="25"/>
        <v>1499036</v>
      </c>
      <c r="Q84" s="17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  <c r="TF84" s="23"/>
      <c r="TG84" s="23"/>
      <c r="TH84" s="23"/>
    </row>
    <row r="85" spans="1:528" s="22" customFormat="1" ht="36" customHeight="1" x14ac:dyDescent="0.25">
      <c r="A85" s="60" t="s">
        <v>509</v>
      </c>
      <c r="B85" s="60" t="s">
        <v>510</v>
      </c>
      <c r="C85" s="60" t="str">
        <f>'дод 7'!B52</f>
        <v>0990</v>
      </c>
      <c r="D85" s="61" t="s">
        <v>511</v>
      </c>
      <c r="E85" s="117">
        <f t="shared" si="24"/>
        <v>2412770</v>
      </c>
      <c r="F85" s="117">
        <v>2412770</v>
      </c>
      <c r="G85" s="117">
        <v>1880000</v>
      </c>
      <c r="H85" s="117">
        <v>84370</v>
      </c>
      <c r="I85" s="117"/>
      <c r="J85" s="117">
        <f t="shared" si="26"/>
        <v>50000</v>
      </c>
      <c r="K85" s="117">
        <v>50000</v>
      </c>
      <c r="L85" s="117"/>
      <c r="M85" s="117"/>
      <c r="N85" s="117"/>
      <c r="O85" s="117">
        <v>50000</v>
      </c>
      <c r="P85" s="117">
        <f t="shared" si="25"/>
        <v>2462770</v>
      </c>
      <c r="Q85" s="17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  <c r="TF85" s="23"/>
      <c r="TG85" s="23"/>
      <c r="TH85" s="23"/>
    </row>
    <row r="86" spans="1:528" s="22" customFormat="1" ht="65.25" customHeight="1" x14ac:dyDescent="0.25">
      <c r="A86" s="60" t="s">
        <v>512</v>
      </c>
      <c r="B86" s="60" t="s">
        <v>513</v>
      </c>
      <c r="C86" s="60" t="s">
        <v>59</v>
      </c>
      <c r="D86" s="108" t="s">
        <v>529</v>
      </c>
      <c r="E86" s="117">
        <f t="shared" si="24"/>
        <v>1780860</v>
      </c>
      <c r="F86" s="117">
        <v>1780860</v>
      </c>
      <c r="G86" s="117">
        <v>1459720</v>
      </c>
      <c r="H86" s="117"/>
      <c r="I86" s="117"/>
      <c r="J86" s="117">
        <f t="shared" si="26"/>
        <v>903840</v>
      </c>
      <c r="K86" s="117">
        <v>903840</v>
      </c>
      <c r="L86" s="117"/>
      <c r="M86" s="117"/>
      <c r="N86" s="117"/>
      <c r="O86" s="117">
        <v>903840</v>
      </c>
      <c r="P86" s="117">
        <f t="shared" si="25"/>
        <v>2684700</v>
      </c>
      <c r="Q86" s="17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  <c r="SQ86" s="23"/>
      <c r="SR86" s="23"/>
      <c r="SS86" s="23"/>
      <c r="ST86" s="23"/>
      <c r="SU86" s="23"/>
      <c r="SV86" s="23"/>
      <c r="SW86" s="23"/>
      <c r="SX86" s="23"/>
      <c r="SY86" s="23"/>
      <c r="SZ86" s="23"/>
      <c r="TA86" s="23"/>
      <c r="TB86" s="23"/>
      <c r="TC86" s="23"/>
      <c r="TD86" s="23"/>
      <c r="TE86" s="23"/>
      <c r="TF86" s="23"/>
      <c r="TG86" s="23"/>
      <c r="TH86" s="23"/>
    </row>
    <row r="87" spans="1:528" s="24" customFormat="1" ht="63" x14ac:dyDescent="0.25">
      <c r="A87" s="89"/>
      <c r="B87" s="129"/>
      <c r="C87" s="129"/>
      <c r="D87" s="92" t="s">
        <v>392</v>
      </c>
      <c r="E87" s="119">
        <f t="shared" si="24"/>
        <v>1780860</v>
      </c>
      <c r="F87" s="119">
        <v>1780860</v>
      </c>
      <c r="G87" s="119">
        <v>1459720</v>
      </c>
      <c r="H87" s="119"/>
      <c r="I87" s="119"/>
      <c r="J87" s="119">
        <f t="shared" si="26"/>
        <v>903840</v>
      </c>
      <c r="K87" s="119">
        <v>903840</v>
      </c>
      <c r="L87" s="119"/>
      <c r="M87" s="119"/>
      <c r="N87" s="119"/>
      <c r="O87" s="119">
        <v>903840</v>
      </c>
      <c r="P87" s="119">
        <f t="shared" si="25"/>
        <v>2684700</v>
      </c>
      <c r="Q87" s="173">
        <v>18</v>
      </c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</row>
    <row r="88" spans="1:528" s="24" customFormat="1" ht="78.75" x14ac:dyDescent="0.25">
      <c r="A88" s="60" t="s">
        <v>514</v>
      </c>
      <c r="B88" s="107">
        <v>3140</v>
      </c>
      <c r="C88" s="107">
        <v>1040</v>
      </c>
      <c r="D88" s="6" t="s">
        <v>20</v>
      </c>
      <c r="E88" s="117">
        <f t="shared" si="24"/>
        <v>3500000</v>
      </c>
      <c r="F88" s="117">
        <v>3500000</v>
      </c>
      <c r="G88" s="117"/>
      <c r="H88" s="117"/>
      <c r="I88" s="117"/>
      <c r="J88" s="117">
        <f t="shared" si="26"/>
        <v>0</v>
      </c>
      <c r="K88" s="119"/>
      <c r="L88" s="119"/>
      <c r="M88" s="119"/>
      <c r="N88" s="119"/>
      <c r="O88" s="119"/>
      <c r="P88" s="117">
        <f t="shared" si="25"/>
        <v>3500000</v>
      </c>
      <c r="Q88" s="173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</row>
    <row r="89" spans="1:528" s="24" customFormat="1" ht="31.5" x14ac:dyDescent="0.25">
      <c r="A89" s="60" t="s">
        <v>515</v>
      </c>
      <c r="B89" s="107">
        <v>3242</v>
      </c>
      <c r="C89" s="107">
        <v>1090</v>
      </c>
      <c r="D89" s="36" t="s">
        <v>421</v>
      </c>
      <c r="E89" s="117">
        <f t="shared" si="24"/>
        <v>54300</v>
      </c>
      <c r="F89" s="117">
        <v>54300</v>
      </c>
      <c r="G89" s="117"/>
      <c r="H89" s="117"/>
      <c r="I89" s="117"/>
      <c r="J89" s="117">
        <f t="shared" si="26"/>
        <v>0</v>
      </c>
      <c r="K89" s="119"/>
      <c r="L89" s="119"/>
      <c r="M89" s="119"/>
      <c r="N89" s="119"/>
      <c r="O89" s="119"/>
      <c r="P89" s="117">
        <f t="shared" si="25"/>
        <v>54300</v>
      </c>
      <c r="Q89" s="173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  <c r="TH89" s="30"/>
    </row>
    <row r="90" spans="1:528" s="24" customFormat="1" ht="31.5" x14ac:dyDescent="0.25">
      <c r="A90" s="60" t="s">
        <v>517</v>
      </c>
      <c r="B90" s="107">
        <v>5031</v>
      </c>
      <c r="C90" s="60" t="s">
        <v>82</v>
      </c>
      <c r="D90" s="3" t="s">
        <v>22</v>
      </c>
      <c r="E90" s="117">
        <f t="shared" si="24"/>
        <v>8590600</v>
      </c>
      <c r="F90" s="117">
        <v>8590600</v>
      </c>
      <c r="G90" s="117">
        <v>6510800</v>
      </c>
      <c r="H90" s="117">
        <v>192500</v>
      </c>
      <c r="I90" s="117"/>
      <c r="J90" s="117">
        <f t="shared" si="26"/>
        <v>0</v>
      </c>
      <c r="K90" s="119"/>
      <c r="L90" s="119"/>
      <c r="M90" s="119"/>
      <c r="N90" s="119"/>
      <c r="O90" s="119"/>
      <c r="P90" s="117">
        <f t="shared" si="25"/>
        <v>8590600</v>
      </c>
      <c r="Q90" s="173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  <c r="TH90" s="30"/>
    </row>
    <row r="91" spans="1:528" s="24" customFormat="1" ht="15.75" x14ac:dyDescent="0.25">
      <c r="A91" s="60" t="s">
        <v>518</v>
      </c>
      <c r="B91" s="107">
        <v>7321</v>
      </c>
      <c r="C91" s="60" t="s">
        <v>114</v>
      </c>
      <c r="D91" s="3" t="s">
        <v>286</v>
      </c>
      <c r="E91" s="117">
        <f t="shared" si="24"/>
        <v>0</v>
      </c>
      <c r="F91" s="117"/>
      <c r="G91" s="117"/>
      <c r="H91" s="117"/>
      <c r="I91" s="117"/>
      <c r="J91" s="117">
        <f t="shared" si="26"/>
        <v>21660000</v>
      </c>
      <c r="K91" s="117">
        <v>21660000</v>
      </c>
      <c r="L91" s="117"/>
      <c r="M91" s="117"/>
      <c r="N91" s="117"/>
      <c r="O91" s="117">
        <v>21660000</v>
      </c>
      <c r="P91" s="117">
        <f t="shared" si="25"/>
        <v>21660000</v>
      </c>
      <c r="Q91" s="173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  <c r="TH91" s="30"/>
    </row>
    <row r="92" spans="1:528" s="24" customFormat="1" ht="15.75" x14ac:dyDescent="0.25">
      <c r="A92" s="60" t="s">
        <v>519</v>
      </c>
      <c r="B92" s="107">
        <v>7640</v>
      </c>
      <c r="C92" s="60" t="s">
        <v>88</v>
      </c>
      <c r="D92" s="3" t="s">
        <v>432</v>
      </c>
      <c r="E92" s="117">
        <f t="shared" si="24"/>
        <v>551000</v>
      </c>
      <c r="F92" s="117">
        <v>551000</v>
      </c>
      <c r="G92" s="117"/>
      <c r="H92" s="117"/>
      <c r="I92" s="117"/>
      <c r="J92" s="117">
        <f t="shared" si="26"/>
        <v>13040000</v>
      </c>
      <c r="K92" s="117">
        <f>11940000+1100000</f>
        <v>13040000</v>
      </c>
      <c r="L92" s="117"/>
      <c r="M92" s="117"/>
      <c r="N92" s="117"/>
      <c r="O92" s="117">
        <f>11940000+1100000</f>
        <v>13040000</v>
      </c>
      <c r="P92" s="117">
        <f t="shared" si="25"/>
        <v>13591000</v>
      </c>
      <c r="Q92" s="173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  <c r="TH92" s="30"/>
    </row>
    <row r="93" spans="1:528" s="24" customFormat="1" ht="47.25" x14ac:dyDescent="0.25">
      <c r="A93" s="60" t="s">
        <v>522</v>
      </c>
      <c r="B93" s="107">
        <v>7700</v>
      </c>
      <c r="C93" s="60" t="s">
        <v>95</v>
      </c>
      <c r="D93" s="3" t="s">
        <v>371</v>
      </c>
      <c r="E93" s="117">
        <f t="shared" si="24"/>
        <v>0</v>
      </c>
      <c r="F93" s="117"/>
      <c r="G93" s="117"/>
      <c r="H93" s="117"/>
      <c r="I93" s="117"/>
      <c r="J93" s="117">
        <f t="shared" si="26"/>
        <v>630000</v>
      </c>
      <c r="K93" s="117"/>
      <c r="L93" s="117"/>
      <c r="M93" s="117"/>
      <c r="N93" s="117"/>
      <c r="O93" s="117">
        <v>630000</v>
      </c>
      <c r="P93" s="117">
        <f t="shared" si="25"/>
        <v>630000</v>
      </c>
      <c r="Q93" s="173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  <c r="TH93" s="30"/>
    </row>
    <row r="94" spans="1:528" s="24" customFormat="1" ht="22.5" customHeight="1" x14ac:dyDescent="0.25">
      <c r="A94" s="60" t="s">
        <v>520</v>
      </c>
      <c r="B94" s="107">
        <v>8340</v>
      </c>
      <c r="C94" s="60" t="s">
        <v>94</v>
      </c>
      <c r="D94" s="3" t="s">
        <v>10</v>
      </c>
      <c r="E94" s="117">
        <f t="shared" si="24"/>
        <v>0</v>
      </c>
      <c r="F94" s="117"/>
      <c r="G94" s="117"/>
      <c r="H94" s="117"/>
      <c r="I94" s="117"/>
      <c r="J94" s="117">
        <f t="shared" si="26"/>
        <v>625000</v>
      </c>
      <c r="K94" s="117"/>
      <c r="L94" s="117">
        <v>595000</v>
      </c>
      <c r="M94" s="117"/>
      <c r="N94" s="117"/>
      <c r="O94" s="117">
        <v>30000</v>
      </c>
      <c r="P94" s="117">
        <f t="shared" si="25"/>
        <v>625000</v>
      </c>
      <c r="Q94" s="173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  <c r="TF94" s="30"/>
      <c r="TG94" s="30"/>
      <c r="TH94" s="30"/>
    </row>
    <row r="95" spans="1:528" s="24" customFormat="1" ht="15.75" x14ac:dyDescent="0.25">
      <c r="A95" s="60" t="s">
        <v>521</v>
      </c>
      <c r="B95" s="107">
        <v>9770</v>
      </c>
      <c r="C95" s="60" t="s">
        <v>46</v>
      </c>
      <c r="D95" s="6" t="s">
        <v>364</v>
      </c>
      <c r="E95" s="117">
        <f t="shared" si="24"/>
        <v>59300000</v>
      </c>
      <c r="F95" s="117">
        <v>59300000</v>
      </c>
      <c r="G95" s="117"/>
      <c r="H95" s="117"/>
      <c r="I95" s="117"/>
      <c r="J95" s="117">
        <f t="shared" si="26"/>
        <v>0</v>
      </c>
      <c r="K95" s="117"/>
      <c r="L95" s="117"/>
      <c r="M95" s="117"/>
      <c r="N95" s="117"/>
      <c r="O95" s="117"/>
      <c r="P95" s="117">
        <f t="shared" si="25"/>
        <v>59300000</v>
      </c>
      <c r="Q95" s="173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  <c r="TF95" s="30"/>
      <c r="TG95" s="30"/>
      <c r="TH95" s="30"/>
    </row>
    <row r="96" spans="1:528" s="27" customFormat="1" ht="30.75" customHeight="1" x14ac:dyDescent="0.25">
      <c r="A96" s="128" t="s">
        <v>173</v>
      </c>
      <c r="B96" s="130"/>
      <c r="C96" s="130"/>
      <c r="D96" s="125" t="s">
        <v>477</v>
      </c>
      <c r="E96" s="113">
        <f>E97</f>
        <v>73174400</v>
      </c>
      <c r="F96" s="113">
        <f t="shared" ref="F96:P96" si="32">F97</f>
        <v>73174400</v>
      </c>
      <c r="G96" s="113">
        <f t="shared" si="32"/>
        <v>4343800</v>
      </c>
      <c r="H96" s="113">
        <f t="shared" si="32"/>
        <v>78600</v>
      </c>
      <c r="I96" s="113">
        <f t="shared" si="32"/>
        <v>0</v>
      </c>
      <c r="J96" s="113">
        <f t="shared" si="32"/>
        <v>91774470</v>
      </c>
      <c r="K96" s="113">
        <f t="shared" si="32"/>
        <v>91774470</v>
      </c>
      <c r="L96" s="113">
        <f t="shared" si="32"/>
        <v>0</v>
      </c>
      <c r="M96" s="113">
        <f t="shared" si="32"/>
        <v>0</v>
      </c>
      <c r="N96" s="113">
        <f t="shared" si="32"/>
        <v>0</v>
      </c>
      <c r="O96" s="113">
        <f t="shared" si="32"/>
        <v>91774470</v>
      </c>
      <c r="P96" s="113">
        <f t="shared" si="32"/>
        <v>164948870</v>
      </c>
      <c r="Q96" s="173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  <c r="IW96" s="32"/>
      <c r="IX96" s="32"/>
      <c r="IY96" s="32"/>
      <c r="IZ96" s="32"/>
      <c r="JA96" s="32"/>
      <c r="JB96" s="32"/>
      <c r="JC96" s="32"/>
      <c r="JD96" s="32"/>
      <c r="JE96" s="32"/>
      <c r="JF96" s="32"/>
      <c r="JG96" s="32"/>
      <c r="JH96" s="32"/>
      <c r="JI96" s="32"/>
      <c r="JJ96" s="32"/>
      <c r="JK96" s="32"/>
      <c r="JL96" s="32"/>
      <c r="JM96" s="32"/>
      <c r="JN96" s="32"/>
      <c r="JO96" s="32"/>
      <c r="JP96" s="32"/>
      <c r="JQ96" s="32"/>
      <c r="JR96" s="32"/>
      <c r="JS96" s="32"/>
      <c r="JT96" s="32"/>
      <c r="JU96" s="32"/>
      <c r="JV96" s="32"/>
      <c r="JW96" s="32"/>
      <c r="JX96" s="32"/>
      <c r="JY96" s="32"/>
      <c r="JZ96" s="32"/>
      <c r="KA96" s="32"/>
      <c r="KB96" s="32"/>
      <c r="KC96" s="32"/>
      <c r="KD96" s="32"/>
      <c r="KE96" s="32"/>
      <c r="KF96" s="32"/>
      <c r="KG96" s="32"/>
      <c r="KH96" s="32"/>
      <c r="KI96" s="32"/>
      <c r="KJ96" s="32"/>
      <c r="KK96" s="32"/>
      <c r="KL96" s="32"/>
      <c r="KM96" s="32"/>
      <c r="KN96" s="32"/>
      <c r="KO96" s="32"/>
      <c r="KP96" s="32"/>
      <c r="KQ96" s="32"/>
      <c r="KR96" s="32"/>
      <c r="KS96" s="32"/>
      <c r="KT96" s="32"/>
      <c r="KU96" s="32"/>
      <c r="KV96" s="32"/>
      <c r="KW96" s="32"/>
      <c r="KX96" s="32"/>
      <c r="KY96" s="32"/>
      <c r="KZ96" s="32"/>
      <c r="LA96" s="32"/>
      <c r="LB96" s="32"/>
      <c r="LC96" s="32"/>
      <c r="LD96" s="32"/>
      <c r="LE96" s="32"/>
      <c r="LF96" s="32"/>
      <c r="LG96" s="32"/>
      <c r="LH96" s="32"/>
      <c r="LI96" s="32"/>
      <c r="LJ96" s="32"/>
      <c r="LK96" s="32"/>
      <c r="LL96" s="32"/>
      <c r="LM96" s="32"/>
      <c r="LN96" s="32"/>
      <c r="LO96" s="32"/>
      <c r="LP96" s="32"/>
      <c r="LQ96" s="32"/>
      <c r="LR96" s="32"/>
      <c r="LS96" s="32"/>
      <c r="LT96" s="32"/>
      <c r="LU96" s="32"/>
      <c r="LV96" s="32"/>
      <c r="LW96" s="32"/>
      <c r="LX96" s="32"/>
      <c r="LY96" s="32"/>
      <c r="LZ96" s="32"/>
      <c r="MA96" s="32"/>
      <c r="MB96" s="32"/>
      <c r="MC96" s="32"/>
      <c r="MD96" s="32"/>
      <c r="ME96" s="32"/>
      <c r="MF96" s="32"/>
      <c r="MG96" s="32"/>
      <c r="MH96" s="32"/>
      <c r="MI96" s="32"/>
      <c r="MJ96" s="32"/>
      <c r="MK96" s="32"/>
      <c r="ML96" s="32"/>
      <c r="MM96" s="32"/>
      <c r="MN96" s="32"/>
      <c r="MO96" s="32"/>
      <c r="MP96" s="32"/>
      <c r="MQ96" s="32"/>
      <c r="MR96" s="32"/>
      <c r="MS96" s="32"/>
      <c r="MT96" s="32"/>
      <c r="MU96" s="32"/>
      <c r="MV96" s="32"/>
      <c r="MW96" s="32"/>
      <c r="MX96" s="32"/>
      <c r="MY96" s="32"/>
      <c r="MZ96" s="32"/>
      <c r="NA96" s="32"/>
      <c r="NB96" s="32"/>
      <c r="NC96" s="32"/>
      <c r="ND96" s="32"/>
      <c r="NE96" s="32"/>
      <c r="NF96" s="32"/>
      <c r="NG96" s="32"/>
      <c r="NH96" s="32"/>
      <c r="NI96" s="32"/>
      <c r="NJ96" s="32"/>
      <c r="NK96" s="32"/>
      <c r="NL96" s="32"/>
      <c r="NM96" s="32"/>
      <c r="NN96" s="32"/>
      <c r="NO96" s="32"/>
      <c r="NP96" s="32"/>
      <c r="NQ96" s="32"/>
      <c r="NR96" s="32"/>
      <c r="NS96" s="32"/>
      <c r="NT96" s="32"/>
      <c r="NU96" s="32"/>
      <c r="NV96" s="32"/>
      <c r="NW96" s="32"/>
      <c r="NX96" s="32"/>
      <c r="NY96" s="32"/>
      <c r="NZ96" s="32"/>
      <c r="OA96" s="32"/>
      <c r="OB96" s="32"/>
      <c r="OC96" s="32"/>
      <c r="OD96" s="32"/>
      <c r="OE96" s="32"/>
      <c r="OF96" s="32"/>
      <c r="OG96" s="32"/>
      <c r="OH96" s="32"/>
      <c r="OI96" s="32"/>
      <c r="OJ96" s="32"/>
      <c r="OK96" s="32"/>
      <c r="OL96" s="32"/>
      <c r="OM96" s="32"/>
      <c r="ON96" s="32"/>
      <c r="OO96" s="32"/>
      <c r="OP96" s="32"/>
      <c r="OQ96" s="32"/>
      <c r="OR96" s="32"/>
      <c r="OS96" s="32"/>
      <c r="OT96" s="32"/>
      <c r="OU96" s="32"/>
      <c r="OV96" s="32"/>
      <c r="OW96" s="32"/>
      <c r="OX96" s="32"/>
      <c r="OY96" s="32"/>
      <c r="OZ96" s="32"/>
      <c r="PA96" s="32"/>
      <c r="PB96" s="32"/>
      <c r="PC96" s="32"/>
      <c r="PD96" s="32"/>
      <c r="PE96" s="32"/>
      <c r="PF96" s="32"/>
      <c r="PG96" s="32"/>
      <c r="PH96" s="32"/>
      <c r="PI96" s="32"/>
      <c r="PJ96" s="32"/>
      <c r="PK96" s="32"/>
      <c r="PL96" s="32"/>
      <c r="PM96" s="32"/>
      <c r="PN96" s="32"/>
      <c r="PO96" s="32"/>
      <c r="PP96" s="32"/>
      <c r="PQ96" s="32"/>
      <c r="PR96" s="32"/>
      <c r="PS96" s="32"/>
      <c r="PT96" s="32"/>
      <c r="PU96" s="32"/>
      <c r="PV96" s="32"/>
      <c r="PW96" s="32"/>
      <c r="PX96" s="32"/>
      <c r="PY96" s="32"/>
      <c r="PZ96" s="32"/>
      <c r="QA96" s="32"/>
      <c r="QB96" s="32"/>
      <c r="QC96" s="32"/>
      <c r="QD96" s="32"/>
      <c r="QE96" s="32"/>
      <c r="QF96" s="32"/>
      <c r="QG96" s="32"/>
      <c r="QH96" s="32"/>
      <c r="QI96" s="32"/>
      <c r="QJ96" s="32"/>
      <c r="QK96" s="32"/>
      <c r="QL96" s="32"/>
      <c r="QM96" s="32"/>
      <c r="QN96" s="32"/>
      <c r="QO96" s="32"/>
      <c r="QP96" s="32"/>
      <c r="QQ96" s="32"/>
      <c r="QR96" s="32"/>
      <c r="QS96" s="32"/>
      <c r="QT96" s="32"/>
      <c r="QU96" s="32"/>
      <c r="QV96" s="32"/>
      <c r="QW96" s="32"/>
      <c r="QX96" s="32"/>
      <c r="QY96" s="32"/>
      <c r="QZ96" s="32"/>
      <c r="RA96" s="32"/>
      <c r="RB96" s="32"/>
      <c r="RC96" s="32"/>
      <c r="RD96" s="32"/>
      <c r="RE96" s="32"/>
      <c r="RF96" s="32"/>
      <c r="RG96" s="32"/>
      <c r="RH96" s="32"/>
      <c r="RI96" s="32"/>
      <c r="RJ96" s="32"/>
      <c r="RK96" s="32"/>
      <c r="RL96" s="32"/>
      <c r="RM96" s="32"/>
      <c r="RN96" s="32"/>
      <c r="RO96" s="32"/>
      <c r="RP96" s="32"/>
      <c r="RQ96" s="32"/>
      <c r="RR96" s="32"/>
      <c r="RS96" s="32"/>
      <c r="RT96" s="32"/>
      <c r="RU96" s="32"/>
      <c r="RV96" s="32"/>
      <c r="RW96" s="32"/>
      <c r="RX96" s="32"/>
      <c r="RY96" s="32"/>
      <c r="RZ96" s="32"/>
      <c r="SA96" s="32"/>
      <c r="SB96" s="32"/>
      <c r="SC96" s="32"/>
      <c r="SD96" s="32"/>
      <c r="SE96" s="32"/>
      <c r="SF96" s="32"/>
      <c r="SG96" s="32"/>
      <c r="SH96" s="32"/>
      <c r="SI96" s="32"/>
      <c r="SJ96" s="32"/>
      <c r="SK96" s="32"/>
      <c r="SL96" s="32"/>
      <c r="SM96" s="32"/>
      <c r="SN96" s="32"/>
      <c r="SO96" s="32"/>
      <c r="SP96" s="32"/>
      <c r="SQ96" s="32"/>
      <c r="SR96" s="32"/>
      <c r="SS96" s="32"/>
      <c r="ST96" s="32"/>
      <c r="SU96" s="32"/>
      <c r="SV96" s="32"/>
      <c r="SW96" s="32"/>
      <c r="SX96" s="32"/>
      <c r="SY96" s="32"/>
      <c r="SZ96" s="32"/>
      <c r="TA96" s="32"/>
      <c r="TB96" s="32"/>
      <c r="TC96" s="32"/>
      <c r="TD96" s="32"/>
      <c r="TE96" s="32"/>
      <c r="TF96" s="32"/>
      <c r="TG96" s="32"/>
      <c r="TH96" s="32"/>
    </row>
    <row r="97" spans="1:528" s="34" customFormat="1" ht="30.75" customHeight="1" x14ac:dyDescent="0.25">
      <c r="A97" s="114" t="s">
        <v>174</v>
      </c>
      <c r="B97" s="127"/>
      <c r="C97" s="127"/>
      <c r="D97" s="82" t="s">
        <v>487</v>
      </c>
      <c r="E97" s="116">
        <f>E104+E105+E110+E112+E114+E116+E119+E120+E121+E122+E123+E125+E127+E128+E109</f>
        <v>73174400</v>
      </c>
      <c r="F97" s="116">
        <f t="shared" ref="F97:P97" si="33">F104+F105+F110+F112+F114+F116+F119+F120+F121+F122+F123+F125+F127+F128+F109</f>
        <v>73174400</v>
      </c>
      <c r="G97" s="116">
        <f t="shared" si="33"/>
        <v>4343800</v>
      </c>
      <c r="H97" s="116">
        <f t="shared" si="33"/>
        <v>78600</v>
      </c>
      <c r="I97" s="116">
        <f t="shared" si="33"/>
        <v>0</v>
      </c>
      <c r="J97" s="116">
        <f t="shared" si="33"/>
        <v>91774470</v>
      </c>
      <c r="K97" s="116">
        <f t="shared" si="33"/>
        <v>91774470</v>
      </c>
      <c r="L97" s="116">
        <f t="shared" si="33"/>
        <v>0</v>
      </c>
      <c r="M97" s="116">
        <f t="shared" si="33"/>
        <v>0</v>
      </c>
      <c r="N97" s="116">
        <f t="shared" si="33"/>
        <v>0</v>
      </c>
      <c r="O97" s="116">
        <f t="shared" si="33"/>
        <v>91774470</v>
      </c>
      <c r="P97" s="116">
        <f t="shared" si="33"/>
        <v>164948870</v>
      </c>
      <c r="Q97" s="17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  <c r="IW97" s="33"/>
      <c r="IX97" s="33"/>
      <c r="IY97" s="33"/>
      <c r="IZ97" s="33"/>
      <c r="JA97" s="33"/>
      <c r="JB97" s="33"/>
      <c r="JC97" s="33"/>
      <c r="JD97" s="33"/>
      <c r="JE97" s="33"/>
      <c r="JF97" s="33"/>
      <c r="JG97" s="33"/>
      <c r="JH97" s="33"/>
      <c r="JI97" s="33"/>
      <c r="JJ97" s="33"/>
      <c r="JK97" s="33"/>
      <c r="JL97" s="33"/>
      <c r="JM97" s="33"/>
      <c r="JN97" s="33"/>
      <c r="JO97" s="33"/>
      <c r="JP97" s="33"/>
      <c r="JQ97" s="33"/>
      <c r="JR97" s="33"/>
      <c r="JS97" s="33"/>
      <c r="JT97" s="33"/>
      <c r="JU97" s="33"/>
      <c r="JV97" s="33"/>
      <c r="JW97" s="33"/>
      <c r="JX97" s="33"/>
      <c r="JY97" s="33"/>
      <c r="JZ97" s="33"/>
      <c r="KA97" s="33"/>
      <c r="KB97" s="33"/>
      <c r="KC97" s="33"/>
      <c r="KD97" s="33"/>
      <c r="KE97" s="33"/>
      <c r="KF97" s="33"/>
      <c r="KG97" s="33"/>
      <c r="KH97" s="33"/>
      <c r="KI97" s="33"/>
      <c r="KJ97" s="33"/>
      <c r="KK97" s="33"/>
      <c r="KL97" s="33"/>
      <c r="KM97" s="33"/>
      <c r="KN97" s="33"/>
      <c r="KO97" s="33"/>
      <c r="KP97" s="33"/>
      <c r="KQ97" s="33"/>
      <c r="KR97" s="33"/>
      <c r="KS97" s="33"/>
      <c r="KT97" s="33"/>
      <c r="KU97" s="33"/>
      <c r="KV97" s="33"/>
      <c r="KW97" s="33"/>
      <c r="KX97" s="33"/>
      <c r="KY97" s="33"/>
      <c r="KZ97" s="33"/>
      <c r="LA97" s="33"/>
      <c r="LB97" s="33"/>
      <c r="LC97" s="33"/>
      <c r="LD97" s="33"/>
      <c r="LE97" s="33"/>
      <c r="LF97" s="33"/>
      <c r="LG97" s="33"/>
      <c r="LH97" s="33"/>
      <c r="LI97" s="33"/>
      <c r="LJ97" s="33"/>
      <c r="LK97" s="33"/>
      <c r="LL97" s="33"/>
      <c r="LM97" s="33"/>
      <c r="LN97" s="33"/>
      <c r="LO97" s="33"/>
      <c r="LP97" s="33"/>
      <c r="LQ97" s="33"/>
      <c r="LR97" s="33"/>
      <c r="LS97" s="33"/>
      <c r="LT97" s="33"/>
      <c r="LU97" s="33"/>
      <c r="LV97" s="33"/>
      <c r="LW97" s="33"/>
      <c r="LX97" s="33"/>
      <c r="LY97" s="33"/>
      <c r="LZ97" s="33"/>
      <c r="MA97" s="33"/>
      <c r="MB97" s="33"/>
      <c r="MC97" s="33"/>
      <c r="MD97" s="33"/>
      <c r="ME97" s="33"/>
      <c r="MF97" s="33"/>
      <c r="MG97" s="33"/>
      <c r="MH97" s="33"/>
      <c r="MI97" s="33"/>
      <c r="MJ97" s="33"/>
      <c r="MK97" s="33"/>
      <c r="ML97" s="33"/>
      <c r="MM97" s="33"/>
      <c r="MN97" s="33"/>
      <c r="MO97" s="33"/>
      <c r="MP97" s="33"/>
      <c r="MQ97" s="33"/>
      <c r="MR97" s="33"/>
      <c r="MS97" s="33"/>
      <c r="MT97" s="33"/>
      <c r="MU97" s="33"/>
      <c r="MV97" s="33"/>
      <c r="MW97" s="33"/>
      <c r="MX97" s="33"/>
      <c r="MY97" s="33"/>
      <c r="MZ97" s="33"/>
      <c r="NA97" s="33"/>
      <c r="NB97" s="33"/>
      <c r="NC97" s="33"/>
      <c r="ND97" s="33"/>
      <c r="NE97" s="33"/>
      <c r="NF97" s="33"/>
      <c r="NG97" s="33"/>
      <c r="NH97" s="33"/>
      <c r="NI97" s="33"/>
      <c r="NJ97" s="33"/>
      <c r="NK97" s="33"/>
      <c r="NL97" s="33"/>
      <c r="NM97" s="33"/>
      <c r="NN97" s="33"/>
      <c r="NO97" s="33"/>
      <c r="NP97" s="33"/>
      <c r="NQ97" s="33"/>
      <c r="NR97" s="33"/>
      <c r="NS97" s="33"/>
      <c r="NT97" s="33"/>
      <c r="NU97" s="33"/>
      <c r="NV97" s="33"/>
      <c r="NW97" s="33"/>
      <c r="NX97" s="33"/>
      <c r="NY97" s="33"/>
      <c r="NZ97" s="33"/>
      <c r="OA97" s="33"/>
      <c r="OB97" s="33"/>
      <c r="OC97" s="33"/>
      <c r="OD97" s="33"/>
      <c r="OE97" s="33"/>
      <c r="OF97" s="33"/>
      <c r="OG97" s="33"/>
      <c r="OH97" s="33"/>
      <c r="OI97" s="33"/>
      <c r="OJ97" s="33"/>
      <c r="OK97" s="33"/>
      <c r="OL97" s="33"/>
      <c r="OM97" s="33"/>
      <c r="ON97" s="33"/>
      <c r="OO97" s="33"/>
      <c r="OP97" s="33"/>
      <c r="OQ97" s="33"/>
      <c r="OR97" s="33"/>
      <c r="OS97" s="33"/>
      <c r="OT97" s="33"/>
      <c r="OU97" s="33"/>
      <c r="OV97" s="33"/>
      <c r="OW97" s="33"/>
      <c r="OX97" s="33"/>
      <c r="OY97" s="33"/>
      <c r="OZ97" s="33"/>
      <c r="PA97" s="33"/>
      <c r="PB97" s="33"/>
      <c r="PC97" s="33"/>
      <c r="PD97" s="33"/>
      <c r="PE97" s="33"/>
      <c r="PF97" s="33"/>
      <c r="PG97" s="33"/>
      <c r="PH97" s="33"/>
      <c r="PI97" s="33"/>
      <c r="PJ97" s="33"/>
      <c r="PK97" s="33"/>
      <c r="PL97" s="33"/>
      <c r="PM97" s="33"/>
      <c r="PN97" s="33"/>
      <c r="PO97" s="33"/>
      <c r="PP97" s="33"/>
      <c r="PQ97" s="33"/>
      <c r="PR97" s="33"/>
      <c r="PS97" s="33"/>
      <c r="PT97" s="33"/>
      <c r="PU97" s="33"/>
      <c r="PV97" s="33"/>
      <c r="PW97" s="33"/>
      <c r="PX97" s="33"/>
      <c r="PY97" s="33"/>
      <c r="PZ97" s="33"/>
      <c r="QA97" s="33"/>
      <c r="QB97" s="33"/>
      <c r="QC97" s="33"/>
      <c r="QD97" s="33"/>
      <c r="QE97" s="33"/>
      <c r="QF97" s="33"/>
      <c r="QG97" s="33"/>
      <c r="QH97" s="33"/>
      <c r="QI97" s="33"/>
      <c r="QJ97" s="33"/>
      <c r="QK97" s="33"/>
      <c r="QL97" s="33"/>
      <c r="QM97" s="33"/>
      <c r="QN97" s="33"/>
      <c r="QO97" s="33"/>
      <c r="QP97" s="33"/>
      <c r="QQ97" s="33"/>
      <c r="QR97" s="33"/>
      <c r="QS97" s="33"/>
      <c r="QT97" s="33"/>
      <c r="QU97" s="33"/>
      <c r="QV97" s="33"/>
      <c r="QW97" s="33"/>
      <c r="QX97" s="33"/>
      <c r="QY97" s="33"/>
      <c r="QZ97" s="33"/>
      <c r="RA97" s="33"/>
      <c r="RB97" s="33"/>
      <c r="RC97" s="33"/>
      <c r="RD97" s="33"/>
      <c r="RE97" s="33"/>
      <c r="RF97" s="33"/>
      <c r="RG97" s="33"/>
      <c r="RH97" s="33"/>
      <c r="RI97" s="33"/>
      <c r="RJ97" s="33"/>
      <c r="RK97" s="33"/>
      <c r="RL97" s="33"/>
      <c r="RM97" s="33"/>
      <c r="RN97" s="33"/>
      <c r="RO97" s="33"/>
      <c r="RP97" s="33"/>
      <c r="RQ97" s="33"/>
      <c r="RR97" s="33"/>
      <c r="RS97" s="33"/>
      <c r="RT97" s="33"/>
      <c r="RU97" s="33"/>
      <c r="RV97" s="33"/>
      <c r="RW97" s="33"/>
      <c r="RX97" s="33"/>
      <c r="RY97" s="33"/>
      <c r="RZ97" s="33"/>
      <c r="SA97" s="33"/>
      <c r="SB97" s="33"/>
      <c r="SC97" s="33"/>
      <c r="SD97" s="33"/>
      <c r="SE97" s="33"/>
      <c r="SF97" s="33"/>
      <c r="SG97" s="33"/>
      <c r="SH97" s="33"/>
      <c r="SI97" s="33"/>
      <c r="SJ97" s="33"/>
      <c r="SK97" s="33"/>
      <c r="SL97" s="33"/>
      <c r="SM97" s="33"/>
      <c r="SN97" s="33"/>
      <c r="SO97" s="33"/>
      <c r="SP97" s="33"/>
      <c r="SQ97" s="33"/>
      <c r="SR97" s="33"/>
      <c r="SS97" s="33"/>
      <c r="ST97" s="33"/>
      <c r="SU97" s="33"/>
      <c r="SV97" s="33"/>
      <c r="SW97" s="33"/>
      <c r="SX97" s="33"/>
      <c r="SY97" s="33"/>
      <c r="SZ97" s="33"/>
      <c r="TA97" s="33"/>
      <c r="TB97" s="33"/>
      <c r="TC97" s="33"/>
      <c r="TD97" s="33"/>
      <c r="TE97" s="33"/>
      <c r="TF97" s="33"/>
      <c r="TG97" s="33"/>
      <c r="TH97" s="33"/>
    </row>
    <row r="98" spans="1:528" s="34" customFormat="1" ht="30" hidden="1" customHeight="1" x14ac:dyDescent="0.25">
      <c r="A98" s="114"/>
      <c r="B98" s="127"/>
      <c r="C98" s="127"/>
      <c r="D98" s="82" t="s">
        <v>399</v>
      </c>
      <c r="E98" s="116">
        <f>E106+E111+E113</f>
        <v>0</v>
      </c>
      <c r="F98" s="116">
        <f t="shared" ref="F98:P98" si="34">F106+F111+F113</f>
        <v>0</v>
      </c>
      <c r="G98" s="116">
        <f t="shared" si="34"/>
        <v>0</v>
      </c>
      <c r="H98" s="116">
        <f t="shared" si="34"/>
        <v>0</v>
      </c>
      <c r="I98" s="116">
        <f t="shared" si="34"/>
        <v>0</v>
      </c>
      <c r="J98" s="116">
        <f t="shared" si="34"/>
        <v>0</v>
      </c>
      <c r="K98" s="116">
        <f t="shared" si="34"/>
        <v>0</v>
      </c>
      <c r="L98" s="116">
        <f t="shared" si="34"/>
        <v>0</v>
      </c>
      <c r="M98" s="116">
        <f t="shared" si="34"/>
        <v>0</v>
      </c>
      <c r="N98" s="116">
        <f t="shared" si="34"/>
        <v>0</v>
      </c>
      <c r="O98" s="116">
        <f t="shared" si="34"/>
        <v>0</v>
      </c>
      <c r="P98" s="116">
        <f t="shared" si="34"/>
        <v>0</v>
      </c>
      <c r="Q98" s="17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  <c r="IW98" s="33"/>
      <c r="IX98" s="33"/>
      <c r="IY98" s="33"/>
      <c r="IZ98" s="33"/>
      <c r="JA98" s="33"/>
      <c r="JB98" s="33"/>
      <c r="JC98" s="33"/>
      <c r="JD98" s="33"/>
      <c r="JE98" s="33"/>
      <c r="JF98" s="33"/>
      <c r="JG98" s="33"/>
      <c r="JH98" s="33"/>
      <c r="JI98" s="33"/>
      <c r="JJ98" s="33"/>
      <c r="JK98" s="33"/>
      <c r="JL98" s="33"/>
      <c r="JM98" s="33"/>
      <c r="JN98" s="33"/>
      <c r="JO98" s="33"/>
      <c r="JP98" s="33"/>
      <c r="JQ98" s="33"/>
      <c r="JR98" s="33"/>
      <c r="JS98" s="33"/>
      <c r="JT98" s="33"/>
      <c r="JU98" s="33"/>
      <c r="JV98" s="33"/>
      <c r="JW98" s="33"/>
      <c r="JX98" s="33"/>
      <c r="JY98" s="33"/>
      <c r="JZ98" s="33"/>
      <c r="KA98" s="33"/>
      <c r="KB98" s="33"/>
      <c r="KC98" s="33"/>
      <c r="KD98" s="33"/>
      <c r="KE98" s="33"/>
      <c r="KF98" s="33"/>
      <c r="KG98" s="33"/>
      <c r="KH98" s="33"/>
      <c r="KI98" s="33"/>
      <c r="KJ98" s="33"/>
      <c r="KK98" s="33"/>
      <c r="KL98" s="33"/>
      <c r="KM98" s="33"/>
      <c r="KN98" s="33"/>
      <c r="KO98" s="33"/>
      <c r="KP98" s="33"/>
      <c r="KQ98" s="33"/>
      <c r="KR98" s="33"/>
      <c r="KS98" s="33"/>
      <c r="KT98" s="33"/>
      <c r="KU98" s="33"/>
      <c r="KV98" s="33"/>
      <c r="KW98" s="33"/>
      <c r="KX98" s="33"/>
      <c r="KY98" s="33"/>
      <c r="KZ98" s="33"/>
      <c r="LA98" s="33"/>
      <c r="LB98" s="33"/>
      <c r="LC98" s="33"/>
      <c r="LD98" s="33"/>
      <c r="LE98" s="33"/>
      <c r="LF98" s="33"/>
      <c r="LG98" s="33"/>
      <c r="LH98" s="33"/>
      <c r="LI98" s="33"/>
      <c r="LJ98" s="33"/>
      <c r="LK98" s="33"/>
      <c r="LL98" s="33"/>
      <c r="LM98" s="33"/>
      <c r="LN98" s="33"/>
      <c r="LO98" s="33"/>
      <c r="LP98" s="33"/>
      <c r="LQ98" s="33"/>
      <c r="LR98" s="33"/>
      <c r="LS98" s="33"/>
      <c r="LT98" s="33"/>
      <c r="LU98" s="33"/>
      <c r="LV98" s="33"/>
      <c r="LW98" s="33"/>
      <c r="LX98" s="33"/>
      <c r="LY98" s="33"/>
      <c r="LZ98" s="33"/>
      <c r="MA98" s="33"/>
      <c r="MB98" s="33"/>
      <c r="MC98" s="33"/>
      <c r="MD98" s="33"/>
      <c r="ME98" s="33"/>
      <c r="MF98" s="33"/>
      <c r="MG98" s="33"/>
      <c r="MH98" s="33"/>
      <c r="MI98" s="33"/>
      <c r="MJ98" s="33"/>
      <c r="MK98" s="33"/>
      <c r="ML98" s="33"/>
      <c r="MM98" s="33"/>
      <c r="MN98" s="33"/>
      <c r="MO98" s="33"/>
      <c r="MP98" s="33"/>
      <c r="MQ98" s="33"/>
      <c r="MR98" s="33"/>
      <c r="MS98" s="33"/>
      <c r="MT98" s="33"/>
      <c r="MU98" s="33"/>
      <c r="MV98" s="33"/>
      <c r="MW98" s="33"/>
      <c r="MX98" s="33"/>
      <c r="MY98" s="33"/>
      <c r="MZ98" s="33"/>
      <c r="NA98" s="33"/>
      <c r="NB98" s="33"/>
      <c r="NC98" s="33"/>
      <c r="ND98" s="33"/>
      <c r="NE98" s="33"/>
      <c r="NF98" s="33"/>
      <c r="NG98" s="33"/>
      <c r="NH98" s="33"/>
      <c r="NI98" s="33"/>
      <c r="NJ98" s="33"/>
      <c r="NK98" s="33"/>
      <c r="NL98" s="33"/>
      <c r="NM98" s="33"/>
      <c r="NN98" s="33"/>
      <c r="NO98" s="33"/>
      <c r="NP98" s="33"/>
      <c r="NQ98" s="33"/>
      <c r="NR98" s="33"/>
      <c r="NS98" s="33"/>
      <c r="NT98" s="33"/>
      <c r="NU98" s="33"/>
      <c r="NV98" s="33"/>
      <c r="NW98" s="33"/>
      <c r="NX98" s="33"/>
      <c r="NY98" s="33"/>
      <c r="NZ98" s="33"/>
      <c r="OA98" s="33"/>
      <c r="OB98" s="33"/>
      <c r="OC98" s="33"/>
      <c r="OD98" s="33"/>
      <c r="OE98" s="33"/>
      <c r="OF98" s="33"/>
      <c r="OG98" s="33"/>
      <c r="OH98" s="33"/>
      <c r="OI98" s="33"/>
      <c r="OJ98" s="33"/>
      <c r="OK98" s="33"/>
      <c r="OL98" s="33"/>
      <c r="OM98" s="33"/>
      <c r="ON98" s="33"/>
      <c r="OO98" s="33"/>
      <c r="OP98" s="33"/>
      <c r="OQ98" s="33"/>
      <c r="OR98" s="33"/>
      <c r="OS98" s="33"/>
      <c r="OT98" s="33"/>
      <c r="OU98" s="33"/>
      <c r="OV98" s="33"/>
      <c r="OW98" s="33"/>
      <c r="OX98" s="33"/>
      <c r="OY98" s="33"/>
      <c r="OZ98" s="33"/>
      <c r="PA98" s="33"/>
      <c r="PB98" s="33"/>
      <c r="PC98" s="33"/>
      <c r="PD98" s="33"/>
      <c r="PE98" s="33"/>
      <c r="PF98" s="33"/>
      <c r="PG98" s="33"/>
      <c r="PH98" s="33"/>
      <c r="PI98" s="33"/>
      <c r="PJ98" s="33"/>
      <c r="PK98" s="33"/>
      <c r="PL98" s="33"/>
      <c r="PM98" s="33"/>
      <c r="PN98" s="33"/>
      <c r="PO98" s="33"/>
      <c r="PP98" s="33"/>
      <c r="PQ98" s="33"/>
      <c r="PR98" s="33"/>
      <c r="PS98" s="33"/>
      <c r="PT98" s="33"/>
      <c r="PU98" s="33"/>
      <c r="PV98" s="33"/>
      <c r="PW98" s="33"/>
      <c r="PX98" s="33"/>
      <c r="PY98" s="33"/>
      <c r="PZ98" s="33"/>
      <c r="QA98" s="33"/>
      <c r="QB98" s="33"/>
      <c r="QC98" s="33"/>
      <c r="QD98" s="33"/>
      <c r="QE98" s="33"/>
      <c r="QF98" s="33"/>
      <c r="QG98" s="33"/>
      <c r="QH98" s="33"/>
      <c r="QI98" s="33"/>
      <c r="QJ98" s="33"/>
      <c r="QK98" s="33"/>
      <c r="QL98" s="33"/>
      <c r="QM98" s="33"/>
      <c r="QN98" s="33"/>
      <c r="QO98" s="33"/>
      <c r="QP98" s="33"/>
      <c r="QQ98" s="33"/>
      <c r="QR98" s="33"/>
      <c r="QS98" s="33"/>
      <c r="QT98" s="33"/>
      <c r="QU98" s="33"/>
      <c r="QV98" s="33"/>
      <c r="QW98" s="33"/>
      <c r="QX98" s="33"/>
      <c r="QY98" s="33"/>
      <c r="QZ98" s="33"/>
      <c r="RA98" s="33"/>
      <c r="RB98" s="33"/>
      <c r="RC98" s="33"/>
      <c r="RD98" s="33"/>
      <c r="RE98" s="33"/>
      <c r="RF98" s="33"/>
      <c r="RG98" s="33"/>
      <c r="RH98" s="33"/>
      <c r="RI98" s="33"/>
      <c r="RJ98" s="33"/>
      <c r="RK98" s="33"/>
      <c r="RL98" s="33"/>
      <c r="RM98" s="33"/>
      <c r="RN98" s="33"/>
      <c r="RO98" s="33"/>
      <c r="RP98" s="33"/>
      <c r="RQ98" s="33"/>
      <c r="RR98" s="33"/>
      <c r="RS98" s="33"/>
      <c r="RT98" s="33"/>
      <c r="RU98" s="33"/>
      <c r="RV98" s="33"/>
      <c r="RW98" s="33"/>
      <c r="RX98" s="33"/>
      <c r="RY98" s="33"/>
      <c r="RZ98" s="33"/>
      <c r="SA98" s="33"/>
      <c r="SB98" s="33"/>
      <c r="SC98" s="33"/>
      <c r="SD98" s="33"/>
      <c r="SE98" s="33"/>
      <c r="SF98" s="33"/>
      <c r="SG98" s="33"/>
      <c r="SH98" s="33"/>
      <c r="SI98" s="33"/>
      <c r="SJ98" s="33"/>
      <c r="SK98" s="33"/>
      <c r="SL98" s="33"/>
      <c r="SM98" s="33"/>
      <c r="SN98" s="33"/>
      <c r="SO98" s="33"/>
      <c r="SP98" s="33"/>
      <c r="SQ98" s="33"/>
      <c r="SR98" s="33"/>
      <c r="SS98" s="33"/>
      <c r="ST98" s="33"/>
      <c r="SU98" s="33"/>
      <c r="SV98" s="33"/>
      <c r="SW98" s="33"/>
      <c r="SX98" s="33"/>
      <c r="SY98" s="33"/>
      <c r="SZ98" s="33"/>
      <c r="TA98" s="33"/>
      <c r="TB98" s="33"/>
      <c r="TC98" s="33"/>
      <c r="TD98" s="33"/>
      <c r="TE98" s="33"/>
      <c r="TF98" s="33"/>
      <c r="TG98" s="33"/>
      <c r="TH98" s="33"/>
    </row>
    <row r="99" spans="1:528" s="34" customFormat="1" ht="45" hidden="1" customHeight="1" x14ac:dyDescent="0.25">
      <c r="A99" s="114"/>
      <c r="B99" s="127"/>
      <c r="C99" s="127"/>
      <c r="D99" s="82" t="s">
        <v>397</v>
      </c>
      <c r="E99" s="116">
        <f>E124</f>
        <v>0</v>
      </c>
      <c r="F99" s="116">
        <f>F124</f>
        <v>0</v>
      </c>
      <c r="G99" s="116">
        <f t="shared" ref="G99:I99" si="35">G124</f>
        <v>0</v>
      </c>
      <c r="H99" s="116">
        <f t="shared" si="35"/>
        <v>0</v>
      </c>
      <c r="I99" s="116">
        <f t="shared" si="35"/>
        <v>0</v>
      </c>
      <c r="J99" s="116">
        <f>J124</f>
        <v>0</v>
      </c>
      <c r="K99" s="116">
        <f t="shared" ref="K99:P99" si="36">K124</f>
        <v>0</v>
      </c>
      <c r="L99" s="116">
        <f t="shared" si="36"/>
        <v>0</v>
      </c>
      <c r="M99" s="116">
        <f t="shared" si="36"/>
        <v>0</v>
      </c>
      <c r="N99" s="116">
        <f t="shared" si="36"/>
        <v>0</v>
      </c>
      <c r="O99" s="116">
        <f t="shared" si="36"/>
        <v>0</v>
      </c>
      <c r="P99" s="116">
        <f t="shared" si="36"/>
        <v>0</v>
      </c>
      <c r="Q99" s="17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  <c r="IW99" s="33"/>
      <c r="IX99" s="33"/>
      <c r="IY99" s="33"/>
      <c r="IZ99" s="33"/>
      <c r="JA99" s="33"/>
      <c r="JB99" s="33"/>
      <c r="JC99" s="33"/>
      <c r="JD99" s="33"/>
      <c r="JE99" s="33"/>
      <c r="JF99" s="33"/>
      <c r="JG99" s="33"/>
      <c r="JH99" s="33"/>
      <c r="JI99" s="33"/>
      <c r="JJ99" s="33"/>
      <c r="JK99" s="33"/>
      <c r="JL99" s="33"/>
      <c r="JM99" s="33"/>
      <c r="JN99" s="33"/>
      <c r="JO99" s="33"/>
      <c r="JP99" s="33"/>
      <c r="JQ99" s="33"/>
      <c r="JR99" s="33"/>
      <c r="JS99" s="33"/>
      <c r="JT99" s="33"/>
      <c r="JU99" s="33"/>
      <c r="JV99" s="33"/>
      <c r="JW99" s="33"/>
      <c r="JX99" s="33"/>
      <c r="JY99" s="33"/>
      <c r="JZ99" s="33"/>
      <c r="KA99" s="33"/>
      <c r="KB99" s="33"/>
      <c r="KC99" s="33"/>
      <c r="KD99" s="33"/>
      <c r="KE99" s="33"/>
      <c r="KF99" s="33"/>
      <c r="KG99" s="33"/>
      <c r="KH99" s="33"/>
      <c r="KI99" s="33"/>
      <c r="KJ99" s="33"/>
      <c r="KK99" s="33"/>
      <c r="KL99" s="33"/>
      <c r="KM99" s="33"/>
      <c r="KN99" s="33"/>
      <c r="KO99" s="33"/>
      <c r="KP99" s="33"/>
      <c r="KQ99" s="33"/>
      <c r="KR99" s="33"/>
      <c r="KS99" s="33"/>
      <c r="KT99" s="33"/>
      <c r="KU99" s="33"/>
      <c r="KV99" s="33"/>
      <c r="KW99" s="33"/>
      <c r="KX99" s="33"/>
      <c r="KY99" s="33"/>
      <c r="KZ99" s="33"/>
      <c r="LA99" s="33"/>
      <c r="LB99" s="33"/>
      <c r="LC99" s="33"/>
      <c r="LD99" s="33"/>
      <c r="LE99" s="33"/>
      <c r="LF99" s="33"/>
      <c r="LG99" s="33"/>
      <c r="LH99" s="33"/>
      <c r="LI99" s="33"/>
      <c r="LJ99" s="33"/>
      <c r="LK99" s="33"/>
      <c r="LL99" s="33"/>
      <c r="LM99" s="33"/>
      <c r="LN99" s="33"/>
      <c r="LO99" s="33"/>
      <c r="LP99" s="33"/>
      <c r="LQ99" s="33"/>
      <c r="LR99" s="33"/>
      <c r="LS99" s="33"/>
      <c r="LT99" s="33"/>
      <c r="LU99" s="33"/>
      <c r="LV99" s="33"/>
      <c r="LW99" s="33"/>
      <c r="LX99" s="33"/>
      <c r="LY99" s="33"/>
      <c r="LZ99" s="33"/>
      <c r="MA99" s="33"/>
      <c r="MB99" s="33"/>
      <c r="MC99" s="33"/>
      <c r="MD99" s="33"/>
      <c r="ME99" s="33"/>
      <c r="MF99" s="33"/>
      <c r="MG99" s="33"/>
      <c r="MH99" s="33"/>
      <c r="MI99" s="33"/>
      <c r="MJ99" s="33"/>
      <c r="MK99" s="33"/>
      <c r="ML99" s="33"/>
      <c r="MM99" s="33"/>
      <c r="MN99" s="33"/>
      <c r="MO99" s="33"/>
      <c r="MP99" s="33"/>
      <c r="MQ99" s="33"/>
      <c r="MR99" s="33"/>
      <c r="MS99" s="33"/>
      <c r="MT99" s="33"/>
      <c r="MU99" s="33"/>
      <c r="MV99" s="33"/>
      <c r="MW99" s="33"/>
      <c r="MX99" s="33"/>
      <c r="MY99" s="33"/>
      <c r="MZ99" s="33"/>
      <c r="NA99" s="33"/>
      <c r="NB99" s="33"/>
      <c r="NC99" s="33"/>
      <c r="ND99" s="33"/>
      <c r="NE99" s="33"/>
      <c r="NF99" s="33"/>
      <c r="NG99" s="33"/>
      <c r="NH99" s="33"/>
      <c r="NI99" s="33"/>
      <c r="NJ99" s="33"/>
      <c r="NK99" s="33"/>
      <c r="NL99" s="33"/>
      <c r="NM99" s="33"/>
      <c r="NN99" s="33"/>
      <c r="NO99" s="33"/>
      <c r="NP99" s="33"/>
      <c r="NQ99" s="33"/>
      <c r="NR99" s="33"/>
      <c r="NS99" s="33"/>
      <c r="NT99" s="33"/>
      <c r="NU99" s="33"/>
      <c r="NV99" s="33"/>
      <c r="NW99" s="33"/>
      <c r="NX99" s="33"/>
      <c r="NY99" s="33"/>
      <c r="NZ99" s="33"/>
      <c r="OA99" s="33"/>
      <c r="OB99" s="33"/>
      <c r="OC99" s="33"/>
      <c r="OD99" s="33"/>
      <c r="OE99" s="33"/>
      <c r="OF99" s="33"/>
      <c r="OG99" s="33"/>
      <c r="OH99" s="33"/>
      <c r="OI99" s="33"/>
      <c r="OJ99" s="33"/>
      <c r="OK99" s="33"/>
      <c r="OL99" s="33"/>
      <c r="OM99" s="33"/>
      <c r="ON99" s="33"/>
      <c r="OO99" s="33"/>
      <c r="OP99" s="33"/>
      <c r="OQ99" s="33"/>
      <c r="OR99" s="33"/>
      <c r="OS99" s="33"/>
      <c r="OT99" s="33"/>
      <c r="OU99" s="33"/>
      <c r="OV99" s="33"/>
      <c r="OW99" s="33"/>
      <c r="OX99" s="33"/>
      <c r="OY99" s="33"/>
      <c r="OZ99" s="33"/>
      <c r="PA99" s="33"/>
      <c r="PB99" s="33"/>
      <c r="PC99" s="33"/>
      <c r="PD99" s="33"/>
      <c r="PE99" s="33"/>
      <c r="PF99" s="33"/>
      <c r="PG99" s="33"/>
      <c r="PH99" s="33"/>
      <c r="PI99" s="33"/>
      <c r="PJ99" s="33"/>
      <c r="PK99" s="33"/>
      <c r="PL99" s="33"/>
      <c r="PM99" s="33"/>
      <c r="PN99" s="33"/>
      <c r="PO99" s="33"/>
      <c r="PP99" s="33"/>
      <c r="PQ99" s="33"/>
      <c r="PR99" s="33"/>
      <c r="PS99" s="33"/>
      <c r="PT99" s="33"/>
      <c r="PU99" s="33"/>
      <c r="PV99" s="33"/>
      <c r="PW99" s="33"/>
      <c r="PX99" s="33"/>
      <c r="PY99" s="33"/>
      <c r="PZ99" s="33"/>
      <c r="QA99" s="33"/>
      <c r="QB99" s="33"/>
      <c r="QC99" s="33"/>
      <c r="QD99" s="33"/>
      <c r="QE99" s="33"/>
      <c r="QF99" s="33"/>
      <c r="QG99" s="33"/>
      <c r="QH99" s="33"/>
      <c r="QI99" s="33"/>
      <c r="QJ99" s="33"/>
      <c r="QK99" s="33"/>
      <c r="QL99" s="33"/>
      <c r="QM99" s="33"/>
      <c r="QN99" s="33"/>
      <c r="QO99" s="33"/>
      <c r="QP99" s="33"/>
      <c r="QQ99" s="33"/>
      <c r="QR99" s="33"/>
      <c r="QS99" s="33"/>
      <c r="QT99" s="33"/>
      <c r="QU99" s="33"/>
      <c r="QV99" s="33"/>
      <c r="QW99" s="33"/>
      <c r="QX99" s="33"/>
      <c r="QY99" s="33"/>
      <c r="QZ99" s="33"/>
      <c r="RA99" s="33"/>
      <c r="RB99" s="33"/>
      <c r="RC99" s="33"/>
      <c r="RD99" s="33"/>
      <c r="RE99" s="33"/>
      <c r="RF99" s="33"/>
      <c r="RG99" s="33"/>
      <c r="RH99" s="33"/>
      <c r="RI99" s="33"/>
      <c r="RJ99" s="33"/>
      <c r="RK99" s="33"/>
      <c r="RL99" s="33"/>
      <c r="RM99" s="33"/>
      <c r="RN99" s="33"/>
      <c r="RO99" s="33"/>
      <c r="RP99" s="33"/>
      <c r="RQ99" s="33"/>
      <c r="RR99" s="33"/>
      <c r="RS99" s="33"/>
      <c r="RT99" s="33"/>
      <c r="RU99" s="33"/>
      <c r="RV99" s="33"/>
      <c r="RW99" s="33"/>
      <c r="RX99" s="33"/>
      <c r="RY99" s="33"/>
      <c r="RZ99" s="33"/>
      <c r="SA99" s="33"/>
      <c r="SB99" s="33"/>
      <c r="SC99" s="33"/>
      <c r="SD99" s="33"/>
      <c r="SE99" s="33"/>
      <c r="SF99" s="33"/>
      <c r="SG99" s="33"/>
      <c r="SH99" s="33"/>
      <c r="SI99" s="33"/>
      <c r="SJ99" s="33"/>
      <c r="SK99" s="33"/>
      <c r="SL99" s="33"/>
      <c r="SM99" s="33"/>
      <c r="SN99" s="33"/>
      <c r="SO99" s="33"/>
      <c r="SP99" s="33"/>
      <c r="SQ99" s="33"/>
      <c r="SR99" s="33"/>
      <c r="SS99" s="33"/>
      <c r="ST99" s="33"/>
      <c r="SU99" s="33"/>
      <c r="SV99" s="33"/>
      <c r="SW99" s="33"/>
      <c r="SX99" s="33"/>
      <c r="SY99" s="33"/>
      <c r="SZ99" s="33"/>
      <c r="TA99" s="33"/>
      <c r="TB99" s="33"/>
      <c r="TC99" s="33"/>
      <c r="TD99" s="33"/>
      <c r="TE99" s="33"/>
      <c r="TF99" s="33"/>
      <c r="TG99" s="33"/>
      <c r="TH99" s="33"/>
    </row>
    <row r="100" spans="1:528" s="34" customFormat="1" ht="45" hidden="1" customHeight="1" x14ac:dyDescent="0.25">
      <c r="A100" s="114"/>
      <c r="B100" s="127"/>
      <c r="C100" s="127"/>
      <c r="D100" s="82" t="s">
        <v>400</v>
      </c>
      <c r="E100" s="116">
        <f>E107+E117</f>
        <v>0</v>
      </c>
      <c r="F100" s="116">
        <f t="shared" ref="F100:P100" si="37">F107+F117</f>
        <v>0</v>
      </c>
      <c r="G100" s="116">
        <f t="shared" si="37"/>
        <v>0</v>
      </c>
      <c r="H100" s="116">
        <f t="shared" si="37"/>
        <v>0</v>
      </c>
      <c r="I100" s="116">
        <f t="shared" si="37"/>
        <v>0</v>
      </c>
      <c r="J100" s="116">
        <f t="shared" si="37"/>
        <v>0</v>
      </c>
      <c r="K100" s="116">
        <f t="shared" si="37"/>
        <v>0</v>
      </c>
      <c r="L100" s="116">
        <f t="shared" si="37"/>
        <v>0</v>
      </c>
      <c r="M100" s="116">
        <f t="shared" si="37"/>
        <v>0</v>
      </c>
      <c r="N100" s="116">
        <f t="shared" si="37"/>
        <v>0</v>
      </c>
      <c r="O100" s="116">
        <f t="shared" si="37"/>
        <v>0</v>
      </c>
      <c r="P100" s="116">
        <f t="shared" si="37"/>
        <v>0</v>
      </c>
      <c r="Q100" s="17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  <c r="IW100" s="33"/>
      <c r="IX100" s="33"/>
      <c r="IY100" s="33"/>
      <c r="IZ100" s="33"/>
      <c r="JA100" s="33"/>
      <c r="JB100" s="33"/>
      <c r="JC100" s="33"/>
      <c r="JD100" s="33"/>
      <c r="JE100" s="33"/>
      <c r="JF100" s="33"/>
      <c r="JG100" s="33"/>
      <c r="JH100" s="33"/>
      <c r="JI100" s="33"/>
      <c r="JJ100" s="33"/>
      <c r="JK100" s="33"/>
      <c r="JL100" s="33"/>
      <c r="JM100" s="33"/>
      <c r="JN100" s="33"/>
      <c r="JO100" s="33"/>
      <c r="JP100" s="33"/>
      <c r="JQ100" s="33"/>
      <c r="JR100" s="33"/>
      <c r="JS100" s="33"/>
      <c r="JT100" s="33"/>
      <c r="JU100" s="33"/>
      <c r="JV100" s="33"/>
      <c r="JW100" s="33"/>
      <c r="JX100" s="33"/>
      <c r="JY100" s="33"/>
      <c r="JZ100" s="33"/>
      <c r="KA100" s="33"/>
      <c r="KB100" s="33"/>
      <c r="KC100" s="33"/>
      <c r="KD100" s="33"/>
      <c r="KE100" s="33"/>
      <c r="KF100" s="33"/>
      <c r="KG100" s="33"/>
      <c r="KH100" s="33"/>
      <c r="KI100" s="33"/>
      <c r="KJ100" s="33"/>
      <c r="KK100" s="33"/>
      <c r="KL100" s="33"/>
      <c r="KM100" s="33"/>
      <c r="KN100" s="33"/>
      <c r="KO100" s="33"/>
      <c r="KP100" s="33"/>
      <c r="KQ100" s="33"/>
      <c r="KR100" s="33"/>
      <c r="KS100" s="33"/>
      <c r="KT100" s="33"/>
      <c r="KU100" s="33"/>
      <c r="KV100" s="33"/>
      <c r="KW100" s="33"/>
      <c r="KX100" s="33"/>
      <c r="KY100" s="33"/>
      <c r="KZ100" s="33"/>
      <c r="LA100" s="33"/>
      <c r="LB100" s="33"/>
      <c r="LC100" s="33"/>
      <c r="LD100" s="33"/>
      <c r="LE100" s="33"/>
      <c r="LF100" s="33"/>
      <c r="LG100" s="33"/>
      <c r="LH100" s="33"/>
      <c r="LI100" s="33"/>
      <c r="LJ100" s="33"/>
      <c r="LK100" s="33"/>
      <c r="LL100" s="33"/>
      <c r="LM100" s="33"/>
      <c r="LN100" s="33"/>
      <c r="LO100" s="33"/>
      <c r="LP100" s="33"/>
      <c r="LQ100" s="33"/>
      <c r="LR100" s="33"/>
      <c r="LS100" s="33"/>
      <c r="LT100" s="33"/>
      <c r="LU100" s="33"/>
      <c r="LV100" s="33"/>
      <c r="LW100" s="33"/>
      <c r="LX100" s="33"/>
      <c r="LY100" s="33"/>
      <c r="LZ100" s="33"/>
      <c r="MA100" s="33"/>
      <c r="MB100" s="33"/>
      <c r="MC100" s="33"/>
      <c r="MD100" s="33"/>
      <c r="ME100" s="33"/>
      <c r="MF100" s="33"/>
      <c r="MG100" s="33"/>
      <c r="MH100" s="33"/>
      <c r="MI100" s="33"/>
      <c r="MJ100" s="33"/>
      <c r="MK100" s="33"/>
      <c r="ML100" s="33"/>
      <c r="MM100" s="33"/>
      <c r="MN100" s="33"/>
      <c r="MO100" s="33"/>
      <c r="MP100" s="33"/>
      <c r="MQ100" s="33"/>
      <c r="MR100" s="33"/>
      <c r="MS100" s="33"/>
      <c r="MT100" s="33"/>
      <c r="MU100" s="33"/>
      <c r="MV100" s="33"/>
      <c r="MW100" s="33"/>
      <c r="MX100" s="33"/>
      <c r="MY100" s="33"/>
      <c r="MZ100" s="33"/>
      <c r="NA100" s="33"/>
      <c r="NB100" s="33"/>
      <c r="NC100" s="33"/>
      <c r="ND100" s="33"/>
      <c r="NE100" s="33"/>
      <c r="NF100" s="33"/>
      <c r="NG100" s="33"/>
      <c r="NH100" s="33"/>
      <c r="NI100" s="33"/>
      <c r="NJ100" s="33"/>
      <c r="NK100" s="33"/>
      <c r="NL100" s="33"/>
      <c r="NM100" s="33"/>
      <c r="NN100" s="33"/>
      <c r="NO100" s="33"/>
      <c r="NP100" s="33"/>
      <c r="NQ100" s="33"/>
      <c r="NR100" s="33"/>
      <c r="NS100" s="33"/>
      <c r="NT100" s="33"/>
      <c r="NU100" s="33"/>
      <c r="NV100" s="33"/>
      <c r="NW100" s="33"/>
      <c r="NX100" s="33"/>
      <c r="NY100" s="33"/>
      <c r="NZ100" s="33"/>
      <c r="OA100" s="33"/>
      <c r="OB100" s="33"/>
      <c r="OC100" s="33"/>
      <c r="OD100" s="33"/>
      <c r="OE100" s="33"/>
      <c r="OF100" s="33"/>
      <c r="OG100" s="33"/>
      <c r="OH100" s="33"/>
      <c r="OI100" s="33"/>
      <c r="OJ100" s="33"/>
      <c r="OK100" s="33"/>
      <c r="OL100" s="33"/>
      <c r="OM100" s="33"/>
      <c r="ON100" s="33"/>
      <c r="OO100" s="33"/>
      <c r="OP100" s="33"/>
      <c r="OQ100" s="33"/>
      <c r="OR100" s="33"/>
      <c r="OS100" s="33"/>
      <c r="OT100" s="33"/>
      <c r="OU100" s="33"/>
      <c r="OV100" s="33"/>
      <c r="OW100" s="33"/>
      <c r="OX100" s="33"/>
      <c r="OY100" s="33"/>
      <c r="OZ100" s="33"/>
      <c r="PA100" s="33"/>
      <c r="PB100" s="33"/>
      <c r="PC100" s="33"/>
      <c r="PD100" s="33"/>
      <c r="PE100" s="33"/>
      <c r="PF100" s="33"/>
      <c r="PG100" s="33"/>
      <c r="PH100" s="33"/>
      <c r="PI100" s="33"/>
      <c r="PJ100" s="33"/>
      <c r="PK100" s="33"/>
      <c r="PL100" s="33"/>
      <c r="PM100" s="33"/>
      <c r="PN100" s="33"/>
      <c r="PO100" s="33"/>
      <c r="PP100" s="33"/>
      <c r="PQ100" s="33"/>
      <c r="PR100" s="33"/>
      <c r="PS100" s="33"/>
      <c r="PT100" s="33"/>
      <c r="PU100" s="33"/>
      <c r="PV100" s="33"/>
      <c r="PW100" s="33"/>
      <c r="PX100" s="33"/>
      <c r="PY100" s="33"/>
      <c r="PZ100" s="33"/>
      <c r="QA100" s="33"/>
      <c r="QB100" s="33"/>
      <c r="QC100" s="33"/>
      <c r="QD100" s="33"/>
      <c r="QE100" s="33"/>
      <c r="QF100" s="33"/>
      <c r="QG100" s="33"/>
      <c r="QH100" s="33"/>
      <c r="QI100" s="33"/>
      <c r="QJ100" s="33"/>
      <c r="QK100" s="33"/>
      <c r="QL100" s="33"/>
      <c r="QM100" s="33"/>
      <c r="QN100" s="33"/>
      <c r="QO100" s="33"/>
      <c r="QP100" s="33"/>
      <c r="QQ100" s="33"/>
      <c r="QR100" s="33"/>
      <c r="QS100" s="33"/>
      <c r="QT100" s="33"/>
      <c r="QU100" s="33"/>
      <c r="QV100" s="33"/>
      <c r="QW100" s="33"/>
      <c r="QX100" s="33"/>
      <c r="QY100" s="33"/>
      <c r="QZ100" s="33"/>
      <c r="RA100" s="33"/>
      <c r="RB100" s="33"/>
      <c r="RC100" s="33"/>
      <c r="RD100" s="33"/>
      <c r="RE100" s="33"/>
      <c r="RF100" s="33"/>
      <c r="RG100" s="33"/>
      <c r="RH100" s="33"/>
      <c r="RI100" s="33"/>
      <c r="RJ100" s="33"/>
      <c r="RK100" s="33"/>
      <c r="RL100" s="33"/>
      <c r="RM100" s="33"/>
      <c r="RN100" s="33"/>
      <c r="RO100" s="33"/>
      <c r="RP100" s="33"/>
      <c r="RQ100" s="33"/>
      <c r="RR100" s="33"/>
      <c r="RS100" s="33"/>
      <c r="RT100" s="33"/>
      <c r="RU100" s="33"/>
      <c r="RV100" s="33"/>
      <c r="RW100" s="33"/>
      <c r="RX100" s="33"/>
      <c r="RY100" s="33"/>
      <c r="RZ100" s="33"/>
      <c r="SA100" s="33"/>
      <c r="SB100" s="33"/>
      <c r="SC100" s="33"/>
      <c r="SD100" s="33"/>
      <c r="SE100" s="33"/>
      <c r="SF100" s="33"/>
      <c r="SG100" s="33"/>
      <c r="SH100" s="33"/>
      <c r="SI100" s="33"/>
      <c r="SJ100" s="33"/>
      <c r="SK100" s="33"/>
      <c r="SL100" s="33"/>
      <c r="SM100" s="33"/>
      <c r="SN100" s="33"/>
      <c r="SO100" s="33"/>
      <c r="SP100" s="33"/>
      <c r="SQ100" s="33"/>
      <c r="SR100" s="33"/>
      <c r="SS100" s="33"/>
      <c r="ST100" s="33"/>
      <c r="SU100" s="33"/>
      <c r="SV100" s="33"/>
      <c r="SW100" s="33"/>
      <c r="SX100" s="33"/>
      <c r="SY100" s="33"/>
      <c r="SZ100" s="33"/>
      <c r="TA100" s="33"/>
      <c r="TB100" s="33"/>
      <c r="TC100" s="33"/>
      <c r="TD100" s="33"/>
      <c r="TE100" s="33"/>
      <c r="TF100" s="33"/>
      <c r="TG100" s="33"/>
      <c r="TH100" s="33"/>
    </row>
    <row r="101" spans="1:528" s="34" customFormat="1" ht="20.25" hidden="1" customHeight="1" x14ac:dyDescent="0.25">
      <c r="A101" s="114"/>
      <c r="B101" s="127"/>
      <c r="C101" s="127"/>
      <c r="D101" s="82" t="s">
        <v>402</v>
      </c>
      <c r="E101" s="116">
        <f>E108</f>
        <v>0</v>
      </c>
      <c r="F101" s="116">
        <f t="shared" ref="F101:P101" si="38">F108</f>
        <v>0</v>
      </c>
      <c r="G101" s="116">
        <f t="shared" si="38"/>
        <v>0</v>
      </c>
      <c r="H101" s="116">
        <f t="shared" si="38"/>
        <v>0</v>
      </c>
      <c r="I101" s="116">
        <f t="shared" si="38"/>
        <v>0</v>
      </c>
      <c r="J101" s="116">
        <f t="shared" si="38"/>
        <v>0</v>
      </c>
      <c r="K101" s="116">
        <f t="shared" si="38"/>
        <v>0</v>
      </c>
      <c r="L101" s="116">
        <f t="shared" si="38"/>
        <v>0</v>
      </c>
      <c r="M101" s="116">
        <f t="shared" si="38"/>
        <v>0</v>
      </c>
      <c r="N101" s="116">
        <f t="shared" si="38"/>
        <v>0</v>
      </c>
      <c r="O101" s="116">
        <f t="shared" si="38"/>
        <v>0</v>
      </c>
      <c r="P101" s="116">
        <f t="shared" si="38"/>
        <v>0</v>
      </c>
      <c r="Q101" s="17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  <c r="IW101" s="33"/>
      <c r="IX101" s="33"/>
      <c r="IY101" s="33"/>
      <c r="IZ101" s="33"/>
      <c r="JA101" s="33"/>
      <c r="JB101" s="33"/>
      <c r="JC101" s="33"/>
      <c r="JD101" s="33"/>
      <c r="JE101" s="33"/>
      <c r="JF101" s="33"/>
      <c r="JG101" s="33"/>
      <c r="JH101" s="33"/>
      <c r="JI101" s="33"/>
      <c r="JJ101" s="33"/>
      <c r="JK101" s="33"/>
      <c r="JL101" s="33"/>
      <c r="JM101" s="33"/>
      <c r="JN101" s="33"/>
      <c r="JO101" s="33"/>
      <c r="JP101" s="33"/>
      <c r="JQ101" s="33"/>
      <c r="JR101" s="33"/>
      <c r="JS101" s="33"/>
      <c r="JT101" s="33"/>
      <c r="JU101" s="33"/>
      <c r="JV101" s="33"/>
      <c r="JW101" s="33"/>
      <c r="JX101" s="33"/>
      <c r="JY101" s="33"/>
      <c r="JZ101" s="33"/>
      <c r="KA101" s="33"/>
      <c r="KB101" s="33"/>
      <c r="KC101" s="33"/>
      <c r="KD101" s="33"/>
      <c r="KE101" s="33"/>
      <c r="KF101" s="33"/>
      <c r="KG101" s="33"/>
      <c r="KH101" s="33"/>
      <c r="KI101" s="33"/>
      <c r="KJ101" s="33"/>
      <c r="KK101" s="33"/>
      <c r="KL101" s="33"/>
      <c r="KM101" s="33"/>
      <c r="KN101" s="33"/>
      <c r="KO101" s="33"/>
      <c r="KP101" s="33"/>
      <c r="KQ101" s="33"/>
      <c r="KR101" s="33"/>
      <c r="KS101" s="33"/>
      <c r="KT101" s="33"/>
      <c r="KU101" s="33"/>
      <c r="KV101" s="33"/>
      <c r="KW101" s="33"/>
      <c r="KX101" s="33"/>
      <c r="KY101" s="33"/>
      <c r="KZ101" s="33"/>
      <c r="LA101" s="33"/>
      <c r="LB101" s="33"/>
      <c r="LC101" s="33"/>
      <c r="LD101" s="33"/>
      <c r="LE101" s="33"/>
      <c r="LF101" s="33"/>
      <c r="LG101" s="33"/>
      <c r="LH101" s="33"/>
      <c r="LI101" s="33"/>
      <c r="LJ101" s="33"/>
      <c r="LK101" s="33"/>
      <c r="LL101" s="33"/>
      <c r="LM101" s="33"/>
      <c r="LN101" s="33"/>
      <c r="LO101" s="33"/>
      <c r="LP101" s="33"/>
      <c r="LQ101" s="33"/>
      <c r="LR101" s="33"/>
      <c r="LS101" s="33"/>
      <c r="LT101" s="33"/>
      <c r="LU101" s="33"/>
      <c r="LV101" s="33"/>
      <c r="LW101" s="33"/>
      <c r="LX101" s="33"/>
      <c r="LY101" s="33"/>
      <c r="LZ101" s="33"/>
      <c r="MA101" s="33"/>
      <c r="MB101" s="33"/>
      <c r="MC101" s="33"/>
      <c r="MD101" s="33"/>
      <c r="ME101" s="33"/>
      <c r="MF101" s="33"/>
      <c r="MG101" s="33"/>
      <c r="MH101" s="33"/>
      <c r="MI101" s="33"/>
      <c r="MJ101" s="33"/>
      <c r="MK101" s="33"/>
      <c r="ML101" s="33"/>
      <c r="MM101" s="33"/>
      <c r="MN101" s="33"/>
      <c r="MO101" s="33"/>
      <c r="MP101" s="33"/>
      <c r="MQ101" s="33"/>
      <c r="MR101" s="33"/>
      <c r="MS101" s="33"/>
      <c r="MT101" s="33"/>
      <c r="MU101" s="33"/>
      <c r="MV101" s="33"/>
      <c r="MW101" s="33"/>
      <c r="MX101" s="33"/>
      <c r="MY101" s="33"/>
      <c r="MZ101" s="33"/>
      <c r="NA101" s="33"/>
      <c r="NB101" s="33"/>
      <c r="NC101" s="33"/>
      <c r="ND101" s="33"/>
      <c r="NE101" s="33"/>
      <c r="NF101" s="33"/>
      <c r="NG101" s="33"/>
      <c r="NH101" s="33"/>
      <c r="NI101" s="33"/>
      <c r="NJ101" s="33"/>
      <c r="NK101" s="33"/>
      <c r="NL101" s="33"/>
      <c r="NM101" s="33"/>
      <c r="NN101" s="33"/>
      <c r="NO101" s="33"/>
      <c r="NP101" s="33"/>
      <c r="NQ101" s="33"/>
      <c r="NR101" s="33"/>
      <c r="NS101" s="33"/>
      <c r="NT101" s="33"/>
      <c r="NU101" s="33"/>
      <c r="NV101" s="33"/>
      <c r="NW101" s="33"/>
      <c r="NX101" s="33"/>
      <c r="NY101" s="33"/>
      <c r="NZ101" s="33"/>
      <c r="OA101" s="33"/>
      <c r="OB101" s="33"/>
      <c r="OC101" s="33"/>
      <c r="OD101" s="33"/>
      <c r="OE101" s="33"/>
      <c r="OF101" s="33"/>
      <c r="OG101" s="33"/>
      <c r="OH101" s="33"/>
      <c r="OI101" s="33"/>
      <c r="OJ101" s="33"/>
      <c r="OK101" s="33"/>
      <c r="OL101" s="33"/>
      <c r="OM101" s="33"/>
      <c r="ON101" s="33"/>
      <c r="OO101" s="33"/>
      <c r="OP101" s="33"/>
      <c r="OQ101" s="33"/>
      <c r="OR101" s="33"/>
      <c r="OS101" s="33"/>
      <c r="OT101" s="33"/>
      <c r="OU101" s="33"/>
      <c r="OV101" s="33"/>
      <c r="OW101" s="33"/>
      <c r="OX101" s="33"/>
      <c r="OY101" s="33"/>
      <c r="OZ101" s="33"/>
      <c r="PA101" s="33"/>
      <c r="PB101" s="33"/>
      <c r="PC101" s="33"/>
      <c r="PD101" s="33"/>
      <c r="PE101" s="33"/>
      <c r="PF101" s="33"/>
      <c r="PG101" s="33"/>
      <c r="PH101" s="33"/>
      <c r="PI101" s="33"/>
      <c r="PJ101" s="33"/>
      <c r="PK101" s="33"/>
      <c r="PL101" s="33"/>
      <c r="PM101" s="33"/>
      <c r="PN101" s="33"/>
      <c r="PO101" s="33"/>
      <c r="PP101" s="33"/>
      <c r="PQ101" s="33"/>
      <c r="PR101" s="33"/>
      <c r="PS101" s="33"/>
      <c r="PT101" s="33"/>
      <c r="PU101" s="33"/>
      <c r="PV101" s="33"/>
      <c r="PW101" s="33"/>
      <c r="PX101" s="33"/>
      <c r="PY101" s="33"/>
      <c r="PZ101" s="33"/>
      <c r="QA101" s="33"/>
      <c r="QB101" s="33"/>
      <c r="QC101" s="33"/>
      <c r="QD101" s="33"/>
      <c r="QE101" s="33"/>
      <c r="QF101" s="33"/>
      <c r="QG101" s="33"/>
      <c r="QH101" s="33"/>
      <c r="QI101" s="33"/>
      <c r="QJ101" s="33"/>
      <c r="QK101" s="33"/>
      <c r="QL101" s="33"/>
      <c r="QM101" s="33"/>
      <c r="QN101" s="33"/>
      <c r="QO101" s="33"/>
      <c r="QP101" s="33"/>
      <c r="QQ101" s="33"/>
      <c r="QR101" s="33"/>
      <c r="QS101" s="33"/>
      <c r="QT101" s="33"/>
      <c r="QU101" s="33"/>
      <c r="QV101" s="33"/>
      <c r="QW101" s="33"/>
      <c r="QX101" s="33"/>
      <c r="QY101" s="33"/>
      <c r="QZ101" s="33"/>
      <c r="RA101" s="33"/>
      <c r="RB101" s="33"/>
      <c r="RC101" s="33"/>
      <c r="RD101" s="33"/>
      <c r="RE101" s="33"/>
      <c r="RF101" s="33"/>
      <c r="RG101" s="33"/>
      <c r="RH101" s="33"/>
      <c r="RI101" s="33"/>
      <c r="RJ101" s="33"/>
      <c r="RK101" s="33"/>
      <c r="RL101" s="33"/>
      <c r="RM101" s="33"/>
      <c r="RN101" s="33"/>
      <c r="RO101" s="33"/>
      <c r="RP101" s="33"/>
      <c r="RQ101" s="33"/>
      <c r="RR101" s="33"/>
      <c r="RS101" s="33"/>
      <c r="RT101" s="33"/>
      <c r="RU101" s="33"/>
      <c r="RV101" s="33"/>
      <c r="RW101" s="33"/>
      <c r="RX101" s="33"/>
      <c r="RY101" s="33"/>
      <c r="RZ101" s="33"/>
      <c r="SA101" s="33"/>
      <c r="SB101" s="33"/>
      <c r="SC101" s="33"/>
      <c r="SD101" s="33"/>
      <c r="SE101" s="33"/>
      <c r="SF101" s="33"/>
      <c r="SG101" s="33"/>
      <c r="SH101" s="33"/>
      <c r="SI101" s="33"/>
      <c r="SJ101" s="33"/>
      <c r="SK101" s="33"/>
      <c r="SL101" s="33"/>
      <c r="SM101" s="33"/>
      <c r="SN101" s="33"/>
      <c r="SO101" s="33"/>
      <c r="SP101" s="33"/>
      <c r="SQ101" s="33"/>
      <c r="SR101" s="33"/>
      <c r="SS101" s="33"/>
      <c r="ST101" s="33"/>
      <c r="SU101" s="33"/>
      <c r="SV101" s="33"/>
      <c r="SW101" s="33"/>
      <c r="SX101" s="33"/>
      <c r="SY101" s="33"/>
      <c r="SZ101" s="33"/>
      <c r="TA101" s="33"/>
      <c r="TB101" s="33"/>
      <c r="TC101" s="33"/>
      <c r="TD101" s="33"/>
      <c r="TE101" s="33"/>
      <c r="TF101" s="33"/>
      <c r="TG101" s="33"/>
      <c r="TH101" s="33"/>
    </row>
    <row r="102" spans="1:528" s="34" customFormat="1" ht="52.5" hidden="1" customHeight="1" x14ac:dyDescent="0.25">
      <c r="A102" s="114"/>
      <c r="B102" s="127"/>
      <c r="C102" s="127"/>
      <c r="D102" s="82" t="s">
        <v>401</v>
      </c>
      <c r="E102" s="116">
        <f>E115+E118</f>
        <v>0</v>
      </c>
      <c r="F102" s="116">
        <f t="shared" ref="F102:P102" si="39">F115+F118</f>
        <v>0</v>
      </c>
      <c r="G102" s="116">
        <f t="shared" si="39"/>
        <v>0</v>
      </c>
      <c r="H102" s="116">
        <f t="shared" si="39"/>
        <v>0</v>
      </c>
      <c r="I102" s="116">
        <f t="shared" si="39"/>
        <v>0</v>
      </c>
      <c r="J102" s="116">
        <f t="shared" si="39"/>
        <v>0</v>
      </c>
      <c r="K102" s="116">
        <f t="shared" si="39"/>
        <v>0</v>
      </c>
      <c r="L102" s="116">
        <f t="shared" si="39"/>
        <v>0</v>
      </c>
      <c r="M102" s="116">
        <f t="shared" si="39"/>
        <v>0</v>
      </c>
      <c r="N102" s="116">
        <f t="shared" si="39"/>
        <v>0</v>
      </c>
      <c r="O102" s="116">
        <f t="shared" si="39"/>
        <v>0</v>
      </c>
      <c r="P102" s="116">
        <f t="shared" si="39"/>
        <v>0</v>
      </c>
      <c r="Q102" s="17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  <c r="IW102" s="33"/>
      <c r="IX102" s="33"/>
      <c r="IY102" s="33"/>
      <c r="IZ102" s="33"/>
      <c r="JA102" s="33"/>
      <c r="JB102" s="33"/>
      <c r="JC102" s="33"/>
      <c r="JD102" s="33"/>
      <c r="JE102" s="33"/>
      <c r="JF102" s="33"/>
      <c r="JG102" s="33"/>
      <c r="JH102" s="33"/>
      <c r="JI102" s="33"/>
      <c r="JJ102" s="33"/>
      <c r="JK102" s="33"/>
      <c r="JL102" s="33"/>
      <c r="JM102" s="33"/>
      <c r="JN102" s="33"/>
      <c r="JO102" s="33"/>
      <c r="JP102" s="33"/>
      <c r="JQ102" s="33"/>
      <c r="JR102" s="33"/>
      <c r="JS102" s="33"/>
      <c r="JT102" s="33"/>
      <c r="JU102" s="33"/>
      <c r="JV102" s="33"/>
      <c r="JW102" s="33"/>
      <c r="JX102" s="33"/>
      <c r="JY102" s="33"/>
      <c r="JZ102" s="33"/>
      <c r="KA102" s="33"/>
      <c r="KB102" s="33"/>
      <c r="KC102" s="33"/>
      <c r="KD102" s="33"/>
      <c r="KE102" s="33"/>
      <c r="KF102" s="33"/>
      <c r="KG102" s="33"/>
      <c r="KH102" s="33"/>
      <c r="KI102" s="33"/>
      <c r="KJ102" s="33"/>
      <c r="KK102" s="33"/>
      <c r="KL102" s="33"/>
      <c r="KM102" s="33"/>
      <c r="KN102" s="33"/>
      <c r="KO102" s="33"/>
      <c r="KP102" s="33"/>
      <c r="KQ102" s="33"/>
      <c r="KR102" s="33"/>
      <c r="KS102" s="33"/>
      <c r="KT102" s="33"/>
      <c r="KU102" s="33"/>
      <c r="KV102" s="33"/>
      <c r="KW102" s="33"/>
      <c r="KX102" s="33"/>
      <c r="KY102" s="33"/>
      <c r="KZ102" s="33"/>
      <c r="LA102" s="33"/>
      <c r="LB102" s="33"/>
      <c r="LC102" s="33"/>
      <c r="LD102" s="33"/>
      <c r="LE102" s="33"/>
      <c r="LF102" s="33"/>
      <c r="LG102" s="33"/>
      <c r="LH102" s="33"/>
      <c r="LI102" s="33"/>
      <c r="LJ102" s="33"/>
      <c r="LK102" s="33"/>
      <c r="LL102" s="33"/>
      <c r="LM102" s="33"/>
      <c r="LN102" s="33"/>
      <c r="LO102" s="33"/>
      <c r="LP102" s="33"/>
      <c r="LQ102" s="33"/>
      <c r="LR102" s="33"/>
      <c r="LS102" s="33"/>
      <c r="LT102" s="33"/>
      <c r="LU102" s="33"/>
      <c r="LV102" s="33"/>
      <c r="LW102" s="33"/>
      <c r="LX102" s="33"/>
      <c r="LY102" s="33"/>
      <c r="LZ102" s="33"/>
      <c r="MA102" s="33"/>
      <c r="MB102" s="33"/>
      <c r="MC102" s="33"/>
      <c r="MD102" s="33"/>
      <c r="ME102" s="33"/>
      <c r="MF102" s="33"/>
      <c r="MG102" s="33"/>
      <c r="MH102" s="33"/>
      <c r="MI102" s="33"/>
      <c r="MJ102" s="33"/>
      <c r="MK102" s="33"/>
      <c r="ML102" s="33"/>
      <c r="MM102" s="33"/>
      <c r="MN102" s="33"/>
      <c r="MO102" s="33"/>
      <c r="MP102" s="33"/>
      <c r="MQ102" s="33"/>
      <c r="MR102" s="33"/>
      <c r="MS102" s="33"/>
      <c r="MT102" s="33"/>
      <c r="MU102" s="33"/>
      <c r="MV102" s="33"/>
      <c r="MW102" s="33"/>
      <c r="MX102" s="33"/>
      <c r="MY102" s="33"/>
      <c r="MZ102" s="33"/>
      <c r="NA102" s="33"/>
      <c r="NB102" s="33"/>
      <c r="NC102" s="33"/>
      <c r="ND102" s="33"/>
      <c r="NE102" s="33"/>
      <c r="NF102" s="33"/>
      <c r="NG102" s="33"/>
      <c r="NH102" s="33"/>
      <c r="NI102" s="33"/>
      <c r="NJ102" s="33"/>
      <c r="NK102" s="33"/>
      <c r="NL102" s="33"/>
      <c r="NM102" s="33"/>
      <c r="NN102" s="33"/>
      <c r="NO102" s="33"/>
      <c r="NP102" s="33"/>
      <c r="NQ102" s="33"/>
      <c r="NR102" s="33"/>
      <c r="NS102" s="33"/>
      <c r="NT102" s="33"/>
      <c r="NU102" s="33"/>
      <c r="NV102" s="33"/>
      <c r="NW102" s="33"/>
      <c r="NX102" s="33"/>
      <c r="NY102" s="33"/>
      <c r="NZ102" s="33"/>
      <c r="OA102" s="33"/>
      <c r="OB102" s="33"/>
      <c r="OC102" s="33"/>
      <c r="OD102" s="33"/>
      <c r="OE102" s="33"/>
      <c r="OF102" s="33"/>
      <c r="OG102" s="33"/>
      <c r="OH102" s="33"/>
      <c r="OI102" s="33"/>
      <c r="OJ102" s="33"/>
      <c r="OK102" s="33"/>
      <c r="OL102" s="33"/>
      <c r="OM102" s="33"/>
      <c r="ON102" s="33"/>
      <c r="OO102" s="33"/>
      <c r="OP102" s="33"/>
      <c r="OQ102" s="33"/>
      <c r="OR102" s="33"/>
      <c r="OS102" s="33"/>
      <c r="OT102" s="33"/>
      <c r="OU102" s="33"/>
      <c r="OV102" s="33"/>
      <c r="OW102" s="33"/>
      <c r="OX102" s="33"/>
      <c r="OY102" s="33"/>
      <c r="OZ102" s="33"/>
      <c r="PA102" s="33"/>
      <c r="PB102" s="33"/>
      <c r="PC102" s="33"/>
      <c r="PD102" s="33"/>
      <c r="PE102" s="33"/>
      <c r="PF102" s="33"/>
      <c r="PG102" s="33"/>
      <c r="PH102" s="33"/>
      <c r="PI102" s="33"/>
      <c r="PJ102" s="33"/>
      <c r="PK102" s="33"/>
      <c r="PL102" s="33"/>
      <c r="PM102" s="33"/>
      <c r="PN102" s="33"/>
      <c r="PO102" s="33"/>
      <c r="PP102" s="33"/>
      <c r="PQ102" s="33"/>
      <c r="PR102" s="33"/>
      <c r="PS102" s="33"/>
      <c r="PT102" s="33"/>
      <c r="PU102" s="33"/>
      <c r="PV102" s="33"/>
      <c r="PW102" s="33"/>
      <c r="PX102" s="33"/>
      <c r="PY102" s="33"/>
      <c r="PZ102" s="33"/>
      <c r="QA102" s="33"/>
      <c r="QB102" s="33"/>
      <c r="QC102" s="33"/>
      <c r="QD102" s="33"/>
      <c r="QE102" s="33"/>
      <c r="QF102" s="33"/>
      <c r="QG102" s="33"/>
      <c r="QH102" s="33"/>
      <c r="QI102" s="33"/>
      <c r="QJ102" s="33"/>
      <c r="QK102" s="33"/>
      <c r="QL102" s="33"/>
      <c r="QM102" s="33"/>
      <c r="QN102" s="33"/>
      <c r="QO102" s="33"/>
      <c r="QP102" s="33"/>
      <c r="QQ102" s="33"/>
      <c r="QR102" s="33"/>
      <c r="QS102" s="33"/>
      <c r="QT102" s="33"/>
      <c r="QU102" s="33"/>
      <c r="QV102" s="33"/>
      <c r="QW102" s="33"/>
      <c r="QX102" s="33"/>
      <c r="QY102" s="33"/>
      <c r="QZ102" s="33"/>
      <c r="RA102" s="33"/>
      <c r="RB102" s="33"/>
      <c r="RC102" s="33"/>
      <c r="RD102" s="33"/>
      <c r="RE102" s="33"/>
      <c r="RF102" s="33"/>
      <c r="RG102" s="33"/>
      <c r="RH102" s="33"/>
      <c r="RI102" s="33"/>
      <c r="RJ102" s="33"/>
      <c r="RK102" s="33"/>
      <c r="RL102" s="33"/>
      <c r="RM102" s="33"/>
      <c r="RN102" s="33"/>
      <c r="RO102" s="33"/>
      <c r="RP102" s="33"/>
      <c r="RQ102" s="33"/>
      <c r="RR102" s="33"/>
      <c r="RS102" s="33"/>
      <c r="RT102" s="33"/>
      <c r="RU102" s="33"/>
      <c r="RV102" s="33"/>
      <c r="RW102" s="33"/>
      <c r="RX102" s="33"/>
      <c r="RY102" s="33"/>
      <c r="RZ102" s="33"/>
      <c r="SA102" s="33"/>
      <c r="SB102" s="33"/>
      <c r="SC102" s="33"/>
      <c r="SD102" s="33"/>
      <c r="SE102" s="33"/>
      <c r="SF102" s="33"/>
      <c r="SG102" s="33"/>
      <c r="SH102" s="33"/>
      <c r="SI102" s="33"/>
      <c r="SJ102" s="33"/>
      <c r="SK102" s="33"/>
      <c r="SL102" s="33"/>
      <c r="SM102" s="33"/>
      <c r="SN102" s="33"/>
      <c r="SO102" s="33"/>
      <c r="SP102" s="33"/>
      <c r="SQ102" s="33"/>
      <c r="SR102" s="33"/>
      <c r="SS102" s="33"/>
      <c r="ST102" s="33"/>
      <c r="SU102" s="33"/>
      <c r="SV102" s="33"/>
      <c r="SW102" s="33"/>
      <c r="SX102" s="33"/>
      <c r="SY102" s="33"/>
      <c r="SZ102" s="33"/>
      <c r="TA102" s="33"/>
      <c r="TB102" s="33"/>
      <c r="TC102" s="33"/>
      <c r="TD102" s="33"/>
      <c r="TE102" s="33"/>
      <c r="TF102" s="33"/>
      <c r="TG102" s="33"/>
      <c r="TH102" s="33"/>
    </row>
    <row r="103" spans="1:528" s="34" customFormat="1" ht="15.75" x14ac:dyDescent="0.25">
      <c r="A103" s="114"/>
      <c r="B103" s="127"/>
      <c r="C103" s="127"/>
      <c r="D103" s="88" t="s">
        <v>429</v>
      </c>
      <c r="E103" s="116">
        <f>E126</f>
        <v>0</v>
      </c>
      <c r="F103" s="116">
        <f t="shared" ref="F103:P103" si="40">F126</f>
        <v>0</v>
      </c>
      <c r="G103" s="116">
        <f t="shared" si="40"/>
        <v>0</v>
      </c>
      <c r="H103" s="116">
        <f t="shared" si="40"/>
        <v>0</v>
      </c>
      <c r="I103" s="116">
        <f t="shared" si="40"/>
        <v>0</v>
      </c>
      <c r="J103" s="116">
        <f t="shared" si="40"/>
        <v>1471470</v>
      </c>
      <c r="K103" s="116">
        <f t="shared" si="40"/>
        <v>1471470</v>
      </c>
      <c r="L103" s="116">
        <f t="shared" si="40"/>
        <v>0</v>
      </c>
      <c r="M103" s="116">
        <f t="shared" si="40"/>
        <v>0</v>
      </c>
      <c r="N103" s="116">
        <f t="shared" si="40"/>
        <v>0</v>
      </c>
      <c r="O103" s="116">
        <f t="shared" si="40"/>
        <v>1471470</v>
      </c>
      <c r="P103" s="116">
        <f t="shared" si="40"/>
        <v>1471470</v>
      </c>
      <c r="Q103" s="17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  <c r="IW103" s="33"/>
      <c r="IX103" s="33"/>
      <c r="IY103" s="33"/>
      <c r="IZ103" s="33"/>
      <c r="JA103" s="33"/>
      <c r="JB103" s="33"/>
      <c r="JC103" s="33"/>
      <c r="JD103" s="33"/>
      <c r="JE103" s="33"/>
      <c r="JF103" s="33"/>
      <c r="JG103" s="33"/>
      <c r="JH103" s="33"/>
      <c r="JI103" s="33"/>
      <c r="JJ103" s="33"/>
      <c r="JK103" s="33"/>
      <c r="JL103" s="33"/>
      <c r="JM103" s="33"/>
      <c r="JN103" s="33"/>
      <c r="JO103" s="33"/>
      <c r="JP103" s="33"/>
      <c r="JQ103" s="33"/>
      <c r="JR103" s="33"/>
      <c r="JS103" s="33"/>
      <c r="JT103" s="33"/>
      <c r="JU103" s="33"/>
      <c r="JV103" s="33"/>
      <c r="JW103" s="33"/>
      <c r="JX103" s="33"/>
      <c r="JY103" s="33"/>
      <c r="JZ103" s="33"/>
      <c r="KA103" s="33"/>
      <c r="KB103" s="33"/>
      <c r="KC103" s="33"/>
      <c r="KD103" s="33"/>
      <c r="KE103" s="33"/>
      <c r="KF103" s="33"/>
      <c r="KG103" s="33"/>
      <c r="KH103" s="33"/>
      <c r="KI103" s="33"/>
      <c r="KJ103" s="33"/>
      <c r="KK103" s="33"/>
      <c r="KL103" s="33"/>
      <c r="KM103" s="33"/>
      <c r="KN103" s="33"/>
      <c r="KO103" s="33"/>
      <c r="KP103" s="33"/>
      <c r="KQ103" s="33"/>
      <c r="KR103" s="33"/>
      <c r="KS103" s="33"/>
      <c r="KT103" s="33"/>
      <c r="KU103" s="33"/>
      <c r="KV103" s="33"/>
      <c r="KW103" s="33"/>
      <c r="KX103" s="33"/>
      <c r="KY103" s="33"/>
      <c r="KZ103" s="33"/>
      <c r="LA103" s="33"/>
      <c r="LB103" s="33"/>
      <c r="LC103" s="33"/>
      <c r="LD103" s="33"/>
      <c r="LE103" s="33"/>
      <c r="LF103" s="33"/>
      <c r="LG103" s="33"/>
      <c r="LH103" s="33"/>
      <c r="LI103" s="33"/>
      <c r="LJ103" s="33"/>
      <c r="LK103" s="33"/>
      <c r="LL103" s="33"/>
      <c r="LM103" s="33"/>
      <c r="LN103" s="33"/>
      <c r="LO103" s="33"/>
      <c r="LP103" s="33"/>
      <c r="LQ103" s="33"/>
      <c r="LR103" s="33"/>
      <c r="LS103" s="33"/>
      <c r="LT103" s="33"/>
      <c r="LU103" s="33"/>
      <c r="LV103" s="33"/>
      <c r="LW103" s="33"/>
      <c r="LX103" s="33"/>
      <c r="LY103" s="33"/>
      <c r="LZ103" s="33"/>
      <c r="MA103" s="33"/>
      <c r="MB103" s="33"/>
      <c r="MC103" s="33"/>
      <c r="MD103" s="33"/>
      <c r="ME103" s="33"/>
      <c r="MF103" s="33"/>
      <c r="MG103" s="33"/>
      <c r="MH103" s="33"/>
      <c r="MI103" s="33"/>
      <c r="MJ103" s="33"/>
      <c r="MK103" s="33"/>
      <c r="ML103" s="33"/>
      <c r="MM103" s="33"/>
      <c r="MN103" s="33"/>
      <c r="MO103" s="33"/>
      <c r="MP103" s="33"/>
      <c r="MQ103" s="33"/>
      <c r="MR103" s="33"/>
      <c r="MS103" s="33"/>
      <c r="MT103" s="33"/>
      <c r="MU103" s="33"/>
      <c r="MV103" s="33"/>
      <c r="MW103" s="33"/>
      <c r="MX103" s="33"/>
      <c r="MY103" s="33"/>
      <c r="MZ103" s="33"/>
      <c r="NA103" s="33"/>
      <c r="NB103" s="33"/>
      <c r="NC103" s="33"/>
      <c r="ND103" s="33"/>
      <c r="NE103" s="33"/>
      <c r="NF103" s="33"/>
      <c r="NG103" s="33"/>
      <c r="NH103" s="33"/>
      <c r="NI103" s="33"/>
      <c r="NJ103" s="33"/>
      <c r="NK103" s="33"/>
      <c r="NL103" s="33"/>
      <c r="NM103" s="33"/>
      <c r="NN103" s="33"/>
      <c r="NO103" s="33"/>
      <c r="NP103" s="33"/>
      <c r="NQ103" s="33"/>
      <c r="NR103" s="33"/>
      <c r="NS103" s="33"/>
      <c r="NT103" s="33"/>
      <c r="NU103" s="33"/>
      <c r="NV103" s="33"/>
      <c r="NW103" s="33"/>
      <c r="NX103" s="33"/>
      <c r="NY103" s="33"/>
      <c r="NZ103" s="33"/>
      <c r="OA103" s="33"/>
      <c r="OB103" s="33"/>
      <c r="OC103" s="33"/>
      <c r="OD103" s="33"/>
      <c r="OE103" s="33"/>
      <c r="OF103" s="33"/>
      <c r="OG103" s="33"/>
      <c r="OH103" s="33"/>
      <c r="OI103" s="33"/>
      <c r="OJ103" s="33"/>
      <c r="OK103" s="33"/>
      <c r="OL103" s="33"/>
      <c r="OM103" s="33"/>
      <c r="ON103" s="33"/>
      <c r="OO103" s="33"/>
      <c r="OP103" s="33"/>
      <c r="OQ103" s="33"/>
      <c r="OR103" s="33"/>
      <c r="OS103" s="33"/>
      <c r="OT103" s="33"/>
      <c r="OU103" s="33"/>
      <c r="OV103" s="33"/>
      <c r="OW103" s="33"/>
      <c r="OX103" s="33"/>
      <c r="OY103" s="33"/>
      <c r="OZ103" s="33"/>
      <c r="PA103" s="33"/>
      <c r="PB103" s="33"/>
      <c r="PC103" s="33"/>
      <c r="PD103" s="33"/>
      <c r="PE103" s="33"/>
      <c r="PF103" s="33"/>
      <c r="PG103" s="33"/>
      <c r="PH103" s="33"/>
      <c r="PI103" s="33"/>
      <c r="PJ103" s="33"/>
      <c r="PK103" s="33"/>
      <c r="PL103" s="33"/>
      <c r="PM103" s="33"/>
      <c r="PN103" s="33"/>
      <c r="PO103" s="33"/>
      <c r="PP103" s="33"/>
      <c r="PQ103" s="33"/>
      <c r="PR103" s="33"/>
      <c r="PS103" s="33"/>
      <c r="PT103" s="33"/>
      <c r="PU103" s="33"/>
      <c r="PV103" s="33"/>
      <c r="PW103" s="33"/>
      <c r="PX103" s="33"/>
      <c r="PY103" s="33"/>
      <c r="PZ103" s="33"/>
      <c r="QA103" s="33"/>
      <c r="QB103" s="33"/>
      <c r="QC103" s="33"/>
      <c r="QD103" s="33"/>
      <c r="QE103" s="33"/>
      <c r="QF103" s="33"/>
      <c r="QG103" s="33"/>
      <c r="QH103" s="33"/>
      <c r="QI103" s="33"/>
      <c r="QJ103" s="33"/>
      <c r="QK103" s="33"/>
      <c r="QL103" s="33"/>
      <c r="QM103" s="33"/>
      <c r="QN103" s="33"/>
      <c r="QO103" s="33"/>
      <c r="QP103" s="33"/>
      <c r="QQ103" s="33"/>
      <c r="QR103" s="33"/>
      <c r="QS103" s="33"/>
      <c r="QT103" s="33"/>
      <c r="QU103" s="33"/>
      <c r="QV103" s="33"/>
      <c r="QW103" s="33"/>
      <c r="QX103" s="33"/>
      <c r="QY103" s="33"/>
      <c r="QZ103" s="33"/>
      <c r="RA103" s="33"/>
      <c r="RB103" s="33"/>
      <c r="RC103" s="33"/>
      <c r="RD103" s="33"/>
      <c r="RE103" s="33"/>
      <c r="RF103" s="33"/>
      <c r="RG103" s="33"/>
      <c r="RH103" s="33"/>
      <c r="RI103" s="33"/>
      <c r="RJ103" s="33"/>
      <c r="RK103" s="33"/>
      <c r="RL103" s="33"/>
      <c r="RM103" s="33"/>
      <c r="RN103" s="33"/>
      <c r="RO103" s="33"/>
      <c r="RP103" s="33"/>
      <c r="RQ103" s="33"/>
      <c r="RR103" s="33"/>
      <c r="RS103" s="33"/>
      <c r="RT103" s="33"/>
      <c r="RU103" s="33"/>
      <c r="RV103" s="33"/>
      <c r="RW103" s="33"/>
      <c r="RX103" s="33"/>
      <c r="RY103" s="33"/>
      <c r="RZ103" s="33"/>
      <c r="SA103" s="33"/>
      <c r="SB103" s="33"/>
      <c r="SC103" s="33"/>
      <c r="SD103" s="33"/>
      <c r="SE103" s="33"/>
      <c r="SF103" s="33"/>
      <c r="SG103" s="33"/>
      <c r="SH103" s="33"/>
      <c r="SI103" s="33"/>
      <c r="SJ103" s="33"/>
      <c r="SK103" s="33"/>
      <c r="SL103" s="33"/>
      <c r="SM103" s="33"/>
      <c r="SN103" s="33"/>
      <c r="SO103" s="33"/>
      <c r="SP103" s="33"/>
      <c r="SQ103" s="33"/>
      <c r="SR103" s="33"/>
      <c r="SS103" s="33"/>
      <c r="ST103" s="33"/>
      <c r="SU103" s="33"/>
      <c r="SV103" s="33"/>
      <c r="SW103" s="33"/>
      <c r="SX103" s="33"/>
      <c r="SY103" s="33"/>
      <c r="SZ103" s="33"/>
      <c r="TA103" s="33"/>
      <c r="TB103" s="33"/>
      <c r="TC103" s="33"/>
      <c r="TD103" s="33"/>
      <c r="TE103" s="33"/>
      <c r="TF103" s="33"/>
      <c r="TG103" s="33"/>
      <c r="TH103" s="33"/>
    </row>
    <row r="104" spans="1:528" s="22" customFormat="1" ht="48" customHeight="1" x14ac:dyDescent="0.25">
      <c r="A104" s="60" t="s">
        <v>175</v>
      </c>
      <c r="B104" s="107" t="str">
        <f>'дод 7'!A18</f>
        <v>0160</v>
      </c>
      <c r="C104" s="107" t="str">
        <f>'дод 7'!B18</f>
        <v>0111</v>
      </c>
      <c r="D104" s="36" t="s">
        <v>516</v>
      </c>
      <c r="E104" s="117">
        <f t="shared" ref="E104:E128" si="41">F104+I104</f>
        <v>2547700</v>
      </c>
      <c r="F104" s="117">
        <v>2547700</v>
      </c>
      <c r="G104" s="117">
        <v>1956200</v>
      </c>
      <c r="H104" s="117">
        <v>29900</v>
      </c>
      <c r="I104" s="117"/>
      <c r="J104" s="117">
        <f>L104+O104</f>
        <v>600000</v>
      </c>
      <c r="K104" s="117">
        <v>600000</v>
      </c>
      <c r="L104" s="117"/>
      <c r="M104" s="117"/>
      <c r="N104" s="117"/>
      <c r="O104" s="117">
        <v>600000</v>
      </c>
      <c r="P104" s="117">
        <f t="shared" ref="P104:P128" si="42">E104+J104</f>
        <v>3147700</v>
      </c>
      <c r="Q104" s="17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  <c r="TH104" s="23"/>
    </row>
    <row r="105" spans="1:528" s="22" customFormat="1" ht="33" customHeight="1" x14ac:dyDescent="0.25">
      <c r="A105" s="60" t="s">
        <v>176</v>
      </c>
      <c r="B105" s="107" t="str">
        <f>'дод 7'!A62</f>
        <v>2010</v>
      </c>
      <c r="C105" s="107" t="str">
        <f>'дод 7'!B62</f>
        <v>0731</v>
      </c>
      <c r="D105" s="6" t="s">
        <v>478</v>
      </c>
      <c r="E105" s="117">
        <f t="shared" si="41"/>
        <v>31536400</v>
      </c>
      <c r="F105" s="117">
        <f>31136400+400000</f>
        <v>31536400</v>
      </c>
      <c r="G105" s="117"/>
      <c r="H105" s="117"/>
      <c r="I105" s="131"/>
      <c r="J105" s="117">
        <f t="shared" ref="J105:J128" si="43">L105+O105</f>
        <v>39000000</v>
      </c>
      <c r="K105" s="117">
        <f>35800000+2000000+1200000</f>
        <v>39000000</v>
      </c>
      <c r="L105" s="117"/>
      <c r="M105" s="117"/>
      <c r="N105" s="117"/>
      <c r="O105" s="117">
        <f>35800000+2000000+1200000</f>
        <v>39000000</v>
      </c>
      <c r="P105" s="117">
        <f t="shared" si="42"/>
        <v>70536400</v>
      </c>
      <c r="Q105" s="17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  <c r="TH105" s="23"/>
    </row>
    <row r="106" spans="1:528" s="24" customFormat="1" ht="30" hidden="1" customHeight="1" x14ac:dyDescent="0.25">
      <c r="A106" s="89"/>
      <c r="B106" s="129"/>
      <c r="C106" s="129"/>
      <c r="D106" s="92" t="s">
        <v>399</v>
      </c>
      <c r="E106" s="119">
        <f t="shared" si="41"/>
        <v>0</v>
      </c>
      <c r="F106" s="119"/>
      <c r="G106" s="119"/>
      <c r="H106" s="119"/>
      <c r="I106" s="132"/>
      <c r="J106" s="119">
        <f t="shared" si="43"/>
        <v>0</v>
      </c>
      <c r="K106" s="119"/>
      <c r="L106" s="119"/>
      <c r="M106" s="119"/>
      <c r="N106" s="119"/>
      <c r="O106" s="119"/>
      <c r="P106" s="119">
        <f t="shared" si="42"/>
        <v>0</v>
      </c>
      <c r="Q106" s="173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  <c r="TH106" s="30"/>
    </row>
    <row r="107" spans="1:528" s="24" customFormat="1" ht="45" hidden="1" customHeight="1" x14ac:dyDescent="0.25">
      <c r="A107" s="89"/>
      <c r="B107" s="129"/>
      <c r="C107" s="129"/>
      <c r="D107" s="92" t="s">
        <v>400</v>
      </c>
      <c r="E107" s="119">
        <f t="shared" si="41"/>
        <v>0</v>
      </c>
      <c r="F107" s="119"/>
      <c r="G107" s="119"/>
      <c r="H107" s="119"/>
      <c r="I107" s="119"/>
      <c r="J107" s="119">
        <f t="shared" si="43"/>
        <v>0</v>
      </c>
      <c r="K107" s="119"/>
      <c r="L107" s="119"/>
      <c r="M107" s="119"/>
      <c r="N107" s="119"/>
      <c r="O107" s="119"/>
      <c r="P107" s="119">
        <f t="shared" si="42"/>
        <v>0</v>
      </c>
      <c r="Q107" s="173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  <c r="TH107" s="30"/>
    </row>
    <row r="108" spans="1:528" s="24" customFormat="1" ht="15" hidden="1" customHeight="1" x14ac:dyDescent="0.25">
      <c r="A108" s="89"/>
      <c r="B108" s="129"/>
      <c r="C108" s="129"/>
      <c r="D108" s="92" t="s">
        <v>402</v>
      </c>
      <c r="E108" s="119">
        <f t="shared" si="41"/>
        <v>0</v>
      </c>
      <c r="F108" s="119"/>
      <c r="G108" s="119"/>
      <c r="H108" s="119"/>
      <c r="I108" s="132"/>
      <c r="J108" s="119">
        <f t="shared" si="43"/>
        <v>0</v>
      </c>
      <c r="K108" s="119"/>
      <c r="L108" s="119"/>
      <c r="M108" s="119"/>
      <c r="N108" s="119"/>
      <c r="O108" s="119"/>
      <c r="P108" s="119">
        <f t="shared" si="42"/>
        <v>0</v>
      </c>
      <c r="Q108" s="173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  <c r="TH108" s="30"/>
    </row>
    <row r="109" spans="1:528" s="22" customFormat="1" ht="30" hidden="1" customHeight="1" x14ac:dyDescent="0.25">
      <c r="A109" s="60" t="s">
        <v>459</v>
      </c>
      <c r="B109" s="107">
        <v>2020</v>
      </c>
      <c r="C109" s="60" t="s">
        <v>460</v>
      </c>
      <c r="D109" s="61" t="str">
        <f>'дод 7'!C66</f>
        <v xml:space="preserve"> Спеціалізована стаціонарна медична допомога населенню</v>
      </c>
      <c r="E109" s="117">
        <f t="shared" si="41"/>
        <v>0</v>
      </c>
      <c r="F109" s="117"/>
      <c r="G109" s="131"/>
      <c r="H109" s="131"/>
      <c r="I109" s="131"/>
      <c r="J109" s="117">
        <f t="shared" si="43"/>
        <v>0</v>
      </c>
      <c r="K109" s="117"/>
      <c r="L109" s="117"/>
      <c r="M109" s="117"/>
      <c r="N109" s="117"/>
      <c r="O109" s="117"/>
      <c r="P109" s="117">
        <f t="shared" si="42"/>
        <v>0</v>
      </c>
      <c r="Q109" s="17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  <c r="PA109" s="23"/>
      <c r="PB109" s="23"/>
      <c r="PC109" s="23"/>
      <c r="PD109" s="23"/>
      <c r="PE109" s="23"/>
      <c r="PF109" s="23"/>
      <c r="PG109" s="23"/>
      <c r="PH109" s="23"/>
      <c r="PI109" s="23"/>
      <c r="PJ109" s="23"/>
      <c r="PK109" s="23"/>
      <c r="PL109" s="23"/>
      <c r="PM109" s="23"/>
      <c r="PN109" s="23"/>
      <c r="PO109" s="23"/>
      <c r="PP109" s="23"/>
      <c r="PQ109" s="23"/>
      <c r="PR109" s="23"/>
      <c r="PS109" s="23"/>
      <c r="PT109" s="23"/>
      <c r="PU109" s="23"/>
      <c r="PV109" s="23"/>
      <c r="PW109" s="23"/>
      <c r="PX109" s="23"/>
      <c r="PY109" s="23"/>
      <c r="PZ109" s="23"/>
      <c r="QA109" s="23"/>
      <c r="QB109" s="23"/>
      <c r="QC109" s="23"/>
      <c r="QD109" s="23"/>
      <c r="QE109" s="23"/>
      <c r="QF109" s="23"/>
      <c r="QG109" s="23"/>
      <c r="QH109" s="23"/>
      <c r="QI109" s="23"/>
      <c r="QJ109" s="23"/>
      <c r="QK109" s="23"/>
      <c r="QL109" s="23"/>
      <c r="QM109" s="23"/>
      <c r="QN109" s="23"/>
      <c r="QO109" s="23"/>
      <c r="QP109" s="23"/>
      <c r="QQ109" s="23"/>
      <c r="QR109" s="23"/>
      <c r="QS109" s="23"/>
      <c r="QT109" s="23"/>
      <c r="QU109" s="23"/>
      <c r="QV109" s="23"/>
      <c r="QW109" s="23"/>
      <c r="QX109" s="23"/>
      <c r="QY109" s="23"/>
      <c r="QZ109" s="23"/>
      <c r="RA109" s="23"/>
      <c r="RB109" s="23"/>
      <c r="RC109" s="23"/>
      <c r="RD109" s="23"/>
      <c r="RE109" s="23"/>
      <c r="RF109" s="23"/>
      <c r="RG109" s="23"/>
      <c r="RH109" s="23"/>
      <c r="RI109" s="23"/>
      <c r="RJ109" s="23"/>
      <c r="RK109" s="23"/>
      <c r="RL109" s="23"/>
      <c r="RM109" s="23"/>
      <c r="RN109" s="23"/>
      <c r="RO109" s="23"/>
      <c r="RP109" s="23"/>
      <c r="RQ109" s="23"/>
      <c r="RR109" s="23"/>
      <c r="RS109" s="23"/>
      <c r="RT109" s="23"/>
      <c r="RU109" s="23"/>
      <c r="RV109" s="23"/>
      <c r="RW109" s="23"/>
      <c r="RX109" s="23"/>
      <c r="RY109" s="23"/>
      <c r="RZ109" s="23"/>
      <c r="SA109" s="23"/>
      <c r="SB109" s="23"/>
      <c r="SC109" s="23"/>
      <c r="SD109" s="23"/>
      <c r="SE109" s="23"/>
      <c r="SF109" s="23"/>
      <c r="SG109" s="23"/>
      <c r="SH109" s="23"/>
      <c r="SI109" s="23"/>
      <c r="SJ109" s="23"/>
      <c r="SK109" s="23"/>
      <c r="SL109" s="23"/>
      <c r="SM109" s="23"/>
      <c r="SN109" s="23"/>
      <c r="SO109" s="23"/>
      <c r="SP109" s="23"/>
      <c r="SQ109" s="23"/>
      <c r="SR109" s="23"/>
      <c r="SS109" s="23"/>
      <c r="ST109" s="23"/>
      <c r="SU109" s="23"/>
      <c r="SV109" s="23"/>
      <c r="SW109" s="23"/>
      <c r="SX109" s="23"/>
      <c r="SY109" s="23"/>
      <c r="SZ109" s="23"/>
      <c r="TA109" s="23"/>
      <c r="TB109" s="23"/>
      <c r="TC109" s="23"/>
      <c r="TD109" s="23"/>
      <c r="TE109" s="23"/>
      <c r="TF109" s="23"/>
      <c r="TG109" s="23"/>
      <c r="TH109" s="23"/>
    </row>
    <row r="110" spans="1:528" s="22" customFormat="1" ht="36.75" customHeight="1" x14ac:dyDescent="0.25">
      <c r="A110" s="60" t="s">
        <v>181</v>
      </c>
      <c r="B110" s="107" t="str">
        <f>'дод 7'!A67</f>
        <v>2030</v>
      </c>
      <c r="C110" s="107" t="str">
        <f>'дод 7'!B67</f>
        <v>0733</v>
      </c>
      <c r="D110" s="61" t="s">
        <v>479</v>
      </c>
      <c r="E110" s="117">
        <f t="shared" si="41"/>
        <v>3317600</v>
      </c>
      <c r="F110" s="117">
        <v>3317600</v>
      </c>
      <c r="G110" s="133"/>
      <c r="H110" s="133"/>
      <c r="I110" s="131"/>
      <c r="J110" s="117">
        <f t="shared" si="43"/>
        <v>5100000</v>
      </c>
      <c r="K110" s="117">
        <v>5100000</v>
      </c>
      <c r="L110" s="117"/>
      <c r="M110" s="117"/>
      <c r="N110" s="117"/>
      <c r="O110" s="117">
        <v>5100000</v>
      </c>
      <c r="P110" s="117">
        <f t="shared" si="42"/>
        <v>8417600</v>
      </c>
      <c r="Q110" s="17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  <c r="TF110" s="23"/>
      <c r="TG110" s="23"/>
      <c r="TH110" s="23"/>
    </row>
    <row r="111" spans="1:528" s="24" customFormat="1" ht="30" hidden="1" customHeight="1" x14ac:dyDescent="0.25">
      <c r="A111" s="89"/>
      <c r="B111" s="129"/>
      <c r="C111" s="129"/>
      <c r="D111" s="92" t="s">
        <v>399</v>
      </c>
      <c r="E111" s="119">
        <f t="shared" si="41"/>
        <v>0</v>
      </c>
      <c r="F111" s="119"/>
      <c r="G111" s="132"/>
      <c r="H111" s="132"/>
      <c r="I111" s="132"/>
      <c r="J111" s="119"/>
      <c r="K111" s="119"/>
      <c r="L111" s="119"/>
      <c r="M111" s="119"/>
      <c r="N111" s="119"/>
      <c r="O111" s="119"/>
      <c r="P111" s="119">
        <f t="shared" si="42"/>
        <v>0</v>
      </c>
      <c r="Q111" s="173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  <c r="TH111" s="30"/>
    </row>
    <row r="112" spans="1:528" s="22" customFormat="1" ht="24" customHeight="1" x14ac:dyDescent="0.25">
      <c r="A112" s="60" t="s">
        <v>180</v>
      </c>
      <c r="B112" s="107" t="str">
        <f>'дод 7'!A69</f>
        <v>2100</v>
      </c>
      <c r="C112" s="107" t="str">
        <f>'дод 7'!B69</f>
        <v>0722</v>
      </c>
      <c r="D112" s="61" t="str">
        <f>'дод 7'!C69</f>
        <v>Стоматологічна допомога населенню</v>
      </c>
      <c r="E112" s="117">
        <f t="shared" si="41"/>
        <v>7602100</v>
      </c>
      <c r="F112" s="117">
        <v>7602100</v>
      </c>
      <c r="G112" s="133"/>
      <c r="H112" s="133"/>
      <c r="I112" s="131"/>
      <c r="J112" s="117">
        <f t="shared" si="43"/>
        <v>0</v>
      </c>
      <c r="K112" s="117"/>
      <c r="L112" s="117"/>
      <c r="M112" s="117"/>
      <c r="N112" s="117"/>
      <c r="O112" s="117"/>
      <c r="P112" s="117">
        <f t="shared" si="42"/>
        <v>7602100</v>
      </c>
      <c r="Q112" s="17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  <c r="IW112" s="23"/>
      <c r="IX112" s="23"/>
      <c r="IY112" s="23"/>
      <c r="IZ112" s="23"/>
      <c r="JA112" s="23"/>
      <c r="JB112" s="23"/>
      <c r="JC112" s="23"/>
      <c r="JD112" s="23"/>
      <c r="JE112" s="23"/>
      <c r="JF112" s="23"/>
      <c r="JG112" s="23"/>
      <c r="JH112" s="23"/>
      <c r="JI112" s="23"/>
      <c r="JJ112" s="23"/>
      <c r="JK112" s="23"/>
      <c r="JL112" s="23"/>
      <c r="JM112" s="23"/>
      <c r="JN112" s="23"/>
      <c r="JO112" s="23"/>
      <c r="JP112" s="23"/>
      <c r="JQ112" s="23"/>
      <c r="JR112" s="23"/>
      <c r="JS112" s="23"/>
      <c r="JT112" s="23"/>
      <c r="JU112" s="23"/>
      <c r="JV112" s="23"/>
      <c r="JW112" s="23"/>
      <c r="JX112" s="23"/>
      <c r="JY112" s="23"/>
      <c r="JZ112" s="23"/>
      <c r="KA112" s="23"/>
      <c r="KB112" s="23"/>
      <c r="KC112" s="23"/>
      <c r="KD112" s="23"/>
      <c r="KE112" s="23"/>
      <c r="KF112" s="23"/>
      <c r="KG112" s="23"/>
      <c r="KH112" s="23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  <c r="LD112" s="23"/>
      <c r="LE112" s="23"/>
      <c r="LF112" s="23"/>
      <c r="LG112" s="23"/>
      <c r="LH112" s="23"/>
      <c r="LI112" s="23"/>
      <c r="LJ112" s="23"/>
      <c r="LK112" s="23"/>
      <c r="LL112" s="23"/>
      <c r="LM112" s="23"/>
      <c r="LN112" s="23"/>
      <c r="LO112" s="23"/>
      <c r="LP112" s="23"/>
      <c r="LQ112" s="23"/>
      <c r="LR112" s="23"/>
      <c r="LS112" s="23"/>
      <c r="LT112" s="23"/>
      <c r="LU112" s="23"/>
      <c r="LV112" s="23"/>
      <c r="LW112" s="23"/>
      <c r="LX112" s="23"/>
      <c r="LY112" s="23"/>
      <c r="LZ112" s="23"/>
      <c r="MA112" s="23"/>
      <c r="MB112" s="23"/>
      <c r="MC112" s="23"/>
      <c r="MD112" s="23"/>
      <c r="ME112" s="23"/>
      <c r="MF112" s="23"/>
      <c r="MG112" s="23"/>
      <c r="MH112" s="23"/>
      <c r="MI112" s="23"/>
      <c r="MJ112" s="23"/>
      <c r="MK112" s="23"/>
      <c r="ML112" s="23"/>
      <c r="MM112" s="23"/>
      <c r="MN112" s="23"/>
      <c r="MO112" s="23"/>
      <c r="MP112" s="23"/>
      <c r="MQ112" s="23"/>
      <c r="MR112" s="23"/>
      <c r="MS112" s="23"/>
      <c r="MT112" s="23"/>
      <c r="MU112" s="23"/>
      <c r="MV112" s="23"/>
      <c r="MW112" s="23"/>
      <c r="MX112" s="23"/>
      <c r="MY112" s="23"/>
      <c r="MZ112" s="23"/>
      <c r="NA112" s="23"/>
      <c r="NB112" s="23"/>
      <c r="NC112" s="23"/>
      <c r="ND112" s="23"/>
      <c r="NE112" s="23"/>
      <c r="NF112" s="23"/>
      <c r="NG112" s="23"/>
      <c r="NH112" s="23"/>
      <c r="NI112" s="23"/>
      <c r="NJ112" s="23"/>
      <c r="NK112" s="23"/>
      <c r="NL112" s="23"/>
      <c r="NM112" s="23"/>
      <c r="NN112" s="23"/>
      <c r="NO112" s="23"/>
      <c r="NP112" s="23"/>
      <c r="NQ112" s="23"/>
      <c r="NR112" s="23"/>
      <c r="NS112" s="23"/>
      <c r="NT112" s="23"/>
      <c r="NU112" s="23"/>
      <c r="NV112" s="23"/>
      <c r="NW112" s="23"/>
      <c r="NX112" s="23"/>
      <c r="NY112" s="23"/>
      <c r="NZ112" s="23"/>
      <c r="OA112" s="23"/>
      <c r="OB112" s="23"/>
      <c r="OC112" s="23"/>
      <c r="OD112" s="23"/>
      <c r="OE112" s="23"/>
      <c r="OF112" s="23"/>
      <c r="OG112" s="23"/>
      <c r="OH112" s="23"/>
      <c r="OI112" s="23"/>
      <c r="OJ112" s="23"/>
      <c r="OK112" s="23"/>
      <c r="OL112" s="23"/>
      <c r="OM112" s="23"/>
      <c r="ON112" s="23"/>
      <c r="OO112" s="23"/>
      <c r="OP112" s="23"/>
      <c r="OQ112" s="23"/>
      <c r="OR112" s="23"/>
      <c r="OS112" s="23"/>
      <c r="OT112" s="23"/>
      <c r="OU112" s="23"/>
      <c r="OV112" s="23"/>
      <c r="OW112" s="23"/>
      <c r="OX112" s="23"/>
      <c r="OY112" s="23"/>
      <c r="OZ112" s="23"/>
      <c r="PA112" s="23"/>
      <c r="PB112" s="23"/>
      <c r="PC112" s="23"/>
      <c r="PD112" s="23"/>
      <c r="PE112" s="23"/>
      <c r="PF112" s="23"/>
      <c r="PG112" s="23"/>
      <c r="PH112" s="23"/>
      <c r="PI112" s="23"/>
      <c r="PJ112" s="23"/>
      <c r="PK112" s="23"/>
      <c r="PL112" s="23"/>
      <c r="PM112" s="23"/>
      <c r="PN112" s="23"/>
      <c r="PO112" s="23"/>
      <c r="PP112" s="23"/>
      <c r="PQ112" s="23"/>
      <c r="PR112" s="23"/>
      <c r="PS112" s="23"/>
      <c r="PT112" s="23"/>
      <c r="PU112" s="23"/>
      <c r="PV112" s="23"/>
      <c r="PW112" s="23"/>
      <c r="PX112" s="23"/>
      <c r="PY112" s="23"/>
      <c r="PZ112" s="23"/>
      <c r="QA112" s="23"/>
      <c r="QB112" s="23"/>
      <c r="QC112" s="23"/>
      <c r="QD112" s="23"/>
      <c r="QE112" s="23"/>
      <c r="QF112" s="23"/>
      <c r="QG112" s="23"/>
      <c r="QH112" s="23"/>
      <c r="QI112" s="23"/>
      <c r="QJ112" s="23"/>
      <c r="QK112" s="23"/>
      <c r="QL112" s="23"/>
      <c r="QM112" s="23"/>
      <c r="QN112" s="23"/>
      <c r="QO112" s="23"/>
      <c r="QP112" s="23"/>
      <c r="QQ112" s="23"/>
      <c r="QR112" s="23"/>
      <c r="QS112" s="23"/>
      <c r="QT112" s="23"/>
      <c r="QU112" s="23"/>
      <c r="QV112" s="23"/>
      <c r="QW112" s="23"/>
      <c r="QX112" s="23"/>
      <c r="QY112" s="23"/>
      <c r="QZ112" s="23"/>
      <c r="RA112" s="23"/>
      <c r="RB112" s="23"/>
      <c r="RC112" s="23"/>
      <c r="RD112" s="23"/>
      <c r="RE112" s="23"/>
      <c r="RF112" s="23"/>
      <c r="RG112" s="23"/>
      <c r="RH112" s="23"/>
      <c r="RI112" s="23"/>
      <c r="RJ112" s="23"/>
      <c r="RK112" s="23"/>
      <c r="RL112" s="23"/>
      <c r="RM112" s="23"/>
      <c r="RN112" s="23"/>
      <c r="RO112" s="23"/>
      <c r="RP112" s="23"/>
      <c r="RQ112" s="23"/>
      <c r="RR112" s="23"/>
      <c r="RS112" s="23"/>
      <c r="RT112" s="23"/>
      <c r="RU112" s="23"/>
      <c r="RV112" s="23"/>
      <c r="RW112" s="23"/>
      <c r="RX112" s="23"/>
      <c r="RY112" s="23"/>
      <c r="RZ112" s="23"/>
      <c r="SA112" s="23"/>
      <c r="SB112" s="23"/>
      <c r="SC112" s="23"/>
      <c r="SD112" s="23"/>
      <c r="SE112" s="23"/>
      <c r="SF112" s="23"/>
      <c r="SG112" s="23"/>
      <c r="SH112" s="23"/>
      <c r="SI112" s="23"/>
      <c r="SJ112" s="23"/>
      <c r="SK112" s="23"/>
      <c r="SL112" s="23"/>
      <c r="SM112" s="23"/>
      <c r="SN112" s="23"/>
      <c r="SO112" s="23"/>
      <c r="SP112" s="23"/>
      <c r="SQ112" s="23"/>
      <c r="SR112" s="23"/>
      <c r="SS112" s="23"/>
      <c r="ST112" s="23"/>
      <c r="SU112" s="23"/>
      <c r="SV112" s="23"/>
      <c r="SW112" s="23"/>
      <c r="SX112" s="23"/>
      <c r="SY112" s="23"/>
      <c r="SZ112" s="23"/>
      <c r="TA112" s="23"/>
      <c r="TB112" s="23"/>
      <c r="TC112" s="23"/>
      <c r="TD112" s="23"/>
      <c r="TE112" s="23"/>
      <c r="TF112" s="23"/>
      <c r="TG112" s="23"/>
      <c r="TH112" s="23"/>
    </row>
    <row r="113" spans="1:528" s="24" customFormat="1" ht="30" hidden="1" customHeight="1" x14ac:dyDescent="0.25">
      <c r="A113" s="89"/>
      <c r="B113" s="129"/>
      <c r="C113" s="129"/>
      <c r="D113" s="92" t="s">
        <v>399</v>
      </c>
      <c r="E113" s="119">
        <f t="shared" si="41"/>
        <v>0</v>
      </c>
      <c r="F113" s="119"/>
      <c r="G113" s="132"/>
      <c r="H113" s="132"/>
      <c r="I113" s="132"/>
      <c r="J113" s="119">
        <f t="shared" si="43"/>
        <v>0</v>
      </c>
      <c r="K113" s="119"/>
      <c r="L113" s="119"/>
      <c r="M113" s="119"/>
      <c r="N113" s="119"/>
      <c r="O113" s="119"/>
      <c r="P113" s="119">
        <f t="shared" si="42"/>
        <v>0</v>
      </c>
      <c r="Q113" s="173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  <c r="TH113" s="30"/>
    </row>
    <row r="114" spans="1:528" s="22" customFormat="1" ht="48" customHeight="1" x14ac:dyDescent="0.25">
      <c r="A114" s="60" t="s">
        <v>179</v>
      </c>
      <c r="B114" s="107" t="str">
        <f>'дод 7'!A71</f>
        <v>2111</v>
      </c>
      <c r="C114" s="107" t="str">
        <f>'дод 7'!B71</f>
        <v>0726</v>
      </c>
      <c r="D114" s="61" t="str">
        <f>'дод 7'!C71</f>
        <v>Первинна медична допомога населенню, що надається центрами первинної медичної (медико-санітарної) допомоги</v>
      </c>
      <c r="E114" s="117">
        <f t="shared" si="41"/>
        <v>2716000</v>
      </c>
      <c r="F114" s="117">
        <v>2716000</v>
      </c>
      <c r="G114" s="131"/>
      <c r="H114" s="133"/>
      <c r="I114" s="131"/>
      <c r="J114" s="117">
        <f t="shared" si="43"/>
        <v>0</v>
      </c>
      <c r="K114" s="117"/>
      <c r="L114" s="117"/>
      <c r="M114" s="117"/>
      <c r="N114" s="117"/>
      <c r="O114" s="117"/>
      <c r="P114" s="117">
        <f t="shared" si="42"/>
        <v>2716000</v>
      </c>
      <c r="Q114" s="17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  <c r="SQ114" s="23"/>
      <c r="SR114" s="23"/>
      <c r="SS114" s="23"/>
      <c r="ST114" s="23"/>
      <c r="SU114" s="23"/>
      <c r="SV114" s="23"/>
      <c r="SW114" s="23"/>
      <c r="SX114" s="23"/>
      <c r="SY114" s="23"/>
      <c r="SZ114" s="23"/>
      <c r="TA114" s="23"/>
      <c r="TB114" s="23"/>
      <c r="TC114" s="23"/>
      <c r="TD114" s="23"/>
      <c r="TE114" s="23"/>
      <c r="TF114" s="23"/>
      <c r="TG114" s="23"/>
      <c r="TH114" s="23"/>
    </row>
    <row r="115" spans="1:528" s="24" customFormat="1" ht="60" hidden="1" customHeight="1" x14ac:dyDescent="0.25">
      <c r="A115" s="89"/>
      <c r="B115" s="129"/>
      <c r="C115" s="129"/>
      <c r="D115" s="90" t="s">
        <v>401</v>
      </c>
      <c r="E115" s="119">
        <f t="shared" si="41"/>
        <v>0</v>
      </c>
      <c r="F115" s="119"/>
      <c r="G115" s="132"/>
      <c r="H115" s="132"/>
      <c r="I115" s="132"/>
      <c r="J115" s="119">
        <f t="shared" si="43"/>
        <v>0</v>
      </c>
      <c r="K115" s="119"/>
      <c r="L115" s="119"/>
      <c r="M115" s="119"/>
      <c r="N115" s="119"/>
      <c r="O115" s="119"/>
      <c r="P115" s="119">
        <f t="shared" si="42"/>
        <v>0</v>
      </c>
      <c r="Q115" s="173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  <c r="TH115" s="30"/>
    </row>
    <row r="116" spans="1:528" s="22" customFormat="1" ht="32.25" hidden="1" customHeight="1" x14ac:dyDescent="0.25">
      <c r="A116" s="60" t="s">
        <v>178</v>
      </c>
      <c r="B116" s="107">
        <f>'дод 7'!A73</f>
        <v>2144</v>
      </c>
      <c r="C116" s="107" t="str">
        <f>'дод 7'!B73</f>
        <v>0763</v>
      </c>
      <c r="D116" s="134" t="str">
        <f>'дод 7'!C73</f>
        <v>Централізовані заходи з лікування хворих на цукровий та нецукровий діабет, у т.ч. за рахунок:</v>
      </c>
      <c r="E116" s="117">
        <f t="shared" si="41"/>
        <v>0</v>
      </c>
      <c r="F116" s="117"/>
      <c r="G116" s="131"/>
      <c r="H116" s="131"/>
      <c r="I116" s="131"/>
      <c r="J116" s="117">
        <f t="shared" si="43"/>
        <v>0</v>
      </c>
      <c r="K116" s="117"/>
      <c r="L116" s="117"/>
      <c r="M116" s="117"/>
      <c r="N116" s="117"/>
      <c r="O116" s="117"/>
      <c r="P116" s="117">
        <f t="shared" si="42"/>
        <v>0</v>
      </c>
      <c r="Q116" s="17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  <c r="IV116" s="23"/>
      <c r="IW116" s="23"/>
      <c r="IX116" s="23"/>
      <c r="IY116" s="23"/>
      <c r="IZ116" s="23"/>
      <c r="JA116" s="23"/>
      <c r="JB116" s="23"/>
      <c r="JC116" s="23"/>
      <c r="JD116" s="23"/>
      <c r="JE116" s="23"/>
      <c r="JF116" s="23"/>
      <c r="JG116" s="23"/>
      <c r="JH116" s="23"/>
      <c r="JI116" s="23"/>
      <c r="JJ116" s="23"/>
      <c r="JK116" s="23"/>
      <c r="JL116" s="23"/>
      <c r="JM116" s="23"/>
      <c r="JN116" s="23"/>
      <c r="JO116" s="23"/>
      <c r="JP116" s="23"/>
      <c r="JQ116" s="23"/>
      <c r="JR116" s="23"/>
      <c r="JS116" s="23"/>
      <c r="JT116" s="23"/>
      <c r="JU116" s="23"/>
      <c r="JV116" s="23"/>
      <c r="JW116" s="23"/>
      <c r="JX116" s="23"/>
      <c r="JY116" s="23"/>
      <c r="JZ116" s="23"/>
      <c r="KA116" s="23"/>
      <c r="KB116" s="23"/>
      <c r="KC116" s="23"/>
      <c r="KD116" s="23"/>
      <c r="KE116" s="23"/>
      <c r="KF116" s="23"/>
      <c r="KG116" s="23"/>
      <c r="KH116" s="23"/>
      <c r="KI116" s="23"/>
      <c r="KJ116" s="23"/>
      <c r="KK116" s="23"/>
      <c r="KL116" s="23"/>
      <c r="KM116" s="23"/>
      <c r="KN116" s="23"/>
      <c r="KO116" s="23"/>
      <c r="KP116" s="23"/>
      <c r="KQ116" s="23"/>
      <c r="KR116" s="23"/>
      <c r="KS116" s="23"/>
      <c r="KT116" s="23"/>
      <c r="KU116" s="23"/>
      <c r="KV116" s="23"/>
      <c r="KW116" s="23"/>
      <c r="KX116" s="23"/>
      <c r="KY116" s="23"/>
      <c r="KZ116" s="23"/>
      <c r="LA116" s="23"/>
      <c r="LB116" s="23"/>
      <c r="LC116" s="23"/>
      <c r="LD116" s="23"/>
      <c r="LE116" s="23"/>
      <c r="LF116" s="23"/>
      <c r="LG116" s="23"/>
      <c r="LH116" s="23"/>
      <c r="LI116" s="23"/>
      <c r="LJ116" s="23"/>
      <c r="LK116" s="23"/>
      <c r="LL116" s="23"/>
      <c r="LM116" s="23"/>
      <c r="LN116" s="23"/>
      <c r="LO116" s="23"/>
      <c r="LP116" s="23"/>
      <c r="LQ116" s="23"/>
      <c r="LR116" s="23"/>
      <c r="LS116" s="23"/>
      <c r="LT116" s="23"/>
      <c r="LU116" s="23"/>
      <c r="LV116" s="23"/>
      <c r="LW116" s="23"/>
      <c r="LX116" s="23"/>
      <c r="LY116" s="23"/>
      <c r="LZ116" s="23"/>
      <c r="MA116" s="23"/>
      <c r="MB116" s="23"/>
      <c r="MC116" s="23"/>
      <c r="MD116" s="23"/>
      <c r="ME116" s="23"/>
      <c r="MF116" s="23"/>
      <c r="MG116" s="23"/>
      <c r="MH116" s="23"/>
      <c r="MI116" s="23"/>
      <c r="MJ116" s="23"/>
      <c r="MK116" s="23"/>
      <c r="ML116" s="23"/>
      <c r="MM116" s="23"/>
      <c r="MN116" s="23"/>
      <c r="MO116" s="23"/>
      <c r="MP116" s="23"/>
      <c r="MQ116" s="23"/>
      <c r="MR116" s="23"/>
      <c r="MS116" s="23"/>
      <c r="MT116" s="23"/>
      <c r="MU116" s="23"/>
      <c r="MV116" s="23"/>
      <c r="MW116" s="23"/>
      <c r="MX116" s="23"/>
      <c r="MY116" s="23"/>
      <c r="MZ116" s="23"/>
      <c r="NA116" s="23"/>
      <c r="NB116" s="23"/>
      <c r="NC116" s="23"/>
      <c r="ND116" s="23"/>
      <c r="NE116" s="23"/>
      <c r="NF116" s="23"/>
      <c r="NG116" s="23"/>
      <c r="NH116" s="23"/>
      <c r="NI116" s="23"/>
      <c r="NJ116" s="23"/>
      <c r="NK116" s="23"/>
      <c r="NL116" s="23"/>
      <c r="NM116" s="23"/>
      <c r="NN116" s="23"/>
      <c r="NO116" s="23"/>
      <c r="NP116" s="23"/>
      <c r="NQ116" s="23"/>
      <c r="NR116" s="23"/>
      <c r="NS116" s="23"/>
      <c r="NT116" s="23"/>
      <c r="NU116" s="23"/>
      <c r="NV116" s="23"/>
      <c r="NW116" s="23"/>
      <c r="NX116" s="23"/>
      <c r="NY116" s="23"/>
      <c r="NZ116" s="23"/>
      <c r="OA116" s="23"/>
      <c r="OB116" s="23"/>
      <c r="OC116" s="23"/>
      <c r="OD116" s="23"/>
      <c r="OE116" s="23"/>
      <c r="OF116" s="23"/>
      <c r="OG116" s="23"/>
      <c r="OH116" s="23"/>
      <c r="OI116" s="23"/>
      <c r="OJ116" s="23"/>
      <c r="OK116" s="23"/>
      <c r="OL116" s="23"/>
      <c r="OM116" s="23"/>
      <c r="ON116" s="23"/>
      <c r="OO116" s="23"/>
      <c r="OP116" s="23"/>
      <c r="OQ116" s="23"/>
      <c r="OR116" s="23"/>
      <c r="OS116" s="23"/>
      <c r="OT116" s="23"/>
      <c r="OU116" s="23"/>
      <c r="OV116" s="23"/>
      <c r="OW116" s="23"/>
      <c r="OX116" s="23"/>
      <c r="OY116" s="23"/>
      <c r="OZ116" s="23"/>
      <c r="PA116" s="23"/>
      <c r="PB116" s="23"/>
      <c r="PC116" s="23"/>
      <c r="PD116" s="23"/>
      <c r="PE116" s="23"/>
      <c r="PF116" s="23"/>
      <c r="PG116" s="23"/>
      <c r="PH116" s="23"/>
      <c r="PI116" s="23"/>
      <c r="PJ116" s="23"/>
      <c r="PK116" s="23"/>
      <c r="PL116" s="23"/>
      <c r="PM116" s="23"/>
      <c r="PN116" s="23"/>
      <c r="PO116" s="23"/>
      <c r="PP116" s="23"/>
      <c r="PQ116" s="23"/>
      <c r="PR116" s="23"/>
      <c r="PS116" s="23"/>
      <c r="PT116" s="23"/>
      <c r="PU116" s="23"/>
      <c r="PV116" s="23"/>
      <c r="PW116" s="23"/>
      <c r="PX116" s="23"/>
      <c r="PY116" s="23"/>
      <c r="PZ116" s="23"/>
      <c r="QA116" s="23"/>
      <c r="QB116" s="23"/>
      <c r="QC116" s="23"/>
      <c r="QD116" s="23"/>
      <c r="QE116" s="23"/>
      <c r="QF116" s="23"/>
      <c r="QG116" s="23"/>
      <c r="QH116" s="23"/>
      <c r="QI116" s="23"/>
      <c r="QJ116" s="23"/>
      <c r="QK116" s="23"/>
      <c r="QL116" s="23"/>
      <c r="QM116" s="23"/>
      <c r="QN116" s="23"/>
      <c r="QO116" s="23"/>
      <c r="QP116" s="23"/>
      <c r="QQ116" s="23"/>
      <c r="QR116" s="23"/>
      <c r="QS116" s="23"/>
      <c r="QT116" s="23"/>
      <c r="QU116" s="23"/>
      <c r="QV116" s="23"/>
      <c r="QW116" s="23"/>
      <c r="QX116" s="23"/>
      <c r="QY116" s="23"/>
      <c r="QZ116" s="23"/>
      <c r="RA116" s="23"/>
      <c r="RB116" s="23"/>
      <c r="RC116" s="23"/>
      <c r="RD116" s="23"/>
      <c r="RE116" s="23"/>
      <c r="RF116" s="23"/>
      <c r="RG116" s="23"/>
      <c r="RH116" s="23"/>
      <c r="RI116" s="23"/>
      <c r="RJ116" s="23"/>
      <c r="RK116" s="23"/>
      <c r="RL116" s="23"/>
      <c r="RM116" s="23"/>
      <c r="RN116" s="23"/>
      <c r="RO116" s="23"/>
      <c r="RP116" s="23"/>
      <c r="RQ116" s="23"/>
      <c r="RR116" s="23"/>
      <c r="RS116" s="23"/>
      <c r="RT116" s="23"/>
      <c r="RU116" s="23"/>
      <c r="RV116" s="23"/>
      <c r="RW116" s="23"/>
      <c r="RX116" s="23"/>
      <c r="RY116" s="23"/>
      <c r="RZ116" s="23"/>
      <c r="SA116" s="23"/>
      <c r="SB116" s="23"/>
      <c r="SC116" s="23"/>
      <c r="SD116" s="23"/>
      <c r="SE116" s="23"/>
      <c r="SF116" s="23"/>
      <c r="SG116" s="23"/>
      <c r="SH116" s="23"/>
      <c r="SI116" s="23"/>
      <c r="SJ116" s="23"/>
      <c r="SK116" s="23"/>
      <c r="SL116" s="23"/>
      <c r="SM116" s="23"/>
      <c r="SN116" s="23"/>
      <c r="SO116" s="23"/>
      <c r="SP116" s="23"/>
      <c r="SQ116" s="23"/>
      <c r="SR116" s="23"/>
      <c r="SS116" s="23"/>
      <c r="ST116" s="23"/>
      <c r="SU116" s="23"/>
      <c r="SV116" s="23"/>
      <c r="SW116" s="23"/>
      <c r="SX116" s="23"/>
      <c r="SY116" s="23"/>
      <c r="SZ116" s="23"/>
      <c r="TA116" s="23"/>
      <c r="TB116" s="23"/>
      <c r="TC116" s="23"/>
      <c r="TD116" s="23"/>
      <c r="TE116" s="23"/>
      <c r="TF116" s="23"/>
      <c r="TG116" s="23"/>
      <c r="TH116" s="23"/>
    </row>
    <row r="117" spans="1:528" s="24" customFormat="1" ht="45" hidden="1" customHeight="1" x14ac:dyDescent="0.25">
      <c r="A117" s="89"/>
      <c r="B117" s="129"/>
      <c r="C117" s="129"/>
      <c r="D117" s="135" t="s">
        <v>400</v>
      </c>
      <c r="E117" s="119">
        <f t="shared" si="41"/>
        <v>0</v>
      </c>
      <c r="F117" s="119"/>
      <c r="G117" s="119"/>
      <c r="H117" s="119"/>
      <c r="I117" s="119"/>
      <c r="J117" s="119">
        <f t="shared" si="43"/>
        <v>0</v>
      </c>
      <c r="K117" s="119"/>
      <c r="L117" s="119"/>
      <c r="M117" s="119"/>
      <c r="N117" s="119"/>
      <c r="O117" s="119"/>
      <c r="P117" s="119">
        <f t="shared" si="42"/>
        <v>0</v>
      </c>
      <c r="Q117" s="173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  <c r="TF117" s="30"/>
      <c r="TG117" s="30"/>
      <c r="TH117" s="30"/>
    </row>
    <row r="118" spans="1:528" s="24" customFormat="1" ht="60" hidden="1" customHeight="1" x14ac:dyDescent="0.25">
      <c r="A118" s="89"/>
      <c r="B118" s="129"/>
      <c r="C118" s="129"/>
      <c r="D118" s="135" t="s">
        <v>401</v>
      </c>
      <c r="E118" s="119">
        <f t="shared" si="41"/>
        <v>0</v>
      </c>
      <c r="F118" s="119"/>
      <c r="G118" s="132"/>
      <c r="H118" s="132"/>
      <c r="I118" s="132"/>
      <c r="J118" s="119">
        <f t="shared" si="43"/>
        <v>0</v>
      </c>
      <c r="K118" s="119"/>
      <c r="L118" s="119"/>
      <c r="M118" s="119"/>
      <c r="N118" s="119"/>
      <c r="O118" s="119"/>
      <c r="P118" s="119">
        <f t="shared" si="42"/>
        <v>0</v>
      </c>
      <c r="Q118" s="173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  <c r="TF118" s="30"/>
      <c r="TG118" s="30"/>
      <c r="TH118" s="30"/>
    </row>
    <row r="119" spans="1:528" s="22" customFormat="1" ht="30" customHeight="1" x14ac:dyDescent="0.25">
      <c r="A119" s="60" t="s">
        <v>332</v>
      </c>
      <c r="B119" s="42" t="str">
        <f>'дод 7'!A76</f>
        <v>2151</v>
      </c>
      <c r="C119" s="42" t="str">
        <f>'дод 7'!B76</f>
        <v>0763</v>
      </c>
      <c r="D119" s="61" t="str">
        <f>'дод 7'!C76</f>
        <v>Забезпечення діяльності інших закладів у сфері охорони здоров’я</v>
      </c>
      <c r="E119" s="117">
        <f t="shared" si="41"/>
        <v>3049300</v>
      </c>
      <c r="F119" s="117">
        <v>3049300</v>
      </c>
      <c r="G119" s="133">
        <v>2387600</v>
      </c>
      <c r="H119" s="133">
        <v>48700</v>
      </c>
      <c r="I119" s="131"/>
      <c r="J119" s="117">
        <f t="shared" si="43"/>
        <v>0</v>
      </c>
      <c r="K119" s="117"/>
      <c r="L119" s="117"/>
      <c r="M119" s="117"/>
      <c r="N119" s="117"/>
      <c r="O119" s="117"/>
      <c r="P119" s="117">
        <f t="shared" si="42"/>
        <v>3049300</v>
      </c>
      <c r="Q119" s="17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F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N119" s="23"/>
      <c r="MO119" s="23"/>
      <c r="MP119" s="23"/>
      <c r="MQ119" s="23"/>
      <c r="MR119" s="23"/>
      <c r="MS119" s="23"/>
      <c r="MT119" s="23"/>
      <c r="MU119" s="23"/>
      <c r="MV119" s="23"/>
      <c r="MW119" s="23"/>
      <c r="MX119" s="23"/>
      <c r="MY119" s="23"/>
      <c r="MZ119" s="23"/>
      <c r="NA119" s="23"/>
      <c r="NB119" s="23"/>
      <c r="NC119" s="23"/>
      <c r="ND119" s="23"/>
      <c r="NE119" s="23"/>
      <c r="NF119" s="23"/>
      <c r="NG119" s="23"/>
      <c r="NH119" s="23"/>
      <c r="NI119" s="23"/>
      <c r="NJ119" s="23"/>
      <c r="NK119" s="23"/>
      <c r="NL119" s="23"/>
      <c r="NM119" s="23"/>
      <c r="NN119" s="23"/>
      <c r="NO119" s="23"/>
      <c r="NP119" s="23"/>
      <c r="NQ119" s="23"/>
      <c r="NR119" s="23"/>
      <c r="NS119" s="23"/>
      <c r="NT119" s="23"/>
      <c r="NU119" s="23"/>
      <c r="NV119" s="23"/>
      <c r="NW119" s="23"/>
      <c r="NX119" s="23"/>
      <c r="NY119" s="23"/>
      <c r="NZ119" s="23"/>
      <c r="OA119" s="23"/>
      <c r="OB119" s="23"/>
      <c r="OC119" s="23"/>
      <c r="OD119" s="23"/>
      <c r="OE119" s="23"/>
      <c r="OF119" s="23"/>
      <c r="OG119" s="23"/>
      <c r="OH119" s="23"/>
      <c r="OI119" s="23"/>
      <c r="OJ119" s="23"/>
      <c r="OK119" s="23"/>
      <c r="OL119" s="23"/>
      <c r="OM119" s="23"/>
      <c r="ON119" s="23"/>
      <c r="OO119" s="23"/>
      <c r="OP119" s="23"/>
      <c r="OQ119" s="23"/>
      <c r="OR119" s="23"/>
      <c r="OS119" s="23"/>
      <c r="OT119" s="23"/>
      <c r="OU119" s="23"/>
      <c r="OV119" s="23"/>
      <c r="OW119" s="23"/>
      <c r="OX119" s="23"/>
      <c r="OY119" s="23"/>
      <c r="OZ119" s="23"/>
      <c r="PA119" s="23"/>
      <c r="PB119" s="23"/>
      <c r="PC119" s="23"/>
      <c r="PD119" s="23"/>
      <c r="PE119" s="23"/>
      <c r="PF119" s="23"/>
      <c r="PG119" s="23"/>
      <c r="PH119" s="23"/>
      <c r="PI119" s="23"/>
      <c r="PJ119" s="23"/>
      <c r="PK119" s="23"/>
      <c r="PL119" s="23"/>
      <c r="PM119" s="23"/>
      <c r="PN119" s="23"/>
      <c r="PO119" s="23"/>
      <c r="PP119" s="23"/>
      <c r="PQ119" s="23"/>
      <c r="PR119" s="23"/>
      <c r="PS119" s="23"/>
      <c r="PT119" s="23"/>
      <c r="PU119" s="23"/>
      <c r="PV119" s="23"/>
      <c r="PW119" s="23"/>
      <c r="PX119" s="23"/>
      <c r="PY119" s="23"/>
      <c r="PZ119" s="23"/>
      <c r="QA119" s="23"/>
      <c r="QB119" s="23"/>
      <c r="QC119" s="23"/>
      <c r="QD119" s="23"/>
      <c r="QE119" s="23"/>
      <c r="QF119" s="23"/>
      <c r="QG119" s="23"/>
      <c r="QH119" s="23"/>
      <c r="QI119" s="23"/>
      <c r="QJ119" s="23"/>
      <c r="QK119" s="23"/>
      <c r="QL119" s="23"/>
      <c r="QM119" s="23"/>
      <c r="QN119" s="23"/>
      <c r="QO119" s="23"/>
      <c r="QP119" s="23"/>
      <c r="QQ119" s="23"/>
      <c r="QR119" s="23"/>
      <c r="QS119" s="23"/>
      <c r="QT119" s="23"/>
      <c r="QU119" s="23"/>
      <c r="QV119" s="23"/>
      <c r="QW119" s="23"/>
      <c r="QX119" s="23"/>
      <c r="QY119" s="23"/>
      <c r="QZ119" s="23"/>
      <c r="RA119" s="23"/>
      <c r="RB119" s="23"/>
      <c r="RC119" s="23"/>
      <c r="RD119" s="23"/>
      <c r="RE119" s="23"/>
      <c r="RF119" s="23"/>
      <c r="RG119" s="23"/>
      <c r="RH119" s="23"/>
      <c r="RI119" s="23"/>
      <c r="RJ119" s="23"/>
      <c r="RK119" s="23"/>
      <c r="RL119" s="23"/>
      <c r="RM119" s="23"/>
      <c r="RN119" s="23"/>
      <c r="RO119" s="23"/>
      <c r="RP119" s="23"/>
      <c r="RQ119" s="23"/>
      <c r="RR119" s="23"/>
      <c r="RS119" s="23"/>
      <c r="RT119" s="23"/>
      <c r="RU119" s="23"/>
      <c r="RV119" s="23"/>
      <c r="RW119" s="23"/>
      <c r="RX119" s="23"/>
      <c r="RY119" s="23"/>
      <c r="RZ119" s="23"/>
      <c r="SA119" s="23"/>
      <c r="SB119" s="23"/>
      <c r="SC119" s="23"/>
      <c r="SD119" s="23"/>
      <c r="SE119" s="23"/>
      <c r="SF119" s="23"/>
      <c r="SG119" s="23"/>
      <c r="SH119" s="23"/>
      <c r="SI119" s="23"/>
      <c r="SJ119" s="23"/>
      <c r="SK119" s="23"/>
      <c r="SL119" s="23"/>
      <c r="SM119" s="23"/>
      <c r="SN119" s="23"/>
      <c r="SO119" s="23"/>
      <c r="SP119" s="23"/>
      <c r="SQ119" s="23"/>
      <c r="SR119" s="23"/>
      <c r="SS119" s="23"/>
      <c r="ST119" s="23"/>
      <c r="SU119" s="23"/>
      <c r="SV119" s="23"/>
      <c r="SW119" s="23"/>
      <c r="SX119" s="23"/>
      <c r="SY119" s="23"/>
      <c r="SZ119" s="23"/>
      <c r="TA119" s="23"/>
      <c r="TB119" s="23"/>
      <c r="TC119" s="23"/>
      <c r="TD119" s="23"/>
      <c r="TE119" s="23"/>
      <c r="TF119" s="23"/>
      <c r="TG119" s="23"/>
      <c r="TH119" s="23"/>
    </row>
    <row r="120" spans="1:528" s="22" customFormat="1" ht="24.75" customHeight="1" x14ac:dyDescent="0.25">
      <c r="A120" s="60" t="s">
        <v>333</v>
      </c>
      <c r="B120" s="42" t="str">
        <f>'дод 7'!A77</f>
        <v>2152</v>
      </c>
      <c r="C120" s="42" t="str">
        <f>'дод 7'!B77</f>
        <v>0763</v>
      </c>
      <c r="D120" s="36" t="str">
        <f>'дод 7'!C77</f>
        <v>Інші програми та заходи у сфері охорони здоров’я</v>
      </c>
      <c r="E120" s="117">
        <f>F120+I120</f>
        <v>22283800</v>
      </c>
      <c r="F120" s="117">
        <v>22283800</v>
      </c>
      <c r="G120" s="117"/>
      <c r="H120" s="117"/>
      <c r="I120" s="117"/>
      <c r="J120" s="117">
        <f t="shared" si="43"/>
        <v>19737500</v>
      </c>
      <c r="K120" s="117">
        <v>19737500</v>
      </c>
      <c r="L120" s="117"/>
      <c r="M120" s="117"/>
      <c r="N120" s="117"/>
      <c r="O120" s="117">
        <v>19737500</v>
      </c>
      <c r="P120" s="117">
        <f t="shared" si="42"/>
        <v>42021300</v>
      </c>
      <c r="Q120" s="17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  <c r="IW120" s="23"/>
      <c r="IX120" s="23"/>
      <c r="IY120" s="23"/>
      <c r="IZ120" s="23"/>
      <c r="JA120" s="23"/>
      <c r="JB120" s="23"/>
      <c r="JC120" s="23"/>
      <c r="JD120" s="23"/>
      <c r="JE120" s="23"/>
      <c r="JF120" s="23"/>
      <c r="JG120" s="23"/>
      <c r="JH120" s="23"/>
      <c r="JI120" s="23"/>
      <c r="JJ120" s="23"/>
      <c r="JK120" s="23"/>
      <c r="JL120" s="23"/>
      <c r="JM120" s="23"/>
      <c r="JN120" s="23"/>
      <c r="JO120" s="23"/>
      <c r="JP120" s="23"/>
      <c r="JQ120" s="23"/>
      <c r="JR120" s="23"/>
      <c r="JS120" s="23"/>
      <c r="JT120" s="23"/>
      <c r="JU120" s="23"/>
      <c r="JV120" s="23"/>
      <c r="JW120" s="23"/>
      <c r="JX120" s="23"/>
      <c r="JY120" s="23"/>
      <c r="JZ120" s="23"/>
      <c r="KA120" s="23"/>
      <c r="KB120" s="23"/>
      <c r="KC120" s="23"/>
      <c r="KD120" s="23"/>
      <c r="KE120" s="23"/>
      <c r="KF120" s="23"/>
      <c r="KG120" s="23"/>
      <c r="KH120" s="23"/>
      <c r="KI120" s="23"/>
      <c r="KJ120" s="23"/>
      <c r="KK120" s="23"/>
      <c r="KL120" s="23"/>
      <c r="KM120" s="23"/>
      <c r="KN120" s="23"/>
      <c r="KO120" s="23"/>
      <c r="KP120" s="23"/>
      <c r="KQ120" s="23"/>
      <c r="KR120" s="23"/>
      <c r="KS120" s="23"/>
      <c r="KT120" s="23"/>
      <c r="KU120" s="23"/>
      <c r="KV120" s="23"/>
      <c r="KW120" s="23"/>
      <c r="KX120" s="23"/>
      <c r="KY120" s="23"/>
      <c r="KZ120" s="23"/>
      <c r="LA120" s="23"/>
      <c r="LB120" s="23"/>
      <c r="LC120" s="23"/>
      <c r="LD120" s="23"/>
      <c r="LE120" s="23"/>
      <c r="LF120" s="23"/>
      <c r="LG120" s="23"/>
      <c r="LH120" s="23"/>
      <c r="LI120" s="23"/>
      <c r="LJ120" s="23"/>
      <c r="LK120" s="23"/>
      <c r="LL120" s="23"/>
      <c r="LM120" s="23"/>
      <c r="LN120" s="23"/>
      <c r="LO120" s="23"/>
      <c r="LP120" s="23"/>
      <c r="LQ120" s="23"/>
      <c r="LR120" s="23"/>
      <c r="LS120" s="23"/>
      <c r="LT120" s="23"/>
      <c r="LU120" s="23"/>
      <c r="LV120" s="23"/>
      <c r="LW120" s="23"/>
      <c r="LX120" s="23"/>
      <c r="LY120" s="23"/>
      <c r="LZ120" s="23"/>
      <c r="MA120" s="23"/>
      <c r="MB120" s="23"/>
      <c r="MC120" s="23"/>
      <c r="MD120" s="23"/>
      <c r="ME120" s="23"/>
      <c r="MF120" s="23"/>
      <c r="MG120" s="23"/>
      <c r="MH120" s="23"/>
      <c r="MI120" s="23"/>
      <c r="MJ120" s="23"/>
      <c r="MK120" s="23"/>
      <c r="ML120" s="23"/>
      <c r="MM120" s="23"/>
      <c r="MN120" s="23"/>
      <c r="MO120" s="23"/>
      <c r="MP120" s="23"/>
      <c r="MQ120" s="23"/>
      <c r="MR120" s="23"/>
      <c r="MS120" s="23"/>
      <c r="MT120" s="23"/>
      <c r="MU120" s="23"/>
      <c r="MV120" s="23"/>
      <c r="MW120" s="23"/>
      <c r="MX120" s="23"/>
      <c r="MY120" s="23"/>
      <c r="MZ120" s="23"/>
      <c r="NA120" s="23"/>
      <c r="NB120" s="23"/>
      <c r="NC120" s="23"/>
      <c r="ND120" s="23"/>
      <c r="NE120" s="23"/>
      <c r="NF120" s="23"/>
      <c r="NG120" s="23"/>
      <c r="NH120" s="23"/>
      <c r="NI120" s="23"/>
      <c r="NJ120" s="23"/>
      <c r="NK120" s="23"/>
      <c r="NL120" s="23"/>
      <c r="NM120" s="23"/>
      <c r="NN120" s="23"/>
      <c r="NO120" s="23"/>
      <c r="NP120" s="23"/>
      <c r="NQ120" s="23"/>
      <c r="NR120" s="23"/>
      <c r="NS120" s="23"/>
      <c r="NT120" s="23"/>
      <c r="NU120" s="23"/>
      <c r="NV120" s="23"/>
      <c r="NW120" s="23"/>
      <c r="NX120" s="23"/>
      <c r="NY120" s="23"/>
      <c r="NZ120" s="23"/>
      <c r="OA120" s="23"/>
      <c r="OB120" s="23"/>
      <c r="OC120" s="23"/>
      <c r="OD120" s="23"/>
      <c r="OE120" s="23"/>
      <c r="OF120" s="23"/>
      <c r="OG120" s="23"/>
      <c r="OH120" s="23"/>
      <c r="OI120" s="23"/>
      <c r="OJ120" s="23"/>
      <c r="OK120" s="23"/>
      <c r="OL120" s="23"/>
      <c r="OM120" s="23"/>
      <c r="ON120" s="23"/>
      <c r="OO120" s="23"/>
      <c r="OP120" s="23"/>
      <c r="OQ120" s="23"/>
      <c r="OR120" s="23"/>
      <c r="OS120" s="23"/>
      <c r="OT120" s="23"/>
      <c r="OU120" s="23"/>
      <c r="OV120" s="23"/>
      <c r="OW120" s="23"/>
      <c r="OX120" s="23"/>
      <c r="OY120" s="23"/>
      <c r="OZ120" s="23"/>
      <c r="PA120" s="23"/>
      <c r="PB120" s="23"/>
      <c r="PC120" s="23"/>
      <c r="PD120" s="23"/>
      <c r="PE120" s="23"/>
      <c r="PF120" s="23"/>
      <c r="PG120" s="23"/>
      <c r="PH120" s="23"/>
      <c r="PI120" s="23"/>
      <c r="PJ120" s="23"/>
      <c r="PK120" s="23"/>
      <c r="PL120" s="23"/>
      <c r="PM120" s="23"/>
      <c r="PN120" s="23"/>
      <c r="PO120" s="23"/>
      <c r="PP120" s="23"/>
      <c r="PQ120" s="23"/>
      <c r="PR120" s="23"/>
      <c r="PS120" s="23"/>
      <c r="PT120" s="23"/>
      <c r="PU120" s="23"/>
      <c r="PV120" s="23"/>
      <c r="PW120" s="23"/>
      <c r="PX120" s="23"/>
      <c r="PY120" s="23"/>
      <c r="PZ120" s="23"/>
      <c r="QA120" s="23"/>
      <c r="QB120" s="23"/>
      <c r="QC120" s="23"/>
      <c r="QD120" s="23"/>
      <c r="QE120" s="23"/>
      <c r="QF120" s="23"/>
      <c r="QG120" s="23"/>
      <c r="QH120" s="23"/>
      <c r="QI120" s="23"/>
      <c r="QJ120" s="23"/>
      <c r="QK120" s="23"/>
      <c r="QL120" s="23"/>
      <c r="QM120" s="23"/>
      <c r="QN120" s="23"/>
      <c r="QO120" s="23"/>
      <c r="QP120" s="23"/>
      <c r="QQ120" s="23"/>
      <c r="QR120" s="23"/>
      <c r="QS120" s="23"/>
      <c r="QT120" s="23"/>
      <c r="QU120" s="23"/>
      <c r="QV120" s="23"/>
      <c r="QW120" s="23"/>
      <c r="QX120" s="23"/>
      <c r="QY120" s="23"/>
      <c r="QZ120" s="23"/>
      <c r="RA120" s="23"/>
      <c r="RB120" s="23"/>
      <c r="RC120" s="23"/>
      <c r="RD120" s="23"/>
      <c r="RE120" s="23"/>
      <c r="RF120" s="23"/>
      <c r="RG120" s="23"/>
      <c r="RH120" s="23"/>
      <c r="RI120" s="23"/>
      <c r="RJ120" s="23"/>
      <c r="RK120" s="23"/>
      <c r="RL120" s="23"/>
      <c r="RM120" s="23"/>
      <c r="RN120" s="23"/>
      <c r="RO120" s="23"/>
      <c r="RP120" s="23"/>
      <c r="RQ120" s="23"/>
      <c r="RR120" s="23"/>
      <c r="RS120" s="23"/>
      <c r="RT120" s="23"/>
      <c r="RU120" s="23"/>
      <c r="RV120" s="23"/>
      <c r="RW120" s="23"/>
      <c r="RX120" s="23"/>
      <c r="RY120" s="23"/>
      <c r="RZ120" s="23"/>
      <c r="SA120" s="23"/>
      <c r="SB120" s="23"/>
      <c r="SC120" s="23"/>
      <c r="SD120" s="23"/>
      <c r="SE120" s="23"/>
      <c r="SF120" s="23"/>
      <c r="SG120" s="23"/>
      <c r="SH120" s="23"/>
      <c r="SI120" s="23"/>
      <c r="SJ120" s="23"/>
      <c r="SK120" s="23"/>
      <c r="SL120" s="23"/>
      <c r="SM120" s="23"/>
      <c r="SN120" s="23"/>
      <c r="SO120" s="23"/>
      <c r="SP120" s="23"/>
      <c r="SQ120" s="23"/>
      <c r="SR120" s="23"/>
      <c r="SS120" s="23"/>
      <c r="ST120" s="23"/>
      <c r="SU120" s="23"/>
      <c r="SV120" s="23"/>
      <c r="SW120" s="23"/>
      <c r="SX120" s="23"/>
      <c r="SY120" s="23"/>
      <c r="SZ120" s="23"/>
      <c r="TA120" s="23"/>
      <c r="TB120" s="23"/>
      <c r="TC120" s="23"/>
      <c r="TD120" s="23"/>
      <c r="TE120" s="23"/>
      <c r="TF120" s="23"/>
      <c r="TG120" s="23"/>
      <c r="TH120" s="23"/>
    </row>
    <row r="121" spans="1:528" s="22" customFormat="1" ht="24.75" customHeight="1" x14ac:dyDescent="0.25">
      <c r="A121" s="60" t="s">
        <v>425</v>
      </c>
      <c r="B121" s="42">
        <v>7322</v>
      </c>
      <c r="C121" s="121" t="s">
        <v>114</v>
      </c>
      <c r="D121" s="36" t="s">
        <v>287</v>
      </c>
      <c r="E121" s="117">
        <f>F121+I121</f>
        <v>0</v>
      </c>
      <c r="F121" s="117"/>
      <c r="G121" s="117"/>
      <c r="H121" s="117"/>
      <c r="I121" s="117"/>
      <c r="J121" s="117">
        <f t="shared" si="43"/>
        <v>20000000</v>
      </c>
      <c r="K121" s="117">
        <v>20000000</v>
      </c>
      <c r="L121" s="117"/>
      <c r="M121" s="117"/>
      <c r="N121" s="117"/>
      <c r="O121" s="117">
        <v>20000000</v>
      </c>
      <c r="P121" s="117">
        <f t="shared" si="42"/>
        <v>20000000</v>
      </c>
      <c r="Q121" s="17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  <c r="OX121" s="23"/>
      <c r="OY121" s="23"/>
      <c r="OZ121" s="23"/>
      <c r="PA121" s="23"/>
      <c r="PB121" s="23"/>
      <c r="PC121" s="23"/>
      <c r="PD121" s="23"/>
      <c r="PE121" s="23"/>
      <c r="PF121" s="23"/>
      <c r="PG121" s="23"/>
      <c r="PH121" s="23"/>
      <c r="PI121" s="23"/>
      <c r="PJ121" s="23"/>
      <c r="PK121" s="23"/>
      <c r="PL121" s="23"/>
      <c r="PM121" s="23"/>
      <c r="PN121" s="23"/>
      <c r="PO121" s="23"/>
      <c r="PP121" s="23"/>
      <c r="PQ121" s="23"/>
      <c r="PR121" s="23"/>
      <c r="PS121" s="23"/>
      <c r="PT121" s="23"/>
      <c r="PU121" s="23"/>
      <c r="PV121" s="23"/>
      <c r="PW121" s="23"/>
      <c r="PX121" s="23"/>
      <c r="PY121" s="23"/>
      <c r="PZ121" s="23"/>
      <c r="QA121" s="23"/>
      <c r="QB121" s="23"/>
      <c r="QC121" s="23"/>
      <c r="QD121" s="23"/>
      <c r="QE121" s="23"/>
      <c r="QF121" s="23"/>
      <c r="QG121" s="23"/>
      <c r="QH121" s="23"/>
      <c r="QI121" s="23"/>
      <c r="QJ121" s="23"/>
      <c r="QK121" s="23"/>
      <c r="QL121" s="23"/>
      <c r="QM121" s="23"/>
      <c r="QN121" s="23"/>
      <c r="QO121" s="23"/>
      <c r="QP121" s="23"/>
      <c r="QQ121" s="23"/>
      <c r="QR121" s="23"/>
      <c r="QS121" s="23"/>
      <c r="QT121" s="23"/>
      <c r="QU121" s="23"/>
      <c r="QV121" s="23"/>
      <c r="QW121" s="23"/>
      <c r="QX121" s="23"/>
      <c r="QY121" s="23"/>
      <c r="QZ121" s="23"/>
      <c r="RA121" s="23"/>
      <c r="RB121" s="23"/>
      <c r="RC121" s="23"/>
      <c r="RD121" s="23"/>
      <c r="RE121" s="23"/>
      <c r="RF121" s="23"/>
      <c r="RG121" s="23"/>
      <c r="RH121" s="23"/>
      <c r="RI121" s="23"/>
      <c r="RJ121" s="23"/>
      <c r="RK121" s="23"/>
      <c r="RL121" s="23"/>
      <c r="RM121" s="23"/>
      <c r="RN121" s="23"/>
      <c r="RO121" s="23"/>
      <c r="RP121" s="23"/>
      <c r="RQ121" s="23"/>
      <c r="RR121" s="23"/>
      <c r="RS121" s="23"/>
      <c r="RT121" s="23"/>
      <c r="RU121" s="23"/>
      <c r="RV121" s="23"/>
      <c r="RW121" s="23"/>
      <c r="RX121" s="23"/>
      <c r="RY121" s="23"/>
      <c r="RZ121" s="23"/>
      <c r="SA121" s="23"/>
      <c r="SB121" s="23"/>
      <c r="SC121" s="23"/>
      <c r="SD121" s="23"/>
      <c r="SE121" s="23"/>
      <c r="SF121" s="23"/>
      <c r="SG121" s="23"/>
      <c r="SH121" s="23"/>
      <c r="SI121" s="23"/>
      <c r="SJ121" s="23"/>
      <c r="SK121" s="23"/>
      <c r="SL121" s="23"/>
      <c r="SM121" s="23"/>
      <c r="SN121" s="23"/>
      <c r="SO121" s="23"/>
      <c r="SP121" s="23"/>
      <c r="SQ121" s="23"/>
      <c r="SR121" s="23"/>
      <c r="SS121" s="23"/>
      <c r="ST121" s="23"/>
      <c r="SU121" s="23"/>
      <c r="SV121" s="23"/>
      <c r="SW121" s="23"/>
      <c r="SX121" s="23"/>
      <c r="SY121" s="23"/>
      <c r="SZ121" s="23"/>
      <c r="TA121" s="23"/>
      <c r="TB121" s="23"/>
      <c r="TC121" s="23"/>
      <c r="TD121" s="23"/>
      <c r="TE121" s="23"/>
      <c r="TF121" s="23"/>
      <c r="TG121" s="23"/>
      <c r="TH121" s="23"/>
    </row>
    <row r="122" spans="1:528" s="22" customFormat="1" ht="44.25" hidden="1" customHeight="1" x14ac:dyDescent="0.25">
      <c r="A122" s="60" t="s">
        <v>382</v>
      </c>
      <c r="B122" s="42">
        <f>'дод 7'!A156</f>
        <v>7361</v>
      </c>
      <c r="C122" s="42" t="str">
        <f>'дод 7'!B156</f>
        <v>0490</v>
      </c>
      <c r="D122" s="36" t="str">
        <f>'дод 7'!C156</f>
        <v>Співфінансування інвестиційних проектів, що реалізуються за рахунок коштів державного фонду регіонального розвитку</v>
      </c>
      <c r="E122" s="117">
        <f t="shared" si="41"/>
        <v>0</v>
      </c>
      <c r="F122" s="117"/>
      <c r="G122" s="117"/>
      <c r="H122" s="117"/>
      <c r="I122" s="117"/>
      <c r="J122" s="117">
        <f t="shared" si="43"/>
        <v>0</v>
      </c>
      <c r="K122" s="117"/>
      <c r="L122" s="117"/>
      <c r="M122" s="117"/>
      <c r="N122" s="117"/>
      <c r="O122" s="117"/>
      <c r="P122" s="117">
        <f t="shared" si="42"/>
        <v>0</v>
      </c>
      <c r="Q122" s="17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  <c r="SQ122" s="23"/>
      <c r="SR122" s="23"/>
      <c r="SS122" s="23"/>
      <c r="ST122" s="23"/>
      <c r="SU122" s="23"/>
      <c r="SV122" s="23"/>
      <c r="SW122" s="23"/>
      <c r="SX122" s="23"/>
      <c r="SY122" s="23"/>
      <c r="SZ122" s="23"/>
      <c r="TA122" s="23"/>
      <c r="TB122" s="23"/>
      <c r="TC122" s="23"/>
      <c r="TD122" s="23"/>
      <c r="TE122" s="23"/>
      <c r="TF122" s="23"/>
      <c r="TG122" s="23"/>
      <c r="TH122" s="23"/>
    </row>
    <row r="123" spans="1:528" s="22" customFormat="1" ht="48" hidden="1" customHeight="1" x14ac:dyDescent="0.25">
      <c r="A123" s="60" t="s">
        <v>433</v>
      </c>
      <c r="B123" s="42">
        <v>7363</v>
      </c>
      <c r="C123" s="121" t="s">
        <v>84</v>
      </c>
      <c r="D123" s="61" t="s">
        <v>407</v>
      </c>
      <c r="E123" s="117">
        <f t="shared" si="41"/>
        <v>0</v>
      </c>
      <c r="F123" s="117"/>
      <c r="G123" s="117"/>
      <c r="H123" s="117"/>
      <c r="I123" s="117"/>
      <c r="J123" s="117">
        <f t="shared" si="43"/>
        <v>0</v>
      </c>
      <c r="K123" s="117"/>
      <c r="L123" s="117"/>
      <c r="M123" s="117"/>
      <c r="N123" s="117"/>
      <c r="O123" s="117"/>
      <c r="P123" s="117">
        <f t="shared" si="42"/>
        <v>0</v>
      </c>
      <c r="Q123" s="17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  <c r="SQ123" s="23"/>
      <c r="SR123" s="23"/>
      <c r="SS123" s="23"/>
      <c r="ST123" s="23"/>
      <c r="SU123" s="23"/>
      <c r="SV123" s="23"/>
      <c r="SW123" s="23"/>
      <c r="SX123" s="23"/>
      <c r="SY123" s="23"/>
      <c r="SZ123" s="23"/>
      <c r="TA123" s="23"/>
      <c r="TB123" s="23"/>
      <c r="TC123" s="23"/>
      <c r="TD123" s="23"/>
      <c r="TE123" s="23"/>
      <c r="TF123" s="23"/>
      <c r="TG123" s="23"/>
      <c r="TH123" s="23"/>
    </row>
    <row r="124" spans="1:528" s="22" customFormat="1" ht="44.25" hidden="1" customHeight="1" x14ac:dyDescent="0.25">
      <c r="A124" s="60"/>
      <c r="B124" s="42"/>
      <c r="C124" s="42"/>
      <c r="D124" s="92" t="s">
        <v>397</v>
      </c>
      <c r="E124" s="119">
        <f t="shared" si="41"/>
        <v>0</v>
      </c>
      <c r="F124" s="119"/>
      <c r="G124" s="119"/>
      <c r="H124" s="119"/>
      <c r="I124" s="119"/>
      <c r="J124" s="119">
        <f t="shared" si="43"/>
        <v>0</v>
      </c>
      <c r="K124" s="119"/>
      <c r="L124" s="119"/>
      <c r="M124" s="119"/>
      <c r="N124" s="119"/>
      <c r="O124" s="119"/>
      <c r="P124" s="119">
        <f t="shared" si="42"/>
        <v>0</v>
      </c>
      <c r="Q124" s="17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  <c r="IW124" s="23"/>
      <c r="IX124" s="23"/>
      <c r="IY124" s="23"/>
      <c r="IZ124" s="23"/>
      <c r="JA124" s="23"/>
      <c r="JB124" s="23"/>
      <c r="JC124" s="23"/>
      <c r="JD124" s="23"/>
      <c r="JE124" s="23"/>
      <c r="JF124" s="23"/>
      <c r="JG124" s="23"/>
      <c r="JH124" s="23"/>
      <c r="JI124" s="23"/>
      <c r="JJ124" s="23"/>
      <c r="JK124" s="23"/>
      <c r="JL124" s="23"/>
      <c r="JM124" s="23"/>
      <c r="JN124" s="23"/>
      <c r="JO124" s="23"/>
      <c r="JP124" s="23"/>
      <c r="JQ124" s="23"/>
      <c r="JR124" s="23"/>
      <c r="JS124" s="23"/>
      <c r="JT124" s="23"/>
      <c r="JU124" s="23"/>
      <c r="JV124" s="23"/>
      <c r="JW124" s="23"/>
      <c r="JX124" s="23"/>
      <c r="JY124" s="23"/>
      <c r="JZ124" s="23"/>
      <c r="KA124" s="23"/>
      <c r="KB124" s="23"/>
      <c r="KC124" s="23"/>
      <c r="KD124" s="23"/>
      <c r="KE124" s="23"/>
      <c r="KF124" s="23"/>
      <c r="KG124" s="23"/>
      <c r="KH124" s="23"/>
      <c r="KI124" s="23"/>
      <c r="KJ124" s="23"/>
      <c r="KK124" s="23"/>
      <c r="KL124" s="23"/>
      <c r="KM124" s="23"/>
      <c r="KN124" s="23"/>
      <c r="KO124" s="23"/>
      <c r="KP124" s="23"/>
      <c r="KQ124" s="23"/>
      <c r="KR124" s="23"/>
      <c r="KS124" s="23"/>
      <c r="KT124" s="23"/>
      <c r="KU124" s="23"/>
      <c r="KV124" s="23"/>
      <c r="KW124" s="23"/>
      <c r="KX124" s="23"/>
      <c r="KY124" s="23"/>
      <c r="KZ124" s="23"/>
      <c r="LA124" s="23"/>
      <c r="LB124" s="23"/>
      <c r="LC124" s="23"/>
      <c r="LD124" s="23"/>
      <c r="LE124" s="23"/>
      <c r="LF124" s="23"/>
      <c r="LG124" s="23"/>
      <c r="LH124" s="23"/>
      <c r="LI124" s="23"/>
      <c r="LJ124" s="23"/>
      <c r="LK124" s="23"/>
      <c r="LL124" s="23"/>
      <c r="LM124" s="23"/>
      <c r="LN124" s="23"/>
      <c r="LO124" s="23"/>
      <c r="LP124" s="23"/>
      <c r="LQ124" s="23"/>
      <c r="LR124" s="23"/>
      <c r="LS124" s="23"/>
      <c r="LT124" s="23"/>
      <c r="LU124" s="23"/>
      <c r="LV124" s="23"/>
      <c r="LW124" s="23"/>
      <c r="LX124" s="23"/>
      <c r="LY124" s="23"/>
      <c r="LZ124" s="23"/>
      <c r="MA124" s="23"/>
      <c r="MB124" s="23"/>
      <c r="MC124" s="23"/>
      <c r="MD124" s="23"/>
      <c r="ME124" s="23"/>
      <c r="MF124" s="23"/>
      <c r="MG124" s="23"/>
      <c r="MH124" s="23"/>
      <c r="MI124" s="23"/>
      <c r="MJ124" s="23"/>
      <c r="MK124" s="23"/>
      <c r="ML124" s="23"/>
      <c r="MM124" s="23"/>
      <c r="MN124" s="23"/>
      <c r="MO124" s="23"/>
      <c r="MP124" s="23"/>
      <c r="MQ124" s="23"/>
      <c r="MR124" s="23"/>
      <c r="MS124" s="23"/>
      <c r="MT124" s="23"/>
      <c r="MU124" s="23"/>
      <c r="MV124" s="23"/>
      <c r="MW124" s="23"/>
      <c r="MX124" s="23"/>
      <c r="MY124" s="23"/>
      <c r="MZ124" s="23"/>
      <c r="NA124" s="23"/>
      <c r="NB124" s="23"/>
      <c r="NC124" s="23"/>
      <c r="ND124" s="23"/>
      <c r="NE124" s="23"/>
      <c r="NF124" s="23"/>
      <c r="NG124" s="23"/>
      <c r="NH124" s="23"/>
      <c r="NI124" s="23"/>
      <c r="NJ124" s="23"/>
      <c r="NK124" s="23"/>
      <c r="NL124" s="23"/>
      <c r="NM124" s="23"/>
      <c r="NN124" s="23"/>
      <c r="NO124" s="23"/>
      <c r="NP124" s="23"/>
      <c r="NQ124" s="23"/>
      <c r="NR124" s="23"/>
      <c r="NS124" s="23"/>
      <c r="NT124" s="23"/>
      <c r="NU124" s="23"/>
      <c r="NV124" s="23"/>
      <c r="NW124" s="23"/>
      <c r="NX124" s="23"/>
      <c r="NY124" s="23"/>
      <c r="NZ124" s="23"/>
      <c r="OA124" s="23"/>
      <c r="OB124" s="23"/>
      <c r="OC124" s="23"/>
      <c r="OD124" s="23"/>
      <c r="OE124" s="23"/>
      <c r="OF124" s="23"/>
      <c r="OG124" s="23"/>
      <c r="OH124" s="23"/>
      <c r="OI124" s="23"/>
      <c r="OJ124" s="23"/>
      <c r="OK124" s="23"/>
      <c r="OL124" s="23"/>
      <c r="OM124" s="23"/>
      <c r="ON124" s="23"/>
      <c r="OO124" s="23"/>
      <c r="OP124" s="23"/>
      <c r="OQ124" s="23"/>
      <c r="OR124" s="23"/>
      <c r="OS124" s="23"/>
      <c r="OT124" s="23"/>
      <c r="OU124" s="23"/>
      <c r="OV124" s="23"/>
      <c r="OW124" s="23"/>
      <c r="OX124" s="23"/>
      <c r="OY124" s="23"/>
      <c r="OZ124" s="23"/>
      <c r="PA124" s="23"/>
      <c r="PB124" s="23"/>
      <c r="PC124" s="23"/>
      <c r="PD124" s="23"/>
      <c r="PE124" s="23"/>
      <c r="PF124" s="23"/>
      <c r="PG124" s="23"/>
      <c r="PH124" s="23"/>
      <c r="PI124" s="23"/>
      <c r="PJ124" s="23"/>
      <c r="PK124" s="23"/>
      <c r="PL124" s="23"/>
      <c r="PM124" s="23"/>
      <c r="PN124" s="23"/>
      <c r="PO124" s="23"/>
      <c r="PP124" s="23"/>
      <c r="PQ124" s="23"/>
      <c r="PR124" s="23"/>
      <c r="PS124" s="23"/>
      <c r="PT124" s="23"/>
      <c r="PU124" s="23"/>
      <c r="PV124" s="23"/>
      <c r="PW124" s="23"/>
      <c r="PX124" s="23"/>
      <c r="PY124" s="23"/>
      <c r="PZ124" s="23"/>
      <c r="QA124" s="23"/>
      <c r="QB124" s="23"/>
      <c r="QC124" s="23"/>
      <c r="QD124" s="23"/>
      <c r="QE124" s="23"/>
      <c r="QF124" s="23"/>
      <c r="QG124" s="23"/>
      <c r="QH124" s="23"/>
      <c r="QI124" s="23"/>
      <c r="QJ124" s="23"/>
      <c r="QK124" s="23"/>
      <c r="QL124" s="23"/>
      <c r="QM124" s="23"/>
      <c r="QN124" s="23"/>
      <c r="QO124" s="23"/>
      <c r="QP124" s="23"/>
      <c r="QQ124" s="23"/>
      <c r="QR124" s="23"/>
      <c r="QS124" s="23"/>
      <c r="QT124" s="23"/>
      <c r="QU124" s="23"/>
      <c r="QV124" s="23"/>
      <c r="QW124" s="23"/>
      <c r="QX124" s="23"/>
      <c r="QY124" s="23"/>
      <c r="QZ124" s="23"/>
      <c r="RA124" s="23"/>
      <c r="RB124" s="23"/>
      <c r="RC124" s="23"/>
      <c r="RD124" s="23"/>
      <c r="RE124" s="23"/>
      <c r="RF124" s="23"/>
      <c r="RG124" s="23"/>
      <c r="RH124" s="23"/>
      <c r="RI124" s="23"/>
      <c r="RJ124" s="23"/>
      <c r="RK124" s="23"/>
      <c r="RL124" s="23"/>
      <c r="RM124" s="23"/>
      <c r="RN124" s="23"/>
      <c r="RO124" s="23"/>
      <c r="RP124" s="23"/>
      <c r="RQ124" s="23"/>
      <c r="RR124" s="23"/>
      <c r="RS124" s="23"/>
      <c r="RT124" s="23"/>
      <c r="RU124" s="23"/>
      <c r="RV124" s="23"/>
      <c r="RW124" s="23"/>
      <c r="RX124" s="23"/>
      <c r="RY124" s="23"/>
      <c r="RZ124" s="23"/>
      <c r="SA124" s="23"/>
      <c r="SB124" s="23"/>
      <c r="SC124" s="23"/>
      <c r="SD124" s="23"/>
      <c r="SE124" s="23"/>
      <c r="SF124" s="23"/>
      <c r="SG124" s="23"/>
      <c r="SH124" s="23"/>
      <c r="SI124" s="23"/>
      <c r="SJ124" s="23"/>
      <c r="SK124" s="23"/>
      <c r="SL124" s="23"/>
      <c r="SM124" s="23"/>
      <c r="SN124" s="23"/>
      <c r="SO124" s="23"/>
      <c r="SP124" s="23"/>
      <c r="SQ124" s="23"/>
      <c r="SR124" s="23"/>
      <c r="SS124" s="23"/>
      <c r="ST124" s="23"/>
      <c r="SU124" s="23"/>
      <c r="SV124" s="23"/>
      <c r="SW124" s="23"/>
      <c r="SX124" s="23"/>
      <c r="SY124" s="23"/>
      <c r="SZ124" s="23"/>
      <c r="TA124" s="23"/>
      <c r="TB124" s="23"/>
      <c r="TC124" s="23"/>
      <c r="TD124" s="23"/>
      <c r="TE124" s="23"/>
      <c r="TF124" s="23"/>
      <c r="TG124" s="23"/>
      <c r="TH124" s="23"/>
    </row>
    <row r="125" spans="1:528" s="22" customFormat="1" ht="18.75" customHeight="1" x14ac:dyDescent="0.25">
      <c r="A125" s="60" t="s">
        <v>177</v>
      </c>
      <c r="B125" s="107" t="str">
        <f>'дод 7'!A176</f>
        <v>7640</v>
      </c>
      <c r="C125" s="107" t="str">
        <f>'дод 7'!B176</f>
        <v>0470</v>
      </c>
      <c r="D125" s="61" t="s">
        <v>428</v>
      </c>
      <c r="E125" s="117">
        <f t="shared" si="41"/>
        <v>121500</v>
      </c>
      <c r="F125" s="117">
        <v>121500</v>
      </c>
      <c r="G125" s="117"/>
      <c r="H125" s="117"/>
      <c r="I125" s="117"/>
      <c r="J125" s="117">
        <f t="shared" si="43"/>
        <v>7336970</v>
      </c>
      <c r="K125" s="117">
        <f>8436970-1100000</f>
        <v>7336970</v>
      </c>
      <c r="L125" s="117"/>
      <c r="M125" s="117"/>
      <c r="N125" s="117"/>
      <c r="O125" s="117">
        <f>8436970-1100000</f>
        <v>7336970</v>
      </c>
      <c r="P125" s="117">
        <f t="shared" si="42"/>
        <v>7458470</v>
      </c>
      <c r="Q125" s="17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  <c r="IW125" s="23"/>
      <c r="IX125" s="23"/>
      <c r="IY125" s="23"/>
      <c r="IZ125" s="23"/>
      <c r="JA125" s="23"/>
      <c r="JB125" s="23"/>
      <c r="JC125" s="23"/>
      <c r="JD125" s="23"/>
      <c r="JE125" s="23"/>
      <c r="JF125" s="23"/>
      <c r="JG125" s="23"/>
      <c r="JH125" s="23"/>
      <c r="JI125" s="23"/>
      <c r="JJ125" s="23"/>
      <c r="JK125" s="23"/>
      <c r="JL125" s="23"/>
      <c r="JM125" s="23"/>
      <c r="JN125" s="23"/>
      <c r="JO125" s="23"/>
      <c r="JP125" s="23"/>
      <c r="JQ125" s="23"/>
      <c r="JR125" s="23"/>
      <c r="JS125" s="23"/>
      <c r="JT125" s="23"/>
      <c r="JU125" s="23"/>
      <c r="JV125" s="23"/>
      <c r="JW125" s="23"/>
      <c r="JX125" s="23"/>
      <c r="JY125" s="23"/>
      <c r="JZ125" s="23"/>
      <c r="KA125" s="23"/>
      <c r="KB125" s="23"/>
      <c r="KC125" s="23"/>
      <c r="KD125" s="23"/>
      <c r="KE125" s="23"/>
      <c r="KF125" s="23"/>
      <c r="KG125" s="23"/>
      <c r="KH125" s="23"/>
      <c r="KI125" s="23"/>
      <c r="KJ125" s="23"/>
      <c r="KK125" s="23"/>
      <c r="KL125" s="23"/>
      <c r="KM125" s="23"/>
      <c r="KN125" s="23"/>
      <c r="KO125" s="23"/>
      <c r="KP125" s="23"/>
      <c r="KQ125" s="23"/>
      <c r="KR125" s="23"/>
      <c r="KS125" s="23"/>
      <c r="KT125" s="23"/>
      <c r="KU125" s="23"/>
      <c r="KV125" s="23"/>
      <c r="KW125" s="23"/>
      <c r="KX125" s="23"/>
      <c r="KY125" s="23"/>
      <c r="KZ125" s="23"/>
      <c r="LA125" s="23"/>
      <c r="LB125" s="23"/>
      <c r="LC125" s="23"/>
      <c r="LD125" s="23"/>
      <c r="LE125" s="23"/>
      <c r="LF125" s="23"/>
      <c r="LG125" s="23"/>
      <c r="LH125" s="23"/>
      <c r="LI125" s="23"/>
      <c r="LJ125" s="23"/>
      <c r="LK125" s="23"/>
      <c r="LL125" s="23"/>
      <c r="LM125" s="23"/>
      <c r="LN125" s="23"/>
      <c r="LO125" s="23"/>
      <c r="LP125" s="23"/>
      <c r="LQ125" s="23"/>
      <c r="LR125" s="23"/>
      <c r="LS125" s="23"/>
      <c r="LT125" s="23"/>
      <c r="LU125" s="23"/>
      <c r="LV125" s="23"/>
      <c r="LW125" s="23"/>
      <c r="LX125" s="23"/>
      <c r="LY125" s="23"/>
      <c r="LZ125" s="23"/>
      <c r="MA125" s="23"/>
      <c r="MB125" s="23"/>
      <c r="MC125" s="23"/>
      <c r="MD125" s="23"/>
      <c r="ME125" s="23"/>
      <c r="MF125" s="23"/>
      <c r="MG125" s="23"/>
      <c r="MH125" s="23"/>
      <c r="MI125" s="23"/>
      <c r="MJ125" s="23"/>
      <c r="MK125" s="23"/>
      <c r="ML125" s="23"/>
      <c r="MM125" s="23"/>
      <c r="MN125" s="23"/>
      <c r="MO125" s="23"/>
      <c r="MP125" s="23"/>
      <c r="MQ125" s="23"/>
      <c r="MR125" s="23"/>
      <c r="MS125" s="23"/>
      <c r="MT125" s="23"/>
      <c r="MU125" s="23"/>
      <c r="MV125" s="23"/>
      <c r="MW125" s="23"/>
      <c r="MX125" s="23"/>
      <c r="MY125" s="23"/>
      <c r="MZ125" s="23"/>
      <c r="NA125" s="23"/>
      <c r="NB125" s="23"/>
      <c r="NC125" s="23"/>
      <c r="ND125" s="23"/>
      <c r="NE125" s="23"/>
      <c r="NF125" s="23"/>
      <c r="NG125" s="23"/>
      <c r="NH125" s="23"/>
      <c r="NI125" s="23"/>
      <c r="NJ125" s="23"/>
      <c r="NK125" s="23"/>
      <c r="NL125" s="23"/>
      <c r="NM125" s="23"/>
      <c r="NN125" s="23"/>
      <c r="NO125" s="23"/>
      <c r="NP125" s="23"/>
      <c r="NQ125" s="23"/>
      <c r="NR125" s="23"/>
      <c r="NS125" s="23"/>
      <c r="NT125" s="23"/>
      <c r="NU125" s="23"/>
      <c r="NV125" s="23"/>
      <c r="NW125" s="23"/>
      <c r="NX125" s="23"/>
      <c r="NY125" s="23"/>
      <c r="NZ125" s="23"/>
      <c r="OA125" s="23"/>
      <c r="OB125" s="23"/>
      <c r="OC125" s="23"/>
      <c r="OD125" s="23"/>
      <c r="OE125" s="23"/>
      <c r="OF125" s="23"/>
      <c r="OG125" s="23"/>
      <c r="OH125" s="23"/>
      <c r="OI125" s="23"/>
      <c r="OJ125" s="23"/>
      <c r="OK125" s="23"/>
      <c r="OL125" s="23"/>
      <c r="OM125" s="23"/>
      <c r="ON125" s="23"/>
      <c r="OO125" s="23"/>
      <c r="OP125" s="23"/>
      <c r="OQ125" s="23"/>
      <c r="OR125" s="23"/>
      <c r="OS125" s="23"/>
      <c r="OT125" s="23"/>
      <c r="OU125" s="23"/>
      <c r="OV125" s="23"/>
      <c r="OW125" s="23"/>
      <c r="OX125" s="23"/>
      <c r="OY125" s="23"/>
      <c r="OZ125" s="23"/>
      <c r="PA125" s="23"/>
      <c r="PB125" s="23"/>
      <c r="PC125" s="23"/>
      <c r="PD125" s="23"/>
      <c r="PE125" s="23"/>
      <c r="PF125" s="23"/>
      <c r="PG125" s="23"/>
      <c r="PH125" s="23"/>
      <c r="PI125" s="23"/>
      <c r="PJ125" s="23"/>
      <c r="PK125" s="23"/>
      <c r="PL125" s="23"/>
      <c r="PM125" s="23"/>
      <c r="PN125" s="23"/>
      <c r="PO125" s="23"/>
      <c r="PP125" s="23"/>
      <c r="PQ125" s="23"/>
      <c r="PR125" s="23"/>
      <c r="PS125" s="23"/>
      <c r="PT125" s="23"/>
      <c r="PU125" s="23"/>
      <c r="PV125" s="23"/>
      <c r="PW125" s="23"/>
      <c r="PX125" s="23"/>
      <c r="PY125" s="23"/>
      <c r="PZ125" s="23"/>
      <c r="QA125" s="23"/>
      <c r="QB125" s="23"/>
      <c r="QC125" s="23"/>
      <c r="QD125" s="23"/>
      <c r="QE125" s="23"/>
      <c r="QF125" s="23"/>
      <c r="QG125" s="23"/>
      <c r="QH125" s="23"/>
      <c r="QI125" s="23"/>
      <c r="QJ125" s="23"/>
      <c r="QK125" s="23"/>
      <c r="QL125" s="23"/>
      <c r="QM125" s="23"/>
      <c r="QN125" s="23"/>
      <c r="QO125" s="23"/>
      <c r="QP125" s="23"/>
      <c r="QQ125" s="23"/>
      <c r="QR125" s="23"/>
      <c r="QS125" s="23"/>
      <c r="QT125" s="23"/>
      <c r="QU125" s="23"/>
      <c r="QV125" s="23"/>
      <c r="QW125" s="23"/>
      <c r="QX125" s="23"/>
      <c r="QY125" s="23"/>
      <c r="QZ125" s="23"/>
      <c r="RA125" s="23"/>
      <c r="RB125" s="23"/>
      <c r="RC125" s="23"/>
      <c r="RD125" s="23"/>
      <c r="RE125" s="23"/>
      <c r="RF125" s="23"/>
      <c r="RG125" s="23"/>
      <c r="RH125" s="23"/>
      <c r="RI125" s="23"/>
      <c r="RJ125" s="23"/>
      <c r="RK125" s="23"/>
      <c r="RL125" s="23"/>
      <c r="RM125" s="23"/>
      <c r="RN125" s="23"/>
      <c r="RO125" s="23"/>
      <c r="RP125" s="23"/>
      <c r="RQ125" s="23"/>
      <c r="RR125" s="23"/>
      <c r="RS125" s="23"/>
      <c r="RT125" s="23"/>
      <c r="RU125" s="23"/>
      <c r="RV125" s="23"/>
      <c r="RW125" s="23"/>
      <c r="RX125" s="23"/>
      <c r="RY125" s="23"/>
      <c r="RZ125" s="23"/>
      <c r="SA125" s="23"/>
      <c r="SB125" s="23"/>
      <c r="SC125" s="23"/>
      <c r="SD125" s="23"/>
      <c r="SE125" s="23"/>
      <c r="SF125" s="23"/>
      <c r="SG125" s="23"/>
      <c r="SH125" s="23"/>
      <c r="SI125" s="23"/>
      <c r="SJ125" s="23"/>
      <c r="SK125" s="23"/>
      <c r="SL125" s="23"/>
      <c r="SM125" s="23"/>
      <c r="SN125" s="23"/>
      <c r="SO125" s="23"/>
      <c r="SP125" s="23"/>
      <c r="SQ125" s="23"/>
      <c r="SR125" s="23"/>
      <c r="SS125" s="23"/>
      <c r="ST125" s="23"/>
      <c r="SU125" s="23"/>
      <c r="SV125" s="23"/>
      <c r="SW125" s="23"/>
      <c r="SX125" s="23"/>
      <c r="SY125" s="23"/>
      <c r="SZ125" s="23"/>
      <c r="TA125" s="23"/>
      <c r="TB125" s="23"/>
      <c r="TC125" s="23"/>
      <c r="TD125" s="23"/>
      <c r="TE125" s="23"/>
      <c r="TF125" s="23"/>
      <c r="TG125" s="23"/>
      <c r="TH125" s="23"/>
    </row>
    <row r="126" spans="1:528" s="24" customFormat="1" ht="15" customHeight="1" x14ac:dyDescent="0.25">
      <c r="A126" s="89"/>
      <c r="B126" s="129"/>
      <c r="C126" s="129"/>
      <c r="D126" s="90" t="s">
        <v>429</v>
      </c>
      <c r="E126" s="119">
        <f t="shared" si="41"/>
        <v>0</v>
      </c>
      <c r="F126" s="119"/>
      <c r="G126" s="119"/>
      <c r="H126" s="119"/>
      <c r="I126" s="119"/>
      <c r="J126" s="119">
        <f t="shared" si="43"/>
        <v>1471470</v>
      </c>
      <c r="K126" s="119">
        <v>1471470</v>
      </c>
      <c r="L126" s="119"/>
      <c r="M126" s="119"/>
      <c r="N126" s="119"/>
      <c r="O126" s="119">
        <v>1471470</v>
      </c>
      <c r="P126" s="119">
        <f t="shared" si="42"/>
        <v>1471470</v>
      </c>
      <c r="Q126" s="173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  <c r="TH126" s="30"/>
    </row>
    <row r="127" spans="1:528" s="22" customFormat="1" ht="45" hidden="1" customHeight="1" x14ac:dyDescent="0.25">
      <c r="A127" s="60" t="s">
        <v>370</v>
      </c>
      <c r="B127" s="107">
        <v>7700</v>
      </c>
      <c r="C127" s="60" t="s">
        <v>95</v>
      </c>
      <c r="D127" s="61" t="s">
        <v>371</v>
      </c>
      <c r="E127" s="117">
        <f t="shared" si="41"/>
        <v>0</v>
      </c>
      <c r="F127" s="117"/>
      <c r="G127" s="117"/>
      <c r="H127" s="117"/>
      <c r="I127" s="117"/>
      <c r="J127" s="117">
        <f t="shared" si="43"/>
        <v>0</v>
      </c>
      <c r="K127" s="117"/>
      <c r="L127" s="117"/>
      <c r="M127" s="117"/>
      <c r="N127" s="117"/>
      <c r="O127" s="117">
        <f>630000-630000</f>
        <v>0</v>
      </c>
      <c r="P127" s="117">
        <f t="shared" si="42"/>
        <v>0</v>
      </c>
      <c r="Q127" s="17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F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N127" s="23"/>
      <c r="MO127" s="23"/>
      <c r="MP127" s="23"/>
      <c r="MQ127" s="23"/>
      <c r="MR127" s="23"/>
      <c r="MS127" s="23"/>
      <c r="MT127" s="23"/>
      <c r="MU127" s="23"/>
      <c r="MV127" s="23"/>
      <c r="MW127" s="23"/>
      <c r="MX127" s="23"/>
      <c r="MY127" s="23"/>
      <c r="MZ127" s="23"/>
      <c r="NA127" s="23"/>
      <c r="NB127" s="23"/>
      <c r="NC127" s="23"/>
      <c r="ND127" s="23"/>
      <c r="NE127" s="23"/>
      <c r="NF127" s="23"/>
      <c r="NG127" s="23"/>
      <c r="NH127" s="23"/>
      <c r="NI127" s="23"/>
      <c r="NJ127" s="23"/>
      <c r="NK127" s="23"/>
      <c r="NL127" s="23"/>
      <c r="NM127" s="23"/>
      <c r="NN127" s="23"/>
      <c r="NO127" s="23"/>
      <c r="NP127" s="23"/>
      <c r="NQ127" s="23"/>
      <c r="NR127" s="23"/>
      <c r="NS127" s="23"/>
      <c r="NT127" s="23"/>
      <c r="NU127" s="23"/>
      <c r="NV127" s="23"/>
      <c r="NW127" s="23"/>
      <c r="NX127" s="23"/>
      <c r="NY127" s="23"/>
      <c r="NZ127" s="23"/>
      <c r="OA127" s="23"/>
      <c r="OB127" s="23"/>
      <c r="OC127" s="23"/>
      <c r="OD127" s="23"/>
      <c r="OE127" s="23"/>
      <c r="OF127" s="23"/>
      <c r="OG127" s="23"/>
      <c r="OH127" s="23"/>
      <c r="OI127" s="23"/>
      <c r="OJ127" s="23"/>
      <c r="OK127" s="23"/>
      <c r="OL127" s="23"/>
      <c r="OM127" s="23"/>
      <c r="ON127" s="23"/>
      <c r="OO127" s="23"/>
      <c r="OP127" s="23"/>
      <c r="OQ127" s="23"/>
      <c r="OR127" s="23"/>
      <c r="OS127" s="23"/>
      <c r="OT127" s="23"/>
      <c r="OU127" s="23"/>
      <c r="OV127" s="23"/>
      <c r="OW127" s="23"/>
      <c r="OX127" s="23"/>
      <c r="OY127" s="23"/>
      <c r="OZ127" s="23"/>
      <c r="PA127" s="23"/>
      <c r="PB127" s="23"/>
      <c r="PC127" s="23"/>
      <c r="PD127" s="23"/>
      <c r="PE127" s="23"/>
      <c r="PF127" s="23"/>
      <c r="PG127" s="23"/>
      <c r="PH127" s="23"/>
      <c r="PI127" s="23"/>
      <c r="PJ127" s="23"/>
      <c r="PK127" s="23"/>
      <c r="PL127" s="23"/>
      <c r="PM127" s="23"/>
      <c r="PN127" s="23"/>
      <c r="PO127" s="23"/>
      <c r="PP127" s="23"/>
      <c r="PQ127" s="23"/>
      <c r="PR127" s="23"/>
      <c r="PS127" s="23"/>
      <c r="PT127" s="23"/>
      <c r="PU127" s="23"/>
      <c r="PV127" s="23"/>
      <c r="PW127" s="23"/>
      <c r="PX127" s="23"/>
      <c r="PY127" s="23"/>
      <c r="PZ127" s="23"/>
      <c r="QA127" s="23"/>
      <c r="QB127" s="23"/>
      <c r="QC127" s="23"/>
      <c r="QD127" s="23"/>
      <c r="QE127" s="23"/>
      <c r="QF127" s="23"/>
      <c r="QG127" s="23"/>
      <c r="QH127" s="23"/>
      <c r="QI127" s="23"/>
      <c r="QJ127" s="23"/>
      <c r="QK127" s="23"/>
      <c r="QL127" s="23"/>
      <c r="QM127" s="23"/>
      <c r="QN127" s="23"/>
      <c r="QO127" s="23"/>
      <c r="QP127" s="23"/>
      <c r="QQ127" s="23"/>
      <c r="QR127" s="23"/>
      <c r="QS127" s="23"/>
      <c r="QT127" s="23"/>
      <c r="QU127" s="23"/>
      <c r="QV127" s="23"/>
      <c r="QW127" s="23"/>
      <c r="QX127" s="23"/>
      <c r="QY127" s="23"/>
      <c r="QZ127" s="23"/>
      <c r="RA127" s="23"/>
      <c r="RB127" s="23"/>
      <c r="RC127" s="23"/>
      <c r="RD127" s="23"/>
      <c r="RE127" s="23"/>
      <c r="RF127" s="23"/>
      <c r="RG127" s="23"/>
      <c r="RH127" s="23"/>
      <c r="RI127" s="23"/>
      <c r="RJ127" s="23"/>
      <c r="RK127" s="23"/>
      <c r="RL127" s="23"/>
      <c r="RM127" s="23"/>
      <c r="RN127" s="23"/>
      <c r="RO127" s="23"/>
      <c r="RP127" s="23"/>
      <c r="RQ127" s="23"/>
      <c r="RR127" s="23"/>
      <c r="RS127" s="23"/>
      <c r="RT127" s="23"/>
      <c r="RU127" s="23"/>
      <c r="RV127" s="23"/>
      <c r="RW127" s="23"/>
      <c r="RX127" s="23"/>
      <c r="RY127" s="23"/>
      <c r="RZ127" s="23"/>
      <c r="SA127" s="23"/>
      <c r="SB127" s="23"/>
      <c r="SC127" s="23"/>
      <c r="SD127" s="23"/>
      <c r="SE127" s="23"/>
      <c r="SF127" s="23"/>
      <c r="SG127" s="23"/>
      <c r="SH127" s="23"/>
      <c r="SI127" s="23"/>
      <c r="SJ127" s="23"/>
      <c r="SK127" s="23"/>
      <c r="SL127" s="23"/>
      <c r="SM127" s="23"/>
      <c r="SN127" s="23"/>
      <c r="SO127" s="23"/>
      <c r="SP127" s="23"/>
      <c r="SQ127" s="23"/>
      <c r="SR127" s="23"/>
      <c r="SS127" s="23"/>
      <c r="ST127" s="23"/>
      <c r="SU127" s="23"/>
      <c r="SV127" s="23"/>
      <c r="SW127" s="23"/>
      <c r="SX127" s="23"/>
      <c r="SY127" s="23"/>
      <c r="SZ127" s="23"/>
      <c r="TA127" s="23"/>
      <c r="TB127" s="23"/>
      <c r="TC127" s="23"/>
      <c r="TD127" s="23"/>
      <c r="TE127" s="23"/>
      <c r="TF127" s="23"/>
      <c r="TG127" s="23"/>
      <c r="TH127" s="23"/>
    </row>
    <row r="128" spans="1:528" s="22" customFormat="1" ht="15" hidden="1" customHeight="1" x14ac:dyDescent="0.25">
      <c r="A128" s="60" t="s">
        <v>443</v>
      </c>
      <c r="B128" s="107">
        <v>9770</v>
      </c>
      <c r="C128" s="60" t="s">
        <v>46</v>
      </c>
      <c r="D128" s="61" t="s">
        <v>444</v>
      </c>
      <c r="E128" s="117">
        <f t="shared" si="41"/>
        <v>0</v>
      </c>
      <c r="F128" s="117"/>
      <c r="G128" s="117"/>
      <c r="H128" s="117"/>
      <c r="I128" s="117"/>
      <c r="J128" s="117">
        <f t="shared" si="43"/>
        <v>0</v>
      </c>
      <c r="K128" s="117"/>
      <c r="L128" s="117"/>
      <c r="M128" s="117"/>
      <c r="N128" s="117"/>
      <c r="O128" s="117"/>
      <c r="P128" s="117">
        <f t="shared" si="42"/>
        <v>0</v>
      </c>
      <c r="Q128" s="17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  <c r="IW128" s="23"/>
      <c r="IX128" s="23"/>
      <c r="IY128" s="23"/>
      <c r="IZ128" s="23"/>
      <c r="JA128" s="23"/>
      <c r="JB128" s="23"/>
      <c r="JC128" s="23"/>
      <c r="JD128" s="23"/>
      <c r="JE128" s="23"/>
      <c r="JF128" s="23"/>
      <c r="JG128" s="23"/>
      <c r="JH128" s="23"/>
      <c r="JI128" s="23"/>
      <c r="JJ128" s="23"/>
      <c r="JK128" s="23"/>
      <c r="JL128" s="23"/>
      <c r="JM128" s="23"/>
      <c r="JN128" s="23"/>
      <c r="JO128" s="23"/>
      <c r="JP128" s="23"/>
      <c r="JQ128" s="23"/>
      <c r="JR128" s="23"/>
      <c r="JS128" s="23"/>
      <c r="JT128" s="23"/>
      <c r="JU128" s="23"/>
      <c r="JV128" s="23"/>
      <c r="JW128" s="23"/>
      <c r="JX128" s="23"/>
      <c r="JY128" s="23"/>
      <c r="JZ128" s="23"/>
      <c r="KA128" s="23"/>
      <c r="KB128" s="23"/>
      <c r="KC128" s="23"/>
      <c r="KD128" s="23"/>
      <c r="KE128" s="23"/>
      <c r="KF128" s="23"/>
      <c r="KG128" s="23"/>
      <c r="KH128" s="23"/>
      <c r="KI128" s="23"/>
      <c r="KJ128" s="23"/>
      <c r="KK128" s="23"/>
      <c r="KL128" s="23"/>
      <c r="KM128" s="23"/>
      <c r="KN128" s="23"/>
      <c r="KO128" s="23"/>
      <c r="KP128" s="23"/>
      <c r="KQ128" s="23"/>
      <c r="KR128" s="23"/>
      <c r="KS128" s="23"/>
      <c r="KT128" s="23"/>
      <c r="KU128" s="23"/>
      <c r="KV128" s="23"/>
      <c r="KW128" s="23"/>
      <c r="KX128" s="23"/>
      <c r="KY128" s="23"/>
      <c r="KZ128" s="23"/>
      <c r="LA128" s="23"/>
      <c r="LB128" s="23"/>
      <c r="LC128" s="23"/>
      <c r="LD128" s="23"/>
      <c r="LE128" s="23"/>
      <c r="LF128" s="23"/>
      <c r="LG128" s="23"/>
      <c r="LH128" s="23"/>
      <c r="LI128" s="23"/>
      <c r="LJ128" s="23"/>
      <c r="LK128" s="23"/>
      <c r="LL128" s="23"/>
      <c r="LM128" s="23"/>
      <c r="LN128" s="23"/>
      <c r="LO128" s="23"/>
      <c r="LP128" s="23"/>
      <c r="LQ128" s="23"/>
      <c r="LR128" s="23"/>
      <c r="LS128" s="23"/>
      <c r="LT128" s="23"/>
      <c r="LU128" s="23"/>
      <c r="LV128" s="23"/>
      <c r="LW128" s="23"/>
      <c r="LX128" s="23"/>
      <c r="LY128" s="23"/>
      <c r="LZ128" s="23"/>
      <c r="MA128" s="23"/>
      <c r="MB128" s="23"/>
      <c r="MC128" s="23"/>
      <c r="MD128" s="23"/>
      <c r="ME128" s="23"/>
      <c r="MF128" s="23"/>
      <c r="MG128" s="23"/>
      <c r="MH128" s="23"/>
      <c r="MI128" s="23"/>
      <c r="MJ128" s="23"/>
      <c r="MK128" s="23"/>
      <c r="ML128" s="23"/>
      <c r="MM128" s="23"/>
      <c r="MN128" s="23"/>
      <c r="MO128" s="23"/>
      <c r="MP128" s="23"/>
      <c r="MQ128" s="23"/>
      <c r="MR128" s="23"/>
      <c r="MS128" s="23"/>
      <c r="MT128" s="23"/>
      <c r="MU128" s="23"/>
      <c r="MV128" s="23"/>
      <c r="MW128" s="23"/>
      <c r="MX128" s="23"/>
      <c r="MY128" s="23"/>
      <c r="MZ128" s="23"/>
      <c r="NA128" s="23"/>
      <c r="NB128" s="23"/>
      <c r="NC128" s="23"/>
      <c r="ND128" s="23"/>
      <c r="NE128" s="23"/>
      <c r="NF128" s="23"/>
      <c r="NG128" s="23"/>
      <c r="NH128" s="23"/>
      <c r="NI128" s="23"/>
      <c r="NJ128" s="23"/>
      <c r="NK128" s="23"/>
      <c r="NL128" s="23"/>
      <c r="NM128" s="23"/>
      <c r="NN128" s="23"/>
      <c r="NO128" s="23"/>
      <c r="NP128" s="23"/>
      <c r="NQ128" s="23"/>
      <c r="NR128" s="23"/>
      <c r="NS128" s="23"/>
      <c r="NT128" s="23"/>
      <c r="NU128" s="23"/>
      <c r="NV128" s="23"/>
      <c r="NW128" s="23"/>
      <c r="NX128" s="23"/>
      <c r="NY128" s="23"/>
      <c r="NZ128" s="23"/>
      <c r="OA128" s="23"/>
      <c r="OB128" s="23"/>
      <c r="OC128" s="23"/>
      <c r="OD128" s="23"/>
      <c r="OE128" s="23"/>
      <c r="OF128" s="23"/>
      <c r="OG128" s="23"/>
      <c r="OH128" s="23"/>
      <c r="OI128" s="23"/>
      <c r="OJ128" s="23"/>
      <c r="OK128" s="23"/>
      <c r="OL128" s="23"/>
      <c r="OM128" s="23"/>
      <c r="ON128" s="23"/>
      <c r="OO128" s="23"/>
      <c r="OP128" s="23"/>
      <c r="OQ128" s="23"/>
      <c r="OR128" s="23"/>
      <c r="OS128" s="23"/>
      <c r="OT128" s="23"/>
      <c r="OU128" s="23"/>
      <c r="OV128" s="23"/>
      <c r="OW128" s="23"/>
      <c r="OX128" s="23"/>
      <c r="OY128" s="23"/>
      <c r="OZ128" s="23"/>
      <c r="PA128" s="23"/>
      <c r="PB128" s="23"/>
      <c r="PC128" s="23"/>
      <c r="PD128" s="23"/>
      <c r="PE128" s="23"/>
      <c r="PF128" s="23"/>
      <c r="PG128" s="23"/>
      <c r="PH128" s="23"/>
      <c r="PI128" s="23"/>
      <c r="PJ128" s="23"/>
      <c r="PK128" s="23"/>
      <c r="PL128" s="23"/>
      <c r="PM128" s="23"/>
      <c r="PN128" s="23"/>
      <c r="PO128" s="23"/>
      <c r="PP128" s="23"/>
      <c r="PQ128" s="23"/>
      <c r="PR128" s="23"/>
      <c r="PS128" s="23"/>
      <c r="PT128" s="23"/>
      <c r="PU128" s="23"/>
      <c r="PV128" s="23"/>
      <c r="PW128" s="23"/>
      <c r="PX128" s="23"/>
      <c r="PY128" s="23"/>
      <c r="PZ128" s="23"/>
      <c r="QA128" s="23"/>
      <c r="QB128" s="23"/>
      <c r="QC128" s="23"/>
      <c r="QD128" s="23"/>
      <c r="QE128" s="23"/>
      <c r="QF128" s="23"/>
      <c r="QG128" s="23"/>
      <c r="QH128" s="23"/>
      <c r="QI128" s="23"/>
      <c r="QJ128" s="23"/>
      <c r="QK128" s="23"/>
      <c r="QL128" s="23"/>
      <c r="QM128" s="23"/>
      <c r="QN128" s="23"/>
      <c r="QO128" s="23"/>
      <c r="QP128" s="23"/>
      <c r="QQ128" s="23"/>
      <c r="QR128" s="23"/>
      <c r="QS128" s="23"/>
      <c r="QT128" s="23"/>
      <c r="QU128" s="23"/>
      <c r="QV128" s="23"/>
      <c r="QW128" s="23"/>
      <c r="QX128" s="23"/>
      <c r="QY128" s="23"/>
      <c r="QZ128" s="23"/>
      <c r="RA128" s="23"/>
      <c r="RB128" s="23"/>
      <c r="RC128" s="23"/>
      <c r="RD128" s="23"/>
      <c r="RE128" s="23"/>
      <c r="RF128" s="23"/>
      <c r="RG128" s="23"/>
      <c r="RH128" s="23"/>
      <c r="RI128" s="23"/>
      <c r="RJ128" s="23"/>
      <c r="RK128" s="23"/>
      <c r="RL128" s="23"/>
      <c r="RM128" s="23"/>
      <c r="RN128" s="23"/>
      <c r="RO128" s="23"/>
      <c r="RP128" s="23"/>
      <c r="RQ128" s="23"/>
      <c r="RR128" s="23"/>
      <c r="RS128" s="23"/>
      <c r="RT128" s="23"/>
      <c r="RU128" s="23"/>
      <c r="RV128" s="23"/>
      <c r="RW128" s="23"/>
      <c r="RX128" s="23"/>
      <c r="RY128" s="23"/>
      <c r="RZ128" s="23"/>
      <c r="SA128" s="23"/>
      <c r="SB128" s="23"/>
      <c r="SC128" s="23"/>
      <c r="SD128" s="23"/>
      <c r="SE128" s="23"/>
      <c r="SF128" s="23"/>
      <c r="SG128" s="23"/>
      <c r="SH128" s="23"/>
      <c r="SI128" s="23"/>
      <c r="SJ128" s="23"/>
      <c r="SK128" s="23"/>
      <c r="SL128" s="23"/>
      <c r="SM128" s="23"/>
      <c r="SN128" s="23"/>
      <c r="SO128" s="23"/>
      <c r="SP128" s="23"/>
      <c r="SQ128" s="23"/>
      <c r="SR128" s="23"/>
      <c r="SS128" s="23"/>
      <c r="ST128" s="23"/>
      <c r="SU128" s="23"/>
      <c r="SV128" s="23"/>
      <c r="SW128" s="23"/>
      <c r="SX128" s="23"/>
      <c r="SY128" s="23"/>
      <c r="SZ128" s="23"/>
      <c r="TA128" s="23"/>
      <c r="TB128" s="23"/>
      <c r="TC128" s="23"/>
      <c r="TD128" s="23"/>
      <c r="TE128" s="23"/>
      <c r="TF128" s="23"/>
      <c r="TG128" s="23"/>
      <c r="TH128" s="23"/>
    </row>
    <row r="129" spans="1:528" s="27" customFormat="1" ht="36" customHeight="1" x14ac:dyDescent="0.25">
      <c r="A129" s="128" t="s">
        <v>182</v>
      </c>
      <c r="B129" s="130"/>
      <c r="C129" s="130"/>
      <c r="D129" s="125" t="s">
        <v>39</v>
      </c>
      <c r="E129" s="113">
        <f>E130</f>
        <v>186834995.56</v>
      </c>
      <c r="F129" s="113">
        <f t="shared" ref="F129:J129" si="44">F130</f>
        <v>186834995.56</v>
      </c>
      <c r="G129" s="113">
        <f t="shared" si="44"/>
        <v>60937100</v>
      </c>
      <c r="H129" s="113">
        <f t="shared" si="44"/>
        <v>1303350</v>
      </c>
      <c r="I129" s="113">
        <f t="shared" si="44"/>
        <v>0</v>
      </c>
      <c r="J129" s="113">
        <f t="shared" si="44"/>
        <v>969200</v>
      </c>
      <c r="K129" s="113">
        <f t="shared" ref="K129" si="45">K130</f>
        <v>873000</v>
      </c>
      <c r="L129" s="113">
        <f t="shared" ref="L129" si="46">L130</f>
        <v>96200</v>
      </c>
      <c r="M129" s="113">
        <f t="shared" ref="M129" si="47">M130</f>
        <v>75000</v>
      </c>
      <c r="N129" s="113">
        <f t="shared" ref="N129" si="48">N130</f>
        <v>0</v>
      </c>
      <c r="O129" s="113">
        <f t="shared" ref="O129:P129" si="49">O130</f>
        <v>873000</v>
      </c>
      <c r="P129" s="113">
        <f t="shared" si="49"/>
        <v>187804195.56</v>
      </c>
      <c r="Q129" s="173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  <c r="IU129" s="32"/>
      <c r="IV129" s="32"/>
      <c r="IW129" s="32"/>
      <c r="IX129" s="32"/>
      <c r="IY129" s="32"/>
      <c r="IZ129" s="32"/>
      <c r="JA129" s="32"/>
      <c r="JB129" s="32"/>
      <c r="JC129" s="32"/>
      <c r="JD129" s="32"/>
      <c r="JE129" s="32"/>
      <c r="JF129" s="32"/>
      <c r="JG129" s="32"/>
      <c r="JH129" s="32"/>
      <c r="JI129" s="32"/>
      <c r="JJ129" s="32"/>
      <c r="JK129" s="32"/>
      <c r="JL129" s="32"/>
      <c r="JM129" s="32"/>
      <c r="JN129" s="32"/>
      <c r="JO129" s="32"/>
      <c r="JP129" s="32"/>
      <c r="JQ129" s="32"/>
      <c r="JR129" s="32"/>
      <c r="JS129" s="32"/>
      <c r="JT129" s="32"/>
      <c r="JU129" s="32"/>
      <c r="JV129" s="32"/>
      <c r="JW129" s="32"/>
      <c r="JX129" s="32"/>
      <c r="JY129" s="32"/>
      <c r="JZ129" s="32"/>
      <c r="KA129" s="32"/>
      <c r="KB129" s="32"/>
      <c r="KC129" s="32"/>
      <c r="KD129" s="32"/>
      <c r="KE129" s="32"/>
      <c r="KF129" s="32"/>
      <c r="KG129" s="32"/>
      <c r="KH129" s="32"/>
      <c r="KI129" s="32"/>
      <c r="KJ129" s="32"/>
      <c r="KK129" s="32"/>
      <c r="KL129" s="32"/>
      <c r="KM129" s="32"/>
      <c r="KN129" s="32"/>
      <c r="KO129" s="32"/>
      <c r="KP129" s="32"/>
      <c r="KQ129" s="32"/>
      <c r="KR129" s="32"/>
      <c r="KS129" s="32"/>
      <c r="KT129" s="32"/>
      <c r="KU129" s="32"/>
      <c r="KV129" s="32"/>
      <c r="KW129" s="32"/>
      <c r="KX129" s="32"/>
      <c r="KY129" s="32"/>
      <c r="KZ129" s="32"/>
      <c r="LA129" s="32"/>
      <c r="LB129" s="32"/>
      <c r="LC129" s="32"/>
      <c r="LD129" s="32"/>
      <c r="LE129" s="32"/>
      <c r="LF129" s="32"/>
      <c r="LG129" s="32"/>
      <c r="LH129" s="32"/>
      <c r="LI129" s="32"/>
      <c r="LJ129" s="32"/>
      <c r="LK129" s="32"/>
      <c r="LL129" s="32"/>
      <c r="LM129" s="32"/>
      <c r="LN129" s="32"/>
      <c r="LO129" s="32"/>
      <c r="LP129" s="32"/>
      <c r="LQ129" s="32"/>
      <c r="LR129" s="32"/>
      <c r="LS129" s="32"/>
      <c r="LT129" s="32"/>
      <c r="LU129" s="32"/>
      <c r="LV129" s="32"/>
      <c r="LW129" s="32"/>
      <c r="LX129" s="32"/>
      <c r="LY129" s="32"/>
      <c r="LZ129" s="32"/>
      <c r="MA129" s="32"/>
      <c r="MB129" s="32"/>
      <c r="MC129" s="32"/>
      <c r="MD129" s="32"/>
      <c r="ME129" s="32"/>
      <c r="MF129" s="32"/>
      <c r="MG129" s="32"/>
      <c r="MH129" s="32"/>
      <c r="MI129" s="32"/>
      <c r="MJ129" s="32"/>
      <c r="MK129" s="32"/>
      <c r="ML129" s="32"/>
      <c r="MM129" s="32"/>
      <c r="MN129" s="32"/>
      <c r="MO129" s="32"/>
      <c r="MP129" s="32"/>
      <c r="MQ129" s="32"/>
      <c r="MR129" s="32"/>
      <c r="MS129" s="32"/>
      <c r="MT129" s="32"/>
      <c r="MU129" s="32"/>
      <c r="MV129" s="32"/>
      <c r="MW129" s="32"/>
      <c r="MX129" s="32"/>
      <c r="MY129" s="32"/>
      <c r="MZ129" s="32"/>
      <c r="NA129" s="32"/>
      <c r="NB129" s="32"/>
      <c r="NC129" s="32"/>
      <c r="ND129" s="32"/>
      <c r="NE129" s="32"/>
      <c r="NF129" s="32"/>
      <c r="NG129" s="32"/>
      <c r="NH129" s="32"/>
      <c r="NI129" s="32"/>
      <c r="NJ129" s="32"/>
      <c r="NK129" s="32"/>
      <c r="NL129" s="32"/>
      <c r="NM129" s="32"/>
      <c r="NN129" s="32"/>
      <c r="NO129" s="32"/>
      <c r="NP129" s="32"/>
      <c r="NQ129" s="32"/>
      <c r="NR129" s="32"/>
      <c r="NS129" s="32"/>
      <c r="NT129" s="32"/>
      <c r="NU129" s="32"/>
      <c r="NV129" s="32"/>
      <c r="NW129" s="32"/>
      <c r="NX129" s="32"/>
      <c r="NY129" s="32"/>
      <c r="NZ129" s="32"/>
      <c r="OA129" s="32"/>
      <c r="OB129" s="32"/>
      <c r="OC129" s="32"/>
      <c r="OD129" s="32"/>
      <c r="OE129" s="32"/>
      <c r="OF129" s="32"/>
      <c r="OG129" s="32"/>
      <c r="OH129" s="32"/>
      <c r="OI129" s="32"/>
      <c r="OJ129" s="32"/>
      <c r="OK129" s="32"/>
      <c r="OL129" s="32"/>
      <c r="OM129" s="32"/>
      <c r="ON129" s="32"/>
      <c r="OO129" s="32"/>
      <c r="OP129" s="32"/>
      <c r="OQ129" s="32"/>
      <c r="OR129" s="32"/>
      <c r="OS129" s="32"/>
      <c r="OT129" s="32"/>
      <c r="OU129" s="32"/>
      <c r="OV129" s="32"/>
      <c r="OW129" s="32"/>
      <c r="OX129" s="32"/>
      <c r="OY129" s="32"/>
      <c r="OZ129" s="32"/>
      <c r="PA129" s="32"/>
      <c r="PB129" s="32"/>
      <c r="PC129" s="32"/>
      <c r="PD129" s="32"/>
      <c r="PE129" s="32"/>
      <c r="PF129" s="32"/>
      <c r="PG129" s="32"/>
      <c r="PH129" s="32"/>
      <c r="PI129" s="32"/>
      <c r="PJ129" s="32"/>
      <c r="PK129" s="32"/>
      <c r="PL129" s="32"/>
      <c r="PM129" s="32"/>
      <c r="PN129" s="32"/>
      <c r="PO129" s="32"/>
      <c r="PP129" s="32"/>
      <c r="PQ129" s="32"/>
      <c r="PR129" s="32"/>
      <c r="PS129" s="32"/>
      <c r="PT129" s="32"/>
      <c r="PU129" s="32"/>
      <c r="PV129" s="32"/>
      <c r="PW129" s="32"/>
      <c r="PX129" s="32"/>
      <c r="PY129" s="32"/>
      <c r="PZ129" s="32"/>
      <c r="QA129" s="32"/>
      <c r="QB129" s="32"/>
      <c r="QC129" s="32"/>
      <c r="QD129" s="32"/>
      <c r="QE129" s="32"/>
      <c r="QF129" s="32"/>
      <c r="QG129" s="32"/>
      <c r="QH129" s="32"/>
      <c r="QI129" s="32"/>
      <c r="QJ129" s="32"/>
      <c r="QK129" s="32"/>
      <c r="QL129" s="32"/>
      <c r="QM129" s="32"/>
      <c r="QN129" s="32"/>
      <c r="QO129" s="32"/>
      <c r="QP129" s="32"/>
      <c r="QQ129" s="32"/>
      <c r="QR129" s="32"/>
      <c r="QS129" s="32"/>
      <c r="QT129" s="32"/>
      <c r="QU129" s="32"/>
      <c r="QV129" s="32"/>
      <c r="QW129" s="32"/>
      <c r="QX129" s="32"/>
      <c r="QY129" s="32"/>
      <c r="QZ129" s="32"/>
      <c r="RA129" s="32"/>
      <c r="RB129" s="32"/>
      <c r="RC129" s="32"/>
      <c r="RD129" s="32"/>
      <c r="RE129" s="32"/>
      <c r="RF129" s="32"/>
      <c r="RG129" s="32"/>
      <c r="RH129" s="32"/>
      <c r="RI129" s="32"/>
      <c r="RJ129" s="32"/>
      <c r="RK129" s="32"/>
      <c r="RL129" s="32"/>
      <c r="RM129" s="32"/>
      <c r="RN129" s="32"/>
      <c r="RO129" s="32"/>
      <c r="RP129" s="32"/>
      <c r="RQ129" s="32"/>
      <c r="RR129" s="32"/>
      <c r="RS129" s="32"/>
      <c r="RT129" s="32"/>
      <c r="RU129" s="32"/>
      <c r="RV129" s="32"/>
      <c r="RW129" s="32"/>
      <c r="RX129" s="32"/>
      <c r="RY129" s="32"/>
      <c r="RZ129" s="32"/>
      <c r="SA129" s="32"/>
      <c r="SB129" s="32"/>
      <c r="SC129" s="32"/>
      <c r="SD129" s="32"/>
      <c r="SE129" s="32"/>
      <c r="SF129" s="32"/>
      <c r="SG129" s="32"/>
      <c r="SH129" s="32"/>
      <c r="SI129" s="32"/>
      <c r="SJ129" s="32"/>
      <c r="SK129" s="32"/>
      <c r="SL129" s="32"/>
      <c r="SM129" s="32"/>
      <c r="SN129" s="32"/>
      <c r="SO129" s="32"/>
      <c r="SP129" s="32"/>
      <c r="SQ129" s="32"/>
      <c r="SR129" s="32"/>
      <c r="SS129" s="32"/>
      <c r="ST129" s="32"/>
      <c r="SU129" s="32"/>
      <c r="SV129" s="32"/>
      <c r="SW129" s="32"/>
      <c r="SX129" s="32"/>
      <c r="SY129" s="32"/>
      <c r="SZ129" s="32"/>
      <c r="TA129" s="32"/>
      <c r="TB129" s="32"/>
      <c r="TC129" s="32"/>
      <c r="TD129" s="32"/>
      <c r="TE129" s="32"/>
      <c r="TF129" s="32"/>
      <c r="TG129" s="32"/>
      <c r="TH129" s="32"/>
    </row>
    <row r="130" spans="1:528" s="34" customFormat="1" ht="32.25" customHeight="1" x14ac:dyDescent="0.25">
      <c r="A130" s="114" t="s">
        <v>183</v>
      </c>
      <c r="B130" s="127"/>
      <c r="C130" s="127"/>
      <c r="D130" s="82" t="s">
        <v>403</v>
      </c>
      <c r="E130" s="116">
        <f>E134+E135+E136+E137+E139+E140+E141+E143+E145+E146+E147+E149+E151+E152+E153+E154+E155+E156+E158+E160+E161+E163+E164</f>
        <v>186834995.56</v>
      </c>
      <c r="F130" s="116">
        <f t="shared" ref="F130:P130" si="50">F134+F135+F136+F137+F139+F140+F141+F143+F145+F146+F147+F149+F151+F152+F153+F154+F155+F156+F158+F160+F161+F163+F164</f>
        <v>186834995.56</v>
      </c>
      <c r="G130" s="116">
        <f t="shared" si="50"/>
        <v>60937100</v>
      </c>
      <c r="H130" s="116">
        <f t="shared" si="50"/>
        <v>1303350</v>
      </c>
      <c r="I130" s="116">
        <f t="shared" si="50"/>
        <v>0</v>
      </c>
      <c r="J130" s="116">
        <f t="shared" si="50"/>
        <v>969200</v>
      </c>
      <c r="K130" s="116">
        <f>K134+K135+K136+K137+K139+K140+K141+K143+K145+K146+K147+K149+K151+K152+K153+K154+K155+K156+K158+K160+K161+K163+K164</f>
        <v>873000</v>
      </c>
      <c r="L130" s="116">
        <f t="shared" si="50"/>
        <v>96200</v>
      </c>
      <c r="M130" s="116">
        <f t="shared" si="50"/>
        <v>75000</v>
      </c>
      <c r="N130" s="116">
        <f t="shared" si="50"/>
        <v>0</v>
      </c>
      <c r="O130" s="116">
        <f t="shared" si="50"/>
        <v>873000</v>
      </c>
      <c r="P130" s="116">
        <f t="shared" si="50"/>
        <v>187804195.56</v>
      </c>
      <c r="Q130" s="17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  <c r="TH130" s="33"/>
    </row>
    <row r="131" spans="1:528" s="34" customFormat="1" ht="275.25" hidden="1" customHeight="1" x14ac:dyDescent="0.25">
      <c r="A131" s="114"/>
      <c r="B131" s="127"/>
      <c r="C131" s="127"/>
      <c r="D131" s="82" t="str">
        <f>'дод 7'!C79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31" s="116">
        <f>E157</f>
        <v>0</v>
      </c>
      <c r="F131" s="116">
        <f>L157</f>
        <v>0</v>
      </c>
      <c r="G131" s="116">
        <f t="shared" ref="G131:P131" si="51">G157</f>
        <v>0</v>
      </c>
      <c r="H131" s="116">
        <f t="shared" si="51"/>
        <v>0</v>
      </c>
      <c r="I131" s="116">
        <f t="shared" si="51"/>
        <v>0</v>
      </c>
      <c r="J131" s="116">
        <f t="shared" si="51"/>
        <v>0</v>
      </c>
      <c r="K131" s="116">
        <f t="shared" si="51"/>
        <v>0</v>
      </c>
      <c r="L131" s="116">
        <f t="shared" si="51"/>
        <v>0</v>
      </c>
      <c r="M131" s="116">
        <f t="shared" si="51"/>
        <v>0</v>
      </c>
      <c r="N131" s="116">
        <f t="shared" si="51"/>
        <v>0</v>
      </c>
      <c r="O131" s="116">
        <f t="shared" si="51"/>
        <v>0</v>
      </c>
      <c r="P131" s="116">
        <f t="shared" si="51"/>
        <v>0</v>
      </c>
      <c r="Q131" s="17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  <c r="TH131" s="33"/>
    </row>
    <row r="132" spans="1:528" s="34" customFormat="1" ht="255" hidden="1" customHeight="1" x14ac:dyDescent="0.25">
      <c r="A132" s="114"/>
      <c r="B132" s="127"/>
      <c r="C132" s="127"/>
      <c r="D132" s="82" t="str">
        <f>'дод 7'!C80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32" s="116">
        <f>E159</f>
        <v>0</v>
      </c>
      <c r="F132" s="116">
        <f t="shared" ref="F132:P132" si="52">F159</f>
        <v>0</v>
      </c>
      <c r="G132" s="116">
        <f t="shared" si="52"/>
        <v>0</v>
      </c>
      <c r="H132" s="116">
        <f t="shared" si="52"/>
        <v>0</v>
      </c>
      <c r="I132" s="116">
        <f t="shared" si="52"/>
        <v>0</v>
      </c>
      <c r="J132" s="116">
        <f t="shared" si="52"/>
        <v>0</v>
      </c>
      <c r="K132" s="116">
        <f t="shared" si="52"/>
        <v>0</v>
      </c>
      <c r="L132" s="116">
        <f t="shared" si="52"/>
        <v>0</v>
      </c>
      <c r="M132" s="116">
        <f t="shared" si="52"/>
        <v>0</v>
      </c>
      <c r="N132" s="116">
        <f t="shared" si="52"/>
        <v>0</v>
      </c>
      <c r="O132" s="116">
        <f t="shared" si="52"/>
        <v>0</v>
      </c>
      <c r="P132" s="116">
        <f t="shared" si="52"/>
        <v>0</v>
      </c>
      <c r="Q132" s="17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  <c r="TH132" s="33"/>
    </row>
    <row r="133" spans="1:528" s="34" customFormat="1" ht="15.75" x14ac:dyDescent="0.25">
      <c r="A133" s="114"/>
      <c r="B133" s="127"/>
      <c r="C133" s="127"/>
      <c r="D133" s="82" t="s">
        <v>404</v>
      </c>
      <c r="E133" s="116">
        <f>E138+E142+E144+E148+E150+E162</f>
        <v>1446799</v>
      </c>
      <c r="F133" s="116">
        <f t="shared" ref="F133:P133" si="53">F138+F142+F144+F148+F150+F162</f>
        <v>1446799</v>
      </c>
      <c r="G133" s="116">
        <f t="shared" si="53"/>
        <v>0</v>
      </c>
      <c r="H133" s="116">
        <f t="shared" si="53"/>
        <v>0</v>
      </c>
      <c r="I133" s="116">
        <f t="shared" si="53"/>
        <v>0</v>
      </c>
      <c r="J133" s="116">
        <f t="shared" si="53"/>
        <v>0</v>
      </c>
      <c r="K133" s="116">
        <f t="shared" si="53"/>
        <v>0</v>
      </c>
      <c r="L133" s="116">
        <f t="shared" si="53"/>
        <v>0</v>
      </c>
      <c r="M133" s="116">
        <f t="shared" si="53"/>
        <v>0</v>
      </c>
      <c r="N133" s="116">
        <f t="shared" si="53"/>
        <v>0</v>
      </c>
      <c r="O133" s="116">
        <f t="shared" si="53"/>
        <v>0</v>
      </c>
      <c r="P133" s="116">
        <f t="shared" si="53"/>
        <v>1446799</v>
      </c>
      <c r="Q133" s="17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  <c r="TH133" s="33"/>
    </row>
    <row r="134" spans="1:528" s="22" customFormat="1" ht="45.75" customHeight="1" x14ac:dyDescent="0.25">
      <c r="A134" s="60" t="s">
        <v>184</v>
      </c>
      <c r="B134" s="107" t="str">
        <f>'дод 7'!A18</f>
        <v>0160</v>
      </c>
      <c r="C134" s="107" t="str">
        <f>'дод 7'!B18</f>
        <v>0111</v>
      </c>
      <c r="D134" s="36" t="s">
        <v>516</v>
      </c>
      <c r="E134" s="117">
        <f t="shared" ref="E134:E164" si="54">F134+I134</f>
        <v>55404100</v>
      </c>
      <c r="F134" s="117">
        <v>55404100</v>
      </c>
      <c r="G134" s="117">
        <v>43270200</v>
      </c>
      <c r="H134" s="117">
        <v>762000</v>
      </c>
      <c r="I134" s="117"/>
      <c r="J134" s="117">
        <f>L134+O134</f>
        <v>68000</v>
      </c>
      <c r="K134" s="117">
        <v>68000</v>
      </c>
      <c r="L134" s="117"/>
      <c r="M134" s="117"/>
      <c r="N134" s="117"/>
      <c r="O134" s="117">
        <v>68000</v>
      </c>
      <c r="P134" s="117">
        <f t="shared" ref="P134:P164" si="55">E134+J134</f>
        <v>55472100</v>
      </c>
      <c r="Q134" s="17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  <c r="OH134" s="23"/>
      <c r="OI134" s="23"/>
      <c r="OJ134" s="23"/>
      <c r="OK134" s="23"/>
      <c r="OL134" s="23"/>
      <c r="OM134" s="23"/>
      <c r="ON134" s="23"/>
      <c r="OO134" s="23"/>
      <c r="OP134" s="23"/>
      <c r="OQ134" s="23"/>
      <c r="OR134" s="23"/>
      <c r="OS134" s="23"/>
      <c r="OT134" s="23"/>
      <c r="OU134" s="23"/>
      <c r="OV134" s="23"/>
      <c r="OW134" s="23"/>
      <c r="OX134" s="23"/>
      <c r="OY134" s="23"/>
      <c r="OZ134" s="23"/>
      <c r="PA134" s="23"/>
      <c r="PB134" s="23"/>
      <c r="PC134" s="23"/>
      <c r="PD134" s="23"/>
      <c r="PE134" s="23"/>
      <c r="PF134" s="23"/>
      <c r="PG134" s="23"/>
      <c r="PH134" s="23"/>
      <c r="PI134" s="23"/>
      <c r="PJ134" s="23"/>
      <c r="PK134" s="23"/>
      <c r="PL134" s="23"/>
      <c r="PM134" s="23"/>
      <c r="PN134" s="23"/>
      <c r="PO134" s="23"/>
      <c r="PP134" s="23"/>
      <c r="PQ134" s="23"/>
      <c r="PR134" s="23"/>
      <c r="PS134" s="23"/>
      <c r="PT134" s="23"/>
      <c r="PU134" s="23"/>
      <c r="PV134" s="23"/>
      <c r="PW134" s="23"/>
      <c r="PX134" s="23"/>
      <c r="PY134" s="23"/>
      <c r="PZ134" s="23"/>
      <c r="QA134" s="23"/>
      <c r="QB134" s="23"/>
      <c r="QC134" s="23"/>
      <c r="QD134" s="23"/>
      <c r="QE134" s="23"/>
      <c r="QF134" s="23"/>
      <c r="QG134" s="23"/>
      <c r="QH134" s="23"/>
      <c r="QI134" s="23"/>
      <c r="QJ134" s="23"/>
      <c r="QK134" s="23"/>
      <c r="QL134" s="23"/>
      <c r="QM134" s="23"/>
      <c r="QN134" s="23"/>
      <c r="QO134" s="23"/>
      <c r="QP134" s="23"/>
      <c r="QQ134" s="23"/>
      <c r="QR134" s="23"/>
      <c r="QS134" s="23"/>
      <c r="QT134" s="23"/>
      <c r="QU134" s="23"/>
      <c r="QV134" s="23"/>
      <c r="QW134" s="23"/>
      <c r="QX134" s="23"/>
      <c r="QY134" s="23"/>
      <c r="QZ134" s="23"/>
      <c r="RA134" s="23"/>
      <c r="RB134" s="23"/>
      <c r="RC134" s="23"/>
      <c r="RD134" s="23"/>
      <c r="RE134" s="23"/>
      <c r="RF134" s="23"/>
      <c r="RG134" s="23"/>
      <c r="RH134" s="23"/>
      <c r="RI134" s="23"/>
      <c r="RJ134" s="23"/>
      <c r="RK134" s="23"/>
      <c r="RL134" s="23"/>
      <c r="RM134" s="23"/>
      <c r="RN134" s="23"/>
      <c r="RO134" s="23"/>
      <c r="RP134" s="23"/>
      <c r="RQ134" s="23"/>
      <c r="RR134" s="23"/>
      <c r="RS134" s="23"/>
      <c r="RT134" s="23"/>
      <c r="RU134" s="23"/>
      <c r="RV134" s="23"/>
      <c r="RW134" s="23"/>
      <c r="RX134" s="23"/>
      <c r="RY134" s="23"/>
      <c r="RZ134" s="23"/>
      <c r="SA134" s="23"/>
      <c r="SB134" s="23"/>
      <c r="SC134" s="23"/>
      <c r="SD134" s="23"/>
      <c r="SE134" s="23"/>
      <c r="SF134" s="23"/>
      <c r="SG134" s="23"/>
      <c r="SH134" s="23"/>
      <c r="SI134" s="23"/>
      <c r="SJ134" s="23"/>
      <c r="SK134" s="23"/>
      <c r="SL134" s="23"/>
      <c r="SM134" s="23"/>
      <c r="SN134" s="23"/>
      <c r="SO134" s="23"/>
      <c r="SP134" s="23"/>
      <c r="SQ134" s="23"/>
      <c r="SR134" s="23"/>
      <c r="SS134" s="23"/>
      <c r="ST134" s="23"/>
      <c r="SU134" s="23"/>
      <c r="SV134" s="23"/>
      <c r="SW134" s="23"/>
      <c r="SX134" s="23"/>
      <c r="SY134" s="23"/>
      <c r="SZ134" s="23"/>
      <c r="TA134" s="23"/>
      <c r="TB134" s="23"/>
      <c r="TC134" s="23"/>
      <c r="TD134" s="23"/>
      <c r="TE134" s="23"/>
      <c r="TF134" s="23"/>
      <c r="TG134" s="23"/>
      <c r="TH134" s="23"/>
    </row>
    <row r="135" spans="1:528" s="23" customFormat="1" ht="36" customHeight="1" x14ac:dyDescent="0.25">
      <c r="A135" s="60" t="s">
        <v>185</v>
      </c>
      <c r="B135" s="107" t="str">
        <f>'дод 7'!A82</f>
        <v>3031</v>
      </c>
      <c r="C135" s="107" t="str">
        <f>'дод 7'!B82</f>
        <v>1030</v>
      </c>
      <c r="D135" s="61" t="str">
        <f>'дод 7'!C82</f>
        <v>Надання інших пільг окремим категоріям громадян відповідно до законодавства</v>
      </c>
      <c r="E135" s="117">
        <f t="shared" si="54"/>
        <v>604900</v>
      </c>
      <c r="F135" s="117">
        <v>604900</v>
      </c>
      <c r="G135" s="117"/>
      <c r="H135" s="117"/>
      <c r="I135" s="117"/>
      <c r="J135" s="117">
        <f t="shared" ref="J135:J159" si="56">L135+O135</f>
        <v>0</v>
      </c>
      <c r="K135" s="117"/>
      <c r="L135" s="117"/>
      <c r="M135" s="117"/>
      <c r="N135" s="117"/>
      <c r="O135" s="117"/>
      <c r="P135" s="117">
        <f t="shared" si="55"/>
        <v>604900</v>
      </c>
      <c r="Q135" s="173"/>
    </row>
    <row r="136" spans="1:528" s="23" customFormat="1" ht="33" customHeight="1" x14ac:dyDescent="0.25">
      <c r="A136" s="60" t="s">
        <v>186</v>
      </c>
      <c r="B136" s="107" t="str">
        <f>'дод 7'!A83</f>
        <v>3032</v>
      </c>
      <c r="C136" s="107" t="str">
        <f>'дод 7'!B83</f>
        <v>1070</v>
      </c>
      <c r="D136" s="61" t="str">
        <f>'дод 7'!C83</f>
        <v>Надання пільг окремим категоріям громадян з оплати послуг зв'язку</v>
      </c>
      <c r="E136" s="117">
        <f t="shared" si="54"/>
        <v>1150000</v>
      </c>
      <c r="F136" s="117">
        <v>1150000</v>
      </c>
      <c r="G136" s="117"/>
      <c r="H136" s="117"/>
      <c r="I136" s="117"/>
      <c r="J136" s="117">
        <f t="shared" si="56"/>
        <v>0</v>
      </c>
      <c r="K136" s="117"/>
      <c r="L136" s="117"/>
      <c r="M136" s="117"/>
      <c r="N136" s="117"/>
      <c r="O136" s="117"/>
      <c r="P136" s="117">
        <f t="shared" si="55"/>
        <v>1150000</v>
      </c>
      <c r="Q136" s="173"/>
    </row>
    <row r="137" spans="1:528" s="23" customFormat="1" ht="48.75" customHeight="1" x14ac:dyDescent="0.25">
      <c r="A137" s="60" t="s">
        <v>360</v>
      </c>
      <c r="B137" s="107" t="str">
        <f>'дод 7'!A84</f>
        <v>3033</v>
      </c>
      <c r="C137" s="107" t="str">
        <f>'дод 7'!B84</f>
        <v>1070</v>
      </c>
      <c r="D137" s="61" t="str">
        <f>'дод 7'!C84</f>
        <v>Компенсаційні виплати на пільговий проїзд автомобільним транспортом окремим категоріям громадян</v>
      </c>
      <c r="E137" s="117">
        <f t="shared" si="54"/>
        <v>19700200</v>
      </c>
      <c r="F137" s="117">
        <v>19700200</v>
      </c>
      <c r="G137" s="117"/>
      <c r="H137" s="117"/>
      <c r="I137" s="117"/>
      <c r="J137" s="117">
        <f t="shared" si="56"/>
        <v>0</v>
      </c>
      <c r="K137" s="117"/>
      <c r="L137" s="117"/>
      <c r="M137" s="117"/>
      <c r="N137" s="117"/>
      <c r="O137" s="117"/>
      <c r="P137" s="117">
        <f t="shared" si="55"/>
        <v>19700200</v>
      </c>
      <c r="Q137" s="173">
        <v>19</v>
      </c>
    </row>
    <row r="138" spans="1:528" s="30" customFormat="1" ht="15" hidden="1" customHeight="1" x14ac:dyDescent="0.25">
      <c r="A138" s="89"/>
      <c r="B138" s="129"/>
      <c r="C138" s="129"/>
      <c r="D138" s="90" t="s">
        <v>402</v>
      </c>
      <c r="E138" s="119">
        <f t="shared" si="54"/>
        <v>0</v>
      </c>
      <c r="F138" s="119"/>
      <c r="G138" s="119"/>
      <c r="H138" s="119"/>
      <c r="I138" s="119"/>
      <c r="J138" s="119">
        <f t="shared" si="56"/>
        <v>0</v>
      </c>
      <c r="K138" s="119"/>
      <c r="L138" s="119"/>
      <c r="M138" s="119"/>
      <c r="N138" s="119"/>
      <c r="O138" s="119"/>
      <c r="P138" s="119">
        <f t="shared" si="55"/>
        <v>0</v>
      </c>
      <c r="Q138" s="173"/>
    </row>
    <row r="139" spans="1:528" s="23" customFormat="1" ht="35.25" customHeight="1" x14ac:dyDescent="0.25">
      <c r="A139" s="60" t="s">
        <v>331</v>
      </c>
      <c r="B139" s="107" t="str">
        <f>'дод 7'!A86</f>
        <v>3035</v>
      </c>
      <c r="C139" s="107" t="str">
        <f>'дод 7'!B86</f>
        <v>1070</v>
      </c>
      <c r="D139" s="61" t="str">
        <f>'дод 7'!C86</f>
        <v>Компенсаційні виплати за пільговий проїзд окремих категорій громадян на залізничному транспорті</v>
      </c>
      <c r="E139" s="117">
        <f t="shared" si="54"/>
        <v>1500000</v>
      </c>
      <c r="F139" s="117">
        <v>1500000</v>
      </c>
      <c r="G139" s="117"/>
      <c r="H139" s="117"/>
      <c r="I139" s="117"/>
      <c r="J139" s="117">
        <f t="shared" si="56"/>
        <v>0</v>
      </c>
      <c r="K139" s="117"/>
      <c r="L139" s="117"/>
      <c r="M139" s="117"/>
      <c r="N139" s="117"/>
      <c r="O139" s="117"/>
      <c r="P139" s="117">
        <f t="shared" si="55"/>
        <v>1500000</v>
      </c>
      <c r="Q139" s="173"/>
    </row>
    <row r="140" spans="1:528" s="23" customFormat="1" ht="36" customHeight="1" x14ac:dyDescent="0.25">
      <c r="A140" s="60" t="s">
        <v>187</v>
      </c>
      <c r="B140" s="107" t="str">
        <f>'дод 7'!A87</f>
        <v>3036</v>
      </c>
      <c r="C140" s="107" t="str">
        <f>'дод 7'!B87</f>
        <v>1070</v>
      </c>
      <c r="D140" s="61" t="str">
        <f>'дод 7'!C87</f>
        <v>Компенсаційні виплати на пільговий проїзд електротранспортом окремим категоріям громадян</v>
      </c>
      <c r="E140" s="117">
        <f t="shared" si="54"/>
        <v>37333000</v>
      </c>
      <c r="F140" s="117">
        <v>37333000</v>
      </c>
      <c r="G140" s="117"/>
      <c r="H140" s="117"/>
      <c r="I140" s="117"/>
      <c r="J140" s="117">
        <f t="shared" si="56"/>
        <v>0</v>
      </c>
      <c r="K140" s="117"/>
      <c r="L140" s="117"/>
      <c r="M140" s="117"/>
      <c r="N140" s="117"/>
      <c r="O140" s="117"/>
      <c r="P140" s="117">
        <f t="shared" si="55"/>
        <v>37333000</v>
      </c>
      <c r="Q140" s="173"/>
    </row>
    <row r="141" spans="1:528" s="22" customFormat="1" ht="47.25" x14ac:dyDescent="0.25">
      <c r="A141" s="60" t="s">
        <v>358</v>
      </c>
      <c r="B141" s="107" t="str">
        <f>'дод 7'!A88</f>
        <v>3050</v>
      </c>
      <c r="C141" s="107" t="str">
        <f>'дод 7'!B88</f>
        <v>1070</v>
      </c>
      <c r="D141" s="61" t="str">
        <f>'дод 7'!C88</f>
        <v>Пільгове медичне обслуговування осіб, які постраждали внаслідок Чорнобильської катастрофи, у т.ч. за рахунок:</v>
      </c>
      <c r="E141" s="117">
        <f t="shared" si="54"/>
        <v>667500</v>
      </c>
      <c r="F141" s="117">
        <v>667500</v>
      </c>
      <c r="G141" s="117"/>
      <c r="H141" s="117"/>
      <c r="I141" s="117"/>
      <c r="J141" s="117">
        <f t="shared" si="56"/>
        <v>0</v>
      </c>
      <c r="K141" s="117"/>
      <c r="L141" s="117"/>
      <c r="M141" s="117"/>
      <c r="N141" s="117"/>
      <c r="O141" s="117"/>
      <c r="P141" s="117">
        <f t="shared" si="55"/>
        <v>667500</v>
      </c>
      <c r="Q141" s="17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  <c r="TF141" s="23"/>
      <c r="TG141" s="23"/>
      <c r="TH141" s="23"/>
    </row>
    <row r="142" spans="1:528" s="24" customFormat="1" ht="15.75" x14ac:dyDescent="0.25">
      <c r="A142" s="89"/>
      <c r="B142" s="129"/>
      <c r="C142" s="129"/>
      <c r="D142" s="90" t="s">
        <v>402</v>
      </c>
      <c r="E142" s="119">
        <f t="shared" si="54"/>
        <v>667500</v>
      </c>
      <c r="F142" s="119">
        <v>667500</v>
      </c>
      <c r="G142" s="119"/>
      <c r="H142" s="119"/>
      <c r="I142" s="119"/>
      <c r="J142" s="119">
        <f t="shared" si="56"/>
        <v>0</v>
      </c>
      <c r="K142" s="119"/>
      <c r="L142" s="119"/>
      <c r="M142" s="119"/>
      <c r="N142" s="119"/>
      <c r="O142" s="119"/>
      <c r="P142" s="119">
        <f t="shared" si="55"/>
        <v>667500</v>
      </c>
      <c r="Q142" s="173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  <c r="SQ142" s="30"/>
      <c r="SR142" s="30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  <c r="TF142" s="30"/>
      <c r="TG142" s="30"/>
      <c r="TH142" s="30"/>
    </row>
    <row r="143" spans="1:528" s="22" customFormat="1" ht="36.75" customHeight="1" x14ac:dyDescent="0.25">
      <c r="A143" s="60" t="s">
        <v>359</v>
      </c>
      <c r="B143" s="107" t="str">
        <f>'дод 7'!A90</f>
        <v>3090</v>
      </c>
      <c r="C143" s="107" t="str">
        <f>'дод 7'!B90</f>
        <v>1030</v>
      </c>
      <c r="D143" s="61" t="str">
        <f>'дод 7'!C90</f>
        <v>Видатки на поховання учасників бойових дій та осіб з інвалідністю внаслідок війни, у т.ч. за рахунок:</v>
      </c>
      <c r="E143" s="117">
        <f t="shared" si="54"/>
        <v>245000</v>
      </c>
      <c r="F143" s="117">
        <v>245000</v>
      </c>
      <c r="G143" s="117"/>
      <c r="H143" s="117"/>
      <c r="I143" s="117"/>
      <c r="J143" s="117">
        <f t="shared" si="56"/>
        <v>0</v>
      </c>
      <c r="K143" s="117"/>
      <c r="L143" s="117"/>
      <c r="M143" s="117"/>
      <c r="N143" s="117"/>
      <c r="O143" s="117"/>
      <c r="P143" s="117">
        <f t="shared" si="55"/>
        <v>245000</v>
      </c>
      <c r="Q143" s="17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  <c r="TH143" s="23"/>
    </row>
    <row r="144" spans="1:528" s="24" customFormat="1" ht="15.75" x14ac:dyDescent="0.25">
      <c r="A144" s="89"/>
      <c r="B144" s="129"/>
      <c r="C144" s="129"/>
      <c r="D144" s="90" t="s">
        <v>402</v>
      </c>
      <c r="E144" s="119">
        <f t="shared" si="54"/>
        <v>245000</v>
      </c>
      <c r="F144" s="119">
        <v>245000</v>
      </c>
      <c r="G144" s="119"/>
      <c r="H144" s="119"/>
      <c r="I144" s="119"/>
      <c r="J144" s="119">
        <f t="shared" si="56"/>
        <v>0</v>
      </c>
      <c r="K144" s="119"/>
      <c r="L144" s="119"/>
      <c r="M144" s="119"/>
      <c r="N144" s="119"/>
      <c r="O144" s="119"/>
      <c r="P144" s="119">
        <f t="shared" si="55"/>
        <v>245000</v>
      </c>
      <c r="Q144" s="173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  <c r="TF144" s="30"/>
      <c r="TG144" s="30"/>
      <c r="TH144" s="30"/>
    </row>
    <row r="145" spans="1:528" s="22" customFormat="1" ht="64.5" customHeight="1" x14ac:dyDescent="0.25">
      <c r="A145" s="60" t="s">
        <v>188</v>
      </c>
      <c r="B145" s="107" t="str">
        <f>'дод 7'!A92</f>
        <v>3104</v>
      </c>
      <c r="C145" s="107" t="str">
        <f>'дод 7'!B92</f>
        <v>1020</v>
      </c>
      <c r="D145" s="61" t="str">
        <f>'дод 7'!C92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45" s="117">
        <f t="shared" si="54"/>
        <v>17394450</v>
      </c>
      <c r="F145" s="117">
        <v>17394450</v>
      </c>
      <c r="G145" s="117">
        <v>13551350</v>
      </c>
      <c r="H145" s="117">
        <v>208050</v>
      </c>
      <c r="I145" s="117"/>
      <c r="J145" s="117">
        <f t="shared" si="56"/>
        <v>96200</v>
      </c>
      <c r="K145" s="117"/>
      <c r="L145" s="117">
        <v>96200</v>
      </c>
      <c r="M145" s="117">
        <v>75000</v>
      </c>
      <c r="N145" s="117"/>
      <c r="O145" s="117"/>
      <c r="P145" s="117">
        <f t="shared" si="55"/>
        <v>17490650</v>
      </c>
      <c r="Q145" s="17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  <c r="SQ145" s="23"/>
      <c r="SR145" s="23"/>
      <c r="SS145" s="23"/>
      <c r="ST145" s="23"/>
      <c r="SU145" s="23"/>
      <c r="SV145" s="23"/>
      <c r="SW145" s="23"/>
      <c r="SX145" s="23"/>
      <c r="SY145" s="23"/>
      <c r="SZ145" s="23"/>
      <c r="TA145" s="23"/>
      <c r="TB145" s="23"/>
      <c r="TC145" s="23"/>
      <c r="TD145" s="23"/>
      <c r="TE145" s="23"/>
      <c r="TF145" s="23"/>
      <c r="TG145" s="23"/>
      <c r="TH145" s="23"/>
    </row>
    <row r="146" spans="1:528" s="22" customFormat="1" ht="81.75" customHeight="1" x14ac:dyDescent="0.25">
      <c r="A146" s="60" t="s">
        <v>189</v>
      </c>
      <c r="B146" s="107" t="str">
        <f>'дод 7'!A98</f>
        <v>3160</v>
      </c>
      <c r="C146" s="107">
        <f>'дод 7'!B98</f>
        <v>1010</v>
      </c>
      <c r="D146" s="61" t="str">
        <f>'дод 7'!C98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46" s="117">
        <f t="shared" si="54"/>
        <v>2500000</v>
      </c>
      <c r="F146" s="117">
        <v>2500000</v>
      </c>
      <c r="G146" s="117"/>
      <c r="H146" s="117"/>
      <c r="I146" s="117"/>
      <c r="J146" s="117">
        <f t="shared" si="56"/>
        <v>0</v>
      </c>
      <c r="K146" s="117"/>
      <c r="L146" s="117"/>
      <c r="M146" s="117"/>
      <c r="N146" s="117"/>
      <c r="O146" s="117"/>
      <c r="P146" s="117">
        <f t="shared" si="55"/>
        <v>2500000</v>
      </c>
      <c r="Q146" s="17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  <c r="TG146" s="23"/>
      <c r="TH146" s="23"/>
    </row>
    <row r="147" spans="1:528" s="22" customFormat="1" ht="63" x14ac:dyDescent="0.25">
      <c r="A147" s="60" t="s">
        <v>361</v>
      </c>
      <c r="B147" s="107" t="str">
        <f>'дод 7'!A99</f>
        <v>3171</v>
      </c>
      <c r="C147" s="107">
        <f>'дод 7'!B99</f>
        <v>1010</v>
      </c>
      <c r="D147" s="61" t="str">
        <f>'дод 7'!C99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47" s="117">
        <f t="shared" si="54"/>
        <v>198209</v>
      </c>
      <c r="F147" s="117">
        <v>198209</v>
      </c>
      <c r="G147" s="117"/>
      <c r="H147" s="117"/>
      <c r="I147" s="117"/>
      <c r="J147" s="117">
        <f t="shared" si="56"/>
        <v>0</v>
      </c>
      <c r="K147" s="117"/>
      <c r="L147" s="117"/>
      <c r="M147" s="117"/>
      <c r="N147" s="117"/>
      <c r="O147" s="117"/>
      <c r="P147" s="117">
        <f t="shared" si="55"/>
        <v>198209</v>
      </c>
      <c r="Q147" s="17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  <c r="TF147" s="23"/>
      <c r="TG147" s="23"/>
      <c r="TH147" s="23"/>
    </row>
    <row r="148" spans="1:528" s="24" customFormat="1" ht="15.75" x14ac:dyDescent="0.25">
      <c r="A148" s="89"/>
      <c r="B148" s="129"/>
      <c r="C148" s="129"/>
      <c r="D148" s="90" t="s">
        <v>402</v>
      </c>
      <c r="E148" s="119">
        <f t="shared" si="54"/>
        <v>198209</v>
      </c>
      <c r="F148" s="119">
        <v>198209</v>
      </c>
      <c r="G148" s="119"/>
      <c r="H148" s="119"/>
      <c r="I148" s="119"/>
      <c r="J148" s="119">
        <f t="shared" si="56"/>
        <v>0</v>
      </c>
      <c r="K148" s="119"/>
      <c r="L148" s="119"/>
      <c r="M148" s="119"/>
      <c r="N148" s="119"/>
      <c r="O148" s="119"/>
      <c r="P148" s="119">
        <f t="shared" si="55"/>
        <v>198209</v>
      </c>
      <c r="Q148" s="173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  <c r="SO148" s="30"/>
      <c r="SP148" s="30"/>
      <c r="SQ148" s="30"/>
      <c r="SR148" s="30"/>
      <c r="SS148" s="30"/>
      <c r="ST148" s="30"/>
      <c r="SU148" s="30"/>
      <c r="SV148" s="30"/>
      <c r="SW148" s="30"/>
      <c r="SX148" s="30"/>
      <c r="SY148" s="30"/>
      <c r="SZ148" s="30"/>
      <c r="TA148" s="30"/>
      <c r="TB148" s="30"/>
      <c r="TC148" s="30"/>
      <c r="TD148" s="30"/>
      <c r="TE148" s="30"/>
      <c r="TF148" s="30"/>
      <c r="TG148" s="30"/>
      <c r="TH148" s="30"/>
    </row>
    <row r="149" spans="1:528" s="22" customFormat="1" ht="31.5" x14ac:dyDescent="0.25">
      <c r="A149" s="60" t="s">
        <v>362</v>
      </c>
      <c r="B149" s="107" t="str">
        <f>'дод 7'!A101</f>
        <v>3172</v>
      </c>
      <c r="C149" s="107">
        <f>'дод 7'!B101</f>
        <v>1010</v>
      </c>
      <c r="D149" s="61" t="s">
        <v>415</v>
      </c>
      <c r="E149" s="117">
        <f t="shared" si="54"/>
        <v>90</v>
      </c>
      <c r="F149" s="117">
        <v>90</v>
      </c>
      <c r="G149" s="117"/>
      <c r="H149" s="117"/>
      <c r="I149" s="117"/>
      <c r="J149" s="117">
        <f t="shared" si="56"/>
        <v>0</v>
      </c>
      <c r="K149" s="117"/>
      <c r="L149" s="117"/>
      <c r="M149" s="117"/>
      <c r="N149" s="117"/>
      <c r="O149" s="117"/>
      <c r="P149" s="117">
        <f t="shared" si="55"/>
        <v>90</v>
      </c>
      <c r="Q149" s="17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  <c r="SQ149" s="23"/>
      <c r="SR149" s="23"/>
      <c r="SS149" s="23"/>
      <c r="ST149" s="23"/>
      <c r="SU149" s="23"/>
      <c r="SV149" s="23"/>
      <c r="SW149" s="23"/>
      <c r="SX149" s="23"/>
      <c r="SY149" s="23"/>
      <c r="SZ149" s="23"/>
      <c r="TA149" s="23"/>
      <c r="TB149" s="23"/>
      <c r="TC149" s="23"/>
      <c r="TD149" s="23"/>
      <c r="TE149" s="23"/>
      <c r="TF149" s="23"/>
      <c r="TG149" s="23"/>
      <c r="TH149" s="23"/>
    </row>
    <row r="150" spans="1:528" s="24" customFormat="1" ht="15.75" x14ac:dyDescent="0.25">
      <c r="A150" s="89"/>
      <c r="B150" s="129"/>
      <c r="C150" s="129"/>
      <c r="D150" s="90" t="s">
        <v>402</v>
      </c>
      <c r="E150" s="119">
        <f t="shared" si="54"/>
        <v>90</v>
      </c>
      <c r="F150" s="119">
        <v>90</v>
      </c>
      <c r="G150" s="119"/>
      <c r="H150" s="119"/>
      <c r="I150" s="119"/>
      <c r="J150" s="119">
        <f t="shared" si="56"/>
        <v>0</v>
      </c>
      <c r="K150" s="119"/>
      <c r="L150" s="119"/>
      <c r="M150" s="119"/>
      <c r="N150" s="119"/>
      <c r="O150" s="119"/>
      <c r="P150" s="119">
        <f t="shared" si="55"/>
        <v>90</v>
      </c>
      <c r="Q150" s="173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30"/>
      <c r="NY150" s="30"/>
      <c r="NZ150" s="30"/>
      <c r="OA150" s="30"/>
      <c r="OB150" s="30"/>
      <c r="OC150" s="30"/>
      <c r="OD150" s="30"/>
      <c r="OE150" s="30"/>
      <c r="OF150" s="30"/>
      <c r="OG150" s="30"/>
      <c r="OH150" s="30"/>
      <c r="OI150" s="30"/>
      <c r="OJ150" s="30"/>
      <c r="OK150" s="30"/>
      <c r="OL150" s="30"/>
      <c r="OM150" s="30"/>
      <c r="ON150" s="30"/>
      <c r="OO150" s="30"/>
      <c r="OP150" s="30"/>
      <c r="OQ150" s="30"/>
      <c r="OR150" s="30"/>
      <c r="OS150" s="30"/>
      <c r="OT150" s="30"/>
      <c r="OU150" s="30"/>
      <c r="OV150" s="30"/>
      <c r="OW150" s="30"/>
      <c r="OX150" s="30"/>
      <c r="OY150" s="30"/>
      <c r="OZ150" s="30"/>
      <c r="PA150" s="30"/>
      <c r="PB150" s="30"/>
      <c r="PC150" s="30"/>
      <c r="PD150" s="30"/>
      <c r="PE150" s="30"/>
      <c r="PF150" s="30"/>
      <c r="PG150" s="30"/>
      <c r="PH150" s="30"/>
      <c r="PI150" s="30"/>
      <c r="PJ150" s="30"/>
      <c r="PK150" s="30"/>
      <c r="PL150" s="30"/>
      <c r="PM150" s="30"/>
      <c r="PN150" s="30"/>
      <c r="PO150" s="30"/>
      <c r="PP150" s="30"/>
      <c r="PQ150" s="30"/>
      <c r="PR150" s="30"/>
      <c r="PS150" s="30"/>
      <c r="PT150" s="30"/>
      <c r="PU150" s="30"/>
      <c r="PV150" s="30"/>
      <c r="PW150" s="30"/>
      <c r="PX150" s="30"/>
      <c r="PY150" s="30"/>
      <c r="PZ150" s="30"/>
      <c r="QA150" s="30"/>
      <c r="QB150" s="30"/>
      <c r="QC150" s="30"/>
      <c r="QD150" s="30"/>
      <c r="QE150" s="30"/>
      <c r="QF150" s="30"/>
      <c r="QG150" s="30"/>
      <c r="QH150" s="30"/>
      <c r="QI150" s="30"/>
      <c r="QJ150" s="30"/>
      <c r="QK150" s="30"/>
      <c r="QL150" s="30"/>
      <c r="QM150" s="30"/>
      <c r="QN150" s="30"/>
      <c r="QO150" s="30"/>
      <c r="QP150" s="30"/>
      <c r="QQ150" s="30"/>
      <c r="QR150" s="30"/>
      <c r="QS150" s="30"/>
      <c r="QT150" s="30"/>
      <c r="QU150" s="30"/>
      <c r="QV150" s="30"/>
      <c r="QW150" s="30"/>
      <c r="QX150" s="30"/>
      <c r="QY150" s="30"/>
      <c r="QZ150" s="30"/>
      <c r="RA150" s="30"/>
      <c r="RB150" s="30"/>
      <c r="RC150" s="30"/>
      <c r="RD150" s="30"/>
      <c r="RE150" s="30"/>
      <c r="RF150" s="30"/>
      <c r="RG150" s="30"/>
      <c r="RH150" s="30"/>
      <c r="RI150" s="30"/>
      <c r="RJ150" s="30"/>
      <c r="RK150" s="30"/>
      <c r="RL150" s="30"/>
      <c r="RM150" s="30"/>
      <c r="RN150" s="30"/>
      <c r="RO150" s="30"/>
      <c r="RP150" s="30"/>
      <c r="RQ150" s="30"/>
      <c r="RR150" s="30"/>
      <c r="RS150" s="30"/>
      <c r="RT150" s="30"/>
      <c r="RU150" s="30"/>
      <c r="RV150" s="30"/>
      <c r="RW150" s="30"/>
      <c r="RX150" s="30"/>
      <c r="RY150" s="30"/>
      <c r="RZ150" s="30"/>
      <c r="SA150" s="30"/>
      <c r="SB150" s="30"/>
      <c r="SC150" s="30"/>
      <c r="SD150" s="30"/>
      <c r="SE150" s="30"/>
      <c r="SF150" s="30"/>
      <c r="SG150" s="30"/>
      <c r="SH150" s="30"/>
      <c r="SI150" s="30"/>
      <c r="SJ150" s="30"/>
      <c r="SK150" s="30"/>
      <c r="SL150" s="30"/>
      <c r="SM150" s="30"/>
      <c r="SN150" s="30"/>
      <c r="SO150" s="30"/>
      <c r="SP150" s="30"/>
      <c r="SQ150" s="30"/>
      <c r="SR150" s="30"/>
      <c r="SS150" s="30"/>
      <c r="ST150" s="30"/>
      <c r="SU150" s="30"/>
      <c r="SV150" s="30"/>
      <c r="SW150" s="30"/>
      <c r="SX150" s="30"/>
      <c r="SY150" s="30"/>
      <c r="SZ150" s="30"/>
      <c r="TA150" s="30"/>
      <c r="TB150" s="30"/>
      <c r="TC150" s="30"/>
      <c r="TD150" s="30"/>
      <c r="TE150" s="30"/>
      <c r="TF150" s="30"/>
      <c r="TG150" s="30"/>
      <c r="TH150" s="30"/>
    </row>
    <row r="151" spans="1:528" s="22" customFormat="1" ht="78.75" x14ac:dyDescent="0.25">
      <c r="A151" s="60" t="s">
        <v>190</v>
      </c>
      <c r="B151" s="107" t="str">
        <f>'дод 7'!A103</f>
        <v>3180</v>
      </c>
      <c r="C151" s="107" t="str">
        <f>'дод 7'!B103</f>
        <v>1060</v>
      </c>
      <c r="D151" s="61" t="str">
        <f>'дод 7'!C103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51" s="117">
        <f t="shared" si="54"/>
        <v>2213520</v>
      </c>
      <c r="F151" s="117">
        <v>2213520</v>
      </c>
      <c r="G151" s="117"/>
      <c r="H151" s="117"/>
      <c r="I151" s="117"/>
      <c r="J151" s="117">
        <f t="shared" si="56"/>
        <v>0</v>
      </c>
      <c r="K151" s="117"/>
      <c r="L151" s="117"/>
      <c r="M151" s="117"/>
      <c r="N151" s="117"/>
      <c r="O151" s="117"/>
      <c r="P151" s="117">
        <f t="shared" si="55"/>
        <v>2213520</v>
      </c>
      <c r="Q151" s="17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  <c r="SQ151" s="23"/>
      <c r="SR151" s="23"/>
      <c r="SS151" s="23"/>
      <c r="ST151" s="23"/>
      <c r="SU151" s="23"/>
      <c r="SV151" s="23"/>
      <c r="SW151" s="23"/>
      <c r="SX151" s="23"/>
      <c r="SY151" s="23"/>
      <c r="SZ151" s="23"/>
      <c r="TA151" s="23"/>
      <c r="TB151" s="23"/>
      <c r="TC151" s="23"/>
      <c r="TD151" s="23"/>
      <c r="TE151" s="23"/>
      <c r="TF151" s="23"/>
      <c r="TG151" s="23"/>
      <c r="TH151" s="23"/>
    </row>
    <row r="152" spans="1:528" s="22" customFormat="1" ht="31.5" customHeight="1" x14ac:dyDescent="0.25">
      <c r="A152" s="60" t="s">
        <v>315</v>
      </c>
      <c r="B152" s="107" t="str">
        <f>'дод 7'!A104</f>
        <v>3191</v>
      </c>
      <c r="C152" s="107" t="str">
        <f>'дод 7'!B104</f>
        <v>1030</v>
      </c>
      <c r="D152" s="61" t="str">
        <f>'дод 7'!C104</f>
        <v>Інші видатки на соціальний захист ветеранів війни та праці</v>
      </c>
      <c r="E152" s="117">
        <f t="shared" si="54"/>
        <v>2089960</v>
      </c>
      <c r="F152" s="117">
        <v>2089960</v>
      </c>
      <c r="G152" s="117"/>
      <c r="H152" s="117"/>
      <c r="I152" s="117"/>
      <c r="J152" s="117">
        <f t="shared" si="56"/>
        <v>0</v>
      </c>
      <c r="K152" s="117"/>
      <c r="L152" s="117"/>
      <c r="M152" s="117"/>
      <c r="N152" s="117"/>
      <c r="O152" s="117"/>
      <c r="P152" s="117">
        <f t="shared" si="55"/>
        <v>2089960</v>
      </c>
      <c r="Q152" s="17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  <c r="TH152" s="23"/>
    </row>
    <row r="153" spans="1:528" s="22" customFormat="1" ht="47.25" x14ac:dyDescent="0.25">
      <c r="A153" s="60" t="s">
        <v>316</v>
      </c>
      <c r="B153" s="107" t="str">
        <f>'дод 7'!A105</f>
        <v>3192</v>
      </c>
      <c r="C153" s="107" t="str">
        <f>'дод 7'!B105</f>
        <v>1030</v>
      </c>
      <c r="D153" s="61" t="s">
        <v>524</v>
      </c>
      <c r="E153" s="117">
        <f t="shared" si="54"/>
        <v>2250688</v>
      </c>
      <c r="F153" s="117">
        <f>2050688+200000</f>
        <v>2250688</v>
      </c>
      <c r="G153" s="117"/>
      <c r="H153" s="117"/>
      <c r="I153" s="117"/>
      <c r="J153" s="117">
        <f t="shared" si="56"/>
        <v>0</v>
      </c>
      <c r="K153" s="117"/>
      <c r="L153" s="117"/>
      <c r="M153" s="117"/>
      <c r="N153" s="117"/>
      <c r="O153" s="117"/>
      <c r="P153" s="117">
        <f t="shared" si="55"/>
        <v>2250688</v>
      </c>
      <c r="Q153" s="17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  <c r="TH153" s="23"/>
    </row>
    <row r="154" spans="1:528" s="22" customFormat="1" ht="34.5" customHeight="1" x14ac:dyDescent="0.25">
      <c r="A154" s="60" t="s">
        <v>191</v>
      </c>
      <c r="B154" s="107" t="str">
        <f>'дод 7'!A106</f>
        <v>3200</v>
      </c>
      <c r="C154" s="107" t="str">
        <f>'дод 7'!B106</f>
        <v>1090</v>
      </c>
      <c r="D154" s="61" t="str">
        <f>'дод 7'!C106</f>
        <v>Забезпечення обробки інформації з нарахування та виплати допомог і компенсацій</v>
      </c>
      <c r="E154" s="117">
        <f t="shared" si="54"/>
        <v>92000</v>
      </c>
      <c r="F154" s="117">
        <v>92000</v>
      </c>
      <c r="G154" s="117"/>
      <c r="H154" s="117"/>
      <c r="I154" s="117"/>
      <c r="J154" s="117">
        <f t="shared" si="56"/>
        <v>0</v>
      </c>
      <c r="K154" s="117"/>
      <c r="L154" s="117"/>
      <c r="M154" s="117"/>
      <c r="N154" s="117"/>
      <c r="O154" s="117"/>
      <c r="P154" s="117">
        <f t="shared" si="55"/>
        <v>92000</v>
      </c>
      <c r="Q154" s="17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  <c r="TH154" s="23"/>
    </row>
    <row r="155" spans="1:528" s="22" customFormat="1" ht="19.5" customHeight="1" x14ac:dyDescent="0.25">
      <c r="A155" s="121" t="s">
        <v>317</v>
      </c>
      <c r="B155" s="42" t="str">
        <f>'дод 7'!A107</f>
        <v>3210</v>
      </c>
      <c r="C155" s="42" t="str">
        <f>'дод 7'!B107</f>
        <v>1050</v>
      </c>
      <c r="D155" s="36" t="str">
        <f>'дод 7'!C107</f>
        <v>Організація та проведення громадських робіт</v>
      </c>
      <c r="E155" s="117">
        <f t="shared" si="54"/>
        <v>50000</v>
      </c>
      <c r="F155" s="117">
        <v>50000</v>
      </c>
      <c r="G155" s="117">
        <v>40900</v>
      </c>
      <c r="H155" s="117"/>
      <c r="I155" s="117"/>
      <c r="J155" s="117">
        <f t="shared" si="56"/>
        <v>0</v>
      </c>
      <c r="K155" s="117"/>
      <c r="L155" s="117"/>
      <c r="M155" s="117"/>
      <c r="N155" s="117"/>
      <c r="O155" s="117"/>
      <c r="P155" s="117">
        <f t="shared" si="55"/>
        <v>50000</v>
      </c>
      <c r="Q155" s="17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  <c r="TH155" s="23"/>
    </row>
    <row r="156" spans="1:528" s="22" customFormat="1" ht="225" hidden="1" customHeight="1" x14ac:dyDescent="0.25">
      <c r="A156" s="121" t="s">
        <v>452</v>
      </c>
      <c r="B156" s="42">
        <v>3221</v>
      </c>
      <c r="C156" s="121" t="s">
        <v>54</v>
      </c>
      <c r="D156" s="36" t="str">
        <f>'дод 7'!C108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56" s="117">
        <f t="shared" si="54"/>
        <v>0</v>
      </c>
      <c r="F156" s="136"/>
      <c r="G156" s="117"/>
      <c r="H156" s="117"/>
      <c r="I156" s="117"/>
      <c r="J156" s="117">
        <f t="shared" si="56"/>
        <v>0</v>
      </c>
      <c r="K156" s="117"/>
      <c r="L156" s="117"/>
      <c r="M156" s="117"/>
      <c r="N156" s="117"/>
      <c r="O156" s="117"/>
      <c r="P156" s="117">
        <f t="shared" si="55"/>
        <v>0</v>
      </c>
      <c r="Q156" s="17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  <c r="TG156" s="23"/>
      <c r="TH156" s="23"/>
    </row>
    <row r="157" spans="1:528" s="24" customFormat="1" ht="255.75" hidden="1" customHeight="1" x14ac:dyDescent="0.25">
      <c r="A157" s="123"/>
      <c r="B157" s="96"/>
      <c r="C157" s="123"/>
      <c r="D157" s="92" t="str">
        <f>'дод 7'!C79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57" s="117">
        <f t="shared" si="54"/>
        <v>0</v>
      </c>
      <c r="F157" s="137"/>
      <c r="G157" s="119"/>
      <c r="H157" s="119"/>
      <c r="I157" s="119"/>
      <c r="J157" s="117">
        <f t="shared" si="56"/>
        <v>0</v>
      </c>
      <c r="K157" s="119"/>
      <c r="L157" s="119"/>
      <c r="M157" s="119"/>
      <c r="N157" s="119"/>
      <c r="O157" s="119"/>
      <c r="P157" s="119">
        <f t="shared" si="55"/>
        <v>0</v>
      </c>
      <c r="Q157" s="173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  <c r="SQ157" s="30"/>
      <c r="SR157" s="30"/>
      <c r="SS157" s="30"/>
      <c r="ST157" s="30"/>
      <c r="SU157" s="30"/>
      <c r="SV157" s="30"/>
      <c r="SW157" s="30"/>
      <c r="SX157" s="30"/>
      <c r="SY157" s="30"/>
      <c r="SZ157" s="30"/>
      <c r="TA157" s="30"/>
      <c r="TB157" s="30"/>
      <c r="TC157" s="30"/>
      <c r="TD157" s="30"/>
      <c r="TE157" s="30"/>
      <c r="TF157" s="30"/>
      <c r="TG157" s="30"/>
      <c r="TH157" s="30"/>
    </row>
    <row r="158" spans="1:528" s="22" customFormat="1" ht="174.75" hidden="1" customHeight="1" x14ac:dyDescent="0.25">
      <c r="A158" s="121" t="s">
        <v>451</v>
      </c>
      <c r="B158" s="42">
        <v>3223</v>
      </c>
      <c r="C158" s="121" t="s">
        <v>54</v>
      </c>
      <c r="D158" s="36" t="str">
        <f>'дод 7'!C110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58" s="117">
        <f t="shared" si="54"/>
        <v>0</v>
      </c>
      <c r="F158" s="117"/>
      <c r="G158" s="117"/>
      <c r="H158" s="117"/>
      <c r="I158" s="117"/>
      <c r="J158" s="117">
        <f t="shared" si="56"/>
        <v>0</v>
      </c>
      <c r="K158" s="117"/>
      <c r="L158" s="117"/>
      <c r="M158" s="117"/>
      <c r="N158" s="117"/>
      <c r="O158" s="117"/>
      <c r="P158" s="117">
        <f t="shared" si="55"/>
        <v>0</v>
      </c>
      <c r="Q158" s="17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  <c r="TG158" s="23"/>
      <c r="TH158" s="23"/>
    </row>
    <row r="159" spans="1:528" s="24" customFormat="1" ht="216" hidden="1" customHeight="1" x14ac:dyDescent="0.25">
      <c r="A159" s="123"/>
      <c r="B159" s="96"/>
      <c r="C159" s="123"/>
      <c r="D159" s="92" t="str">
        <f>'дод 7'!C111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59" s="119">
        <f t="shared" si="54"/>
        <v>0</v>
      </c>
      <c r="F159" s="119"/>
      <c r="G159" s="119"/>
      <c r="H159" s="119"/>
      <c r="I159" s="119"/>
      <c r="J159" s="119">
        <f t="shared" si="56"/>
        <v>0</v>
      </c>
      <c r="K159" s="119"/>
      <c r="L159" s="119"/>
      <c r="M159" s="119"/>
      <c r="N159" s="119"/>
      <c r="O159" s="119"/>
      <c r="P159" s="119">
        <f t="shared" si="55"/>
        <v>0</v>
      </c>
      <c r="Q159" s="173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  <c r="IW159" s="30"/>
      <c r="IX159" s="30"/>
      <c r="IY159" s="30"/>
      <c r="IZ159" s="30"/>
      <c r="JA159" s="30"/>
      <c r="JB159" s="30"/>
      <c r="JC159" s="30"/>
      <c r="JD159" s="30"/>
      <c r="JE159" s="30"/>
      <c r="JF159" s="30"/>
      <c r="JG159" s="30"/>
      <c r="JH159" s="30"/>
      <c r="JI159" s="30"/>
      <c r="JJ159" s="30"/>
      <c r="JK159" s="30"/>
      <c r="JL159" s="30"/>
      <c r="JM159" s="30"/>
      <c r="JN159" s="30"/>
      <c r="JO159" s="30"/>
      <c r="JP159" s="30"/>
      <c r="JQ159" s="30"/>
      <c r="JR159" s="30"/>
      <c r="JS159" s="30"/>
      <c r="JT159" s="30"/>
      <c r="JU159" s="30"/>
      <c r="JV159" s="30"/>
      <c r="JW159" s="30"/>
      <c r="JX159" s="30"/>
      <c r="JY159" s="30"/>
      <c r="JZ159" s="30"/>
      <c r="KA159" s="30"/>
      <c r="KB159" s="30"/>
      <c r="KC159" s="30"/>
      <c r="KD159" s="30"/>
      <c r="KE159" s="30"/>
      <c r="KF159" s="30"/>
      <c r="KG159" s="30"/>
      <c r="KH159" s="30"/>
      <c r="KI159" s="30"/>
      <c r="KJ159" s="30"/>
      <c r="KK159" s="30"/>
      <c r="KL159" s="30"/>
      <c r="KM159" s="30"/>
      <c r="KN159" s="30"/>
      <c r="KO159" s="30"/>
      <c r="KP159" s="30"/>
      <c r="KQ159" s="30"/>
      <c r="KR159" s="30"/>
      <c r="KS159" s="30"/>
      <c r="KT159" s="30"/>
      <c r="KU159" s="30"/>
      <c r="KV159" s="30"/>
      <c r="KW159" s="30"/>
      <c r="KX159" s="30"/>
      <c r="KY159" s="30"/>
      <c r="KZ159" s="30"/>
      <c r="LA159" s="30"/>
      <c r="LB159" s="30"/>
      <c r="LC159" s="30"/>
      <c r="LD159" s="30"/>
      <c r="LE159" s="30"/>
      <c r="LF159" s="30"/>
      <c r="LG159" s="30"/>
      <c r="LH159" s="30"/>
      <c r="LI159" s="30"/>
      <c r="LJ159" s="30"/>
      <c r="LK159" s="30"/>
      <c r="LL159" s="30"/>
      <c r="LM159" s="30"/>
      <c r="LN159" s="30"/>
      <c r="LO159" s="30"/>
      <c r="LP159" s="30"/>
      <c r="LQ159" s="30"/>
      <c r="LR159" s="30"/>
      <c r="LS159" s="30"/>
      <c r="LT159" s="30"/>
      <c r="LU159" s="30"/>
      <c r="LV159" s="30"/>
      <c r="LW159" s="30"/>
      <c r="LX159" s="30"/>
      <c r="LY159" s="30"/>
      <c r="LZ159" s="30"/>
      <c r="MA159" s="30"/>
      <c r="MB159" s="30"/>
      <c r="MC159" s="30"/>
      <c r="MD159" s="30"/>
      <c r="ME159" s="30"/>
      <c r="MF159" s="30"/>
      <c r="MG159" s="30"/>
      <c r="MH159" s="30"/>
      <c r="MI159" s="30"/>
      <c r="MJ159" s="30"/>
      <c r="MK159" s="30"/>
      <c r="ML159" s="30"/>
      <c r="MM159" s="30"/>
      <c r="MN159" s="30"/>
      <c r="MO159" s="30"/>
      <c r="MP159" s="30"/>
      <c r="MQ159" s="30"/>
      <c r="MR159" s="30"/>
      <c r="MS159" s="30"/>
      <c r="MT159" s="30"/>
      <c r="MU159" s="30"/>
      <c r="MV159" s="30"/>
      <c r="MW159" s="30"/>
      <c r="MX159" s="30"/>
      <c r="MY159" s="30"/>
      <c r="MZ159" s="30"/>
      <c r="NA159" s="30"/>
      <c r="NB159" s="30"/>
      <c r="NC159" s="30"/>
      <c r="ND159" s="30"/>
      <c r="NE159" s="30"/>
      <c r="NF159" s="30"/>
      <c r="NG159" s="30"/>
      <c r="NH159" s="30"/>
      <c r="NI159" s="30"/>
      <c r="NJ159" s="30"/>
      <c r="NK159" s="30"/>
      <c r="NL159" s="30"/>
      <c r="NM159" s="30"/>
      <c r="NN159" s="30"/>
      <c r="NO159" s="30"/>
      <c r="NP159" s="30"/>
      <c r="NQ159" s="30"/>
      <c r="NR159" s="30"/>
      <c r="NS159" s="30"/>
      <c r="NT159" s="30"/>
      <c r="NU159" s="30"/>
      <c r="NV159" s="30"/>
      <c r="NW159" s="30"/>
      <c r="NX159" s="30"/>
      <c r="NY159" s="30"/>
      <c r="NZ159" s="30"/>
      <c r="OA159" s="30"/>
      <c r="OB159" s="30"/>
      <c r="OC159" s="30"/>
      <c r="OD159" s="30"/>
      <c r="OE159" s="30"/>
      <c r="OF159" s="30"/>
      <c r="OG159" s="30"/>
      <c r="OH159" s="30"/>
      <c r="OI159" s="30"/>
      <c r="OJ159" s="30"/>
      <c r="OK159" s="30"/>
      <c r="OL159" s="30"/>
      <c r="OM159" s="30"/>
      <c r="ON159" s="30"/>
      <c r="OO159" s="30"/>
      <c r="OP159" s="30"/>
      <c r="OQ159" s="30"/>
      <c r="OR159" s="30"/>
      <c r="OS159" s="30"/>
      <c r="OT159" s="30"/>
      <c r="OU159" s="30"/>
      <c r="OV159" s="30"/>
      <c r="OW159" s="30"/>
      <c r="OX159" s="30"/>
      <c r="OY159" s="30"/>
      <c r="OZ159" s="30"/>
      <c r="PA159" s="30"/>
      <c r="PB159" s="30"/>
      <c r="PC159" s="30"/>
      <c r="PD159" s="30"/>
      <c r="PE159" s="30"/>
      <c r="PF159" s="30"/>
      <c r="PG159" s="30"/>
      <c r="PH159" s="30"/>
      <c r="PI159" s="30"/>
      <c r="PJ159" s="30"/>
      <c r="PK159" s="30"/>
      <c r="PL159" s="30"/>
      <c r="PM159" s="30"/>
      <c r="PN159" s="30"/>
      <c r="PO159" s="30"/>
      <c r="PP159" s="30"/>
      <c r="PQ159" s="30"/>
      <c r="PR159" s="30"/>
      <c r="PS159" s="30"/>
      <c r="PT159" s="30"/>
      <c r="PU159" s="30"/>
      <c r="PV159" s="30"/>
      <c r="PW159" s="30"/>
      <c r="PX159" s="30"/>
      <c r="PY159" s="30"/>
      <c r="PZ159" s="30"/>
      <c r="QA159" s="30"/>
      <c r="QB159" s="30"/>
      <c r="QC159" s="30"/>
      <c r="QD159" s="30"/>
      <c r="QE159" s="30"/>
      <c r="QF159" s="30"/>
      <c r="QG159" s="30"/>
      <c r="QH159" s="30"/>
      <c r="QI159" s="30"/>
      <c r="QJ159" s="30"/>
      <c r="QK159" s="30"/>
      <c r="QL159" s="30"/>
      <c r="QM159" s="30"/>
      <c r="QN159" s="30"/>
      <c r="QO159" s="30"/>
      <c r="QP159" s="30"/>
      <c r="QQ159" s="30"/>
      <c r="QR159" s="30"/>
      <c r="QS159" s="30"/>
      <c r="QT159" s="30"/>
      <c r="QU159" s="30"/>
      <c r="QV159" s="30"/>
      <c r="QW159" s="30"/>
      <c r="QX159" s="30"/>
      <c r="QY159" s="30"/>
      <c r="QZ159" s="30"/>
      <c r="RA159" s="30"/>
      <c r="RB159" s="30"/>
      <c r="RC159" s="30"/>
      <c r="RD159" s="30"/>
      <c r="RE159" s="30"/>
      <c r="RF159" s="30"/>
      <c r="RG159" s="30"/>
      <c r="RH159" s="30"/>
      <c r="RI159" s="30"/>
      <c r="RJ159" s="30"/>
      <c r="RK159" s="30"/>
      <c r="RL159" s="30"/>
      <c r="RM159" s="30"/>
      <c r="RN159" s="30"/>
      <c r="RO159" s="30"/>
      <c r="RP159" s="30"/>
      <c r="RQ159" s="30"/>
      <c r="RR159" s="30"/>
      <c r="RS159" s="30"/>
      <c r="RT159" s="30"/>
      <c r="RU159" s="30"/>
      <c r="RV159" s="30"/>
      <c r="RW159" s="30"/>
      <c r="RX159" s="30"/>
      <c r="RY159" s="30"/>
      <c r="RZ159" s="30"/>
      <c r="SA159" s="30"/>
      <c r="SB159" s="30"/>
      <c r="SC159" s="30"/>
      <c r="SD159" s="30"/>
      <c r="SE159" s="30"/>
      <c r="SF159" s="30"/>
      <c r="SG159" s="30"/>
      <c r="SH159" s="30"/>
      <c r="SI159" s="30"/>
      <c r="SJ159" s="30"/>
      <c r="SK159" s="30"/>
      <c r="SL159" s="30"/>
      <c r="SM159" s="30"/>
      <c r="SN159" s="30"/>
      <c r="SO159" s="30"/>
      <c r="SP159" s="30"/>
      <c r="SQ159" s="30"/>
      <c r="SR159" s="30"/>
      <c r="SS159" s="30"/>
      <c r="ST159" s="30"/>
      <c r="SU159" s="30"/>
      <c r="SV159" s="30"/>
      <c r="SW159" s="30"/>
      <c r="SX159" s="30"/>
      <c r="SY159" s="30"/>
      <c r="SZ159" s="30"/>
      <c r="TA159" s="30"/>
      <c r="TB159" s="30"/>
      <c r="TC159" s="30"/>
      <c r="TD159" s="30"/>
      <c r="TE159" s="30"/>
      <c r="TF159" s="30"/>
      <c r="TG159" s="30"/>
      <c r="TH159" s="30"/>
    </row>
    <row r="160" spans="1:528" s="22" customFormat="1" ht="31.5" customHeight="1" x14ac:dyDescent="0.25">
      <c r="A160" s="60" t="s">
        <v>314</v>
      </c>
      <c r="B160" s="107" t="str">
        <f>'дод 7'!A112</f>
        <v>3241</v>
      </c>
      <c r="C160" s="107" t="str">
        <f>'дод 7'!B112</f>
        <v>1090</v>
      </c>
      <c r="D160" s="61" t="str">
        <f>'дод 7'!C112</f>
        <v>Забезпечення діяльності інших закладів у сфері соціального захисту і соціального забезпечення</v>
      </c>
      <c r="E160" s="117">
        <f t="shared" si="54"/>
        <v>6615708.5599999996</v>
      </c>
      <c r="F160" s="117">
        <f>6558080+57628.56</f>
        <v>6615708.5599999996</v>
      </c>
      <c r="G160" s="117">
        <v>4074650</v>
      </c>
      <c r="H160" s="117">
        <v>333300</v>
      </c>
      <c r="I160" s="117"/>
      <c r="J160" s="117">
        <f t="shared" ref="J160:J164" si="57">L160+O160</f>
        <v>360000</v>
      </c>
      <c r="K160" s="117">
        <v>360000</v>
      </c>
      <c r="L160" s="117"/>
      <c r="M160" s="117"/>
      <c r="N160" s="117"/>
      <c r="O160" s="117">
        <v>360000</v>
      </c>
      <c r="P160" s="117">
        <f t="shared" si="55"/>
        <v>6975708.5599999996</v>
      </c>
      <c r="Q160" s="17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  <c r="TH160" s="23"/>
    </row>
    <row r="161" spans="1:528" s="22" customFormat="1" ht="33" customHeight="1" x14ac:dyDescent="0.25">
      <c r="A161" s="60" t="s">
        <v>363</v>
      </c>
      <c r="B161" s="107" t="str">
        <f>'дод 7'!A113</f>
        <v>3242</v>
      </c>
      <c r="C161" s="107" t="str">
        <f>'дод 7'!B113</f>
        <v>1090</v>
      </c>
      <c r="D161" s="61" t="s">
        <v>538</v>
      </c>
      <c r="E161" s="117">
        <f t="shared" si="54"/>
        <v>34325670</v>
      </c>
      <c r="F161" s="117">
        <f>32477870+510000+150000+96000+288000+48000+755800</f>
        <v>34325670</v>
      </c>
      <c r="G161" s="117"/>
      <c r="H161" s="117"/>
      <c r="I161" s="117"/>
      <c r="J161" s="117">
        <f t="shared" si="57"/>
        <v>45000</v>
      </c>
      <c r="K161" s="117">
        <v>45000</v>
      </c>
      <c r="L161" s="117"/>
      <c r="M161" s="117"/>
      <c r="N161" s="117"/>
      <c r="O161" s="117">
        <v>45000</v>
      </c>
      <c r="P161" s="117">
        <f t="shared" si="55"/>
        <v>34370670</v>
      </c>
      <c r="Q161" s="17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  <c r="TF161" s="23"/>
      <c r="TG161" s="23"/>
      <c r="TH161" s="23"/>
    </row>
    <row r="162" spans="1:528" s="24" customFormat="1" ht="15" customHeight="1" x14ac:dyDescent="0.25">
      <c r="A162" s="89"/>
      <c r="B162" s="129"/>
      <c r="C162" s="129"/>
      <c r="D162" s="90" t="s">
        <v>402</v>
      </c>
      <c r="E162" s="119">
        <f t="shared" si="54"/>
        <v>336000</v>
      </c>
      <c r="F162" s="119">
        <f>288000+48000</f>
        <v>336000</v>
      </c>
      <c r="G162" s="119"/>
      <c r="H162" s="119"/>
      <c r="I162" s="119"/>
      <c r="J162" s="119">
        <f t="shared" si="57"/>
        <v>0</v>
      </c>
      <c r="K162" s="119"/>
      <c r="L162" s="119"/>
      <c r="M162" s="119"/>
      <c r="N162" s="119"/>
      <c r="O162" s="119"/>
      <c r="P162" s="119">
        <f t="shared" si="55"/>
        <v>336000</v>
      </c>
      <c r="Q162" s="173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  <c r="SQ162" s="30"/>
      <c r="SR162" s="30"/>
      <c r="SS162" s="30"/>
      <c r="ST162" s="30"/>
      <c r="SU162" s="30"/>
      <c r="SV162" s="30"/>
      <c r="SW162" s="30"/>
      <c r="SX162" s="30"/>
      <c r="SY162" s="30"/>
      <c r="SZ162" s="30"/>
      <c r="TA162" s="30"/>
      <c r="TB162" s="30"/>
      <c r="TC162" s="30"/>
      <c r="TD162" s="30"/>
      <c r="TE162" s="30"/>
      <c r="TF162" s="30"/>
      <c r="TG162" s="30"/>
      <c r="TH162" s="30"/>
    </row>
    <row r="163" spans="1:528" s="22" customFormat="1" ht="15.75" x14ac:dyDescent="0.25">
      <c r="A163" s="60" t="s">
        <v>426</v>
      </c>
      <c r="B163" s="107">
        <v>7323</v>
      </c>
      <c r="C163" s="60" t="s">
        <v>114</v>
      </c>
      <c r="D163" s="61" t="s">
        <v>427</v>
      </c>
      <c r="E163" s="117">
        <f t="shared" si="54"/>
        <v>0</v>
      </c>
      <c r="F163" s="117"/>
      <c r="G163" s="117"/>
      <c r="H163" s="117"/>
      <c r="I163" s="117"/>
      <c r="J163" s="117">
        <f t="shared" si="57"/>
        <v>400000</v>
      </c>
      <c r="K163" s="117">
        <v>400000</v>
      </c>
      <c r="L163" s="117"/>
      <c r="M163" s="117"/>
      <c r="N163" s="117"/>
      <c r="O163" s="117">
        <v>400000</v>
      </c>
      <c r="P163" s="117">
        <f t="shared" si="55"/>
        <v>400000</v>
      </c>
      <c r="Q163" s="17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  <c r="TH163" s="23"/>
    </row>
    <row r="164" spans="1:528" s="22" customFormat="1" ht="22.5" customHeight="1" x14ac:dyDescent="0.25">
      <c r="A164" s="60" t="s">
        <v>269</v>
      </c>
      <c r="B164" s="107" t="str">
        <f>'дод 7'!A207</f>
        <v>9770</v>
      </c>
      <c r="C164" s="107" t="str">
        <f>'дод 7'!B207</f>
        <v>0180</v>
      </c>
      <c r="D164" s="61" t="str">
        <f>'дод 7'!C207</f>
        <v>Інші субвенції з місцевого бюджету</v>
      </c>
      <c r="E164" s="117">
        <f t="shared" si="54"/>
        <v>2500000</v>
      </c>
      <c r="F164" s="117">
        <f>1500000+1000000</f>
        <v>2500000</v>
      </c>
      <c r="G164" s="117"/>
      <c r="H164" s="117"/>
      <c r="I164" s="117"/>
      <c r="J164" s="117">
        <f t="shared" si="57"/>
        <v>0</v>
      </c>
      <c r="K164" s="117"/>
      <c r="L164" s="117"/>
      <c r="M164" s="117"/>
      <c r="N164" s="117"/>
      <c r="O164" s="117"/>
      <c r="P164" s="117">
        <f t="shared" si="55"/>
        <v>2500000</v>
      </c>
      <c r="Q164" s="17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  <c r="TH164" s="23"/>
    </row>
    <row r="165" spans="1:528" s="27" customFormat="1" ht="31.5" x14ac:dyDescent="0.25">
      <c r="A165" s="124" t="s">
        <v>192</v>
      </c>
      <c r="B165" s="39"/>
      <c r="C165" s="39"/>
      <c r="D165" s="125" t="s">
        <v>372</v>
      </c>
      <c r="E165" s="113">
        <f>E166</f>
        <v>5785940</v>
      </c>
      <c r="F165" s="113">
        <f t="shared" ref="F165:J165" si="58">F166</f>
        <v>5785940</v>
      </c>
      <c r="G165" s="113">
        <f t="shared" si="58"/>
        <v>4491300</v>
      </c>
      <c r="H165" s="113">
        <f t="shared" si="58"/>
        <v>51600</v>
      </c>
      <c r="I165" s="113">
        <f t="shared" si="58"/>
        <v>0</v>
      </c>
      <c r="J165" s="113">
        <f t="shared" si="58"/>
        <v>33140</v>
      </c>
      <c r="K165" s="113">
        <f t="shared" ref="K165" si="59">K166</f>
        <v>33140</v>
      </c>
      <c r="L165" s="113">
        <f t="shared" ref="L165" si="60">L166</f>
        <v>0</v>
      </c>
      <c r="M165" s="113">
        <f t="shared" ref="M165" si="61">M166</f>
        <v>0</v>
      </c>
      <c r="N165" s="113">
        <f t="shared" ref="N165" si="62">N166</f>
        <v>0</v>
      </c>
      <c r="O165" s="113">
        <f t="shared" ref="O165:P165" si="63">O166</f>
        <v>33140</v>
      </c>
      <c r="P165" s="113">
        <f t="shared" si="63"/>
        <v>5819080</v>
      </c>
      <c r="Q165" s="173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  <c r="IW165" s="32"/>
      <c r="IX165" s="32"/>
      <c r="IY165" s="32"/>
      <c r="IZ165" s="32"/>
      <c r="JA165" s="32"/>
      <c r="JB165" s="32"/>
      <c r="JC165" s="32"/>
      <c r="JD165" s="32"/>
      <c r="JE165" s="32"/>
      <c r="JF165" s="32"/>
      <c r="JG165" s="32"/>
      <c r="JH165" s="32"/>
      <c r="JI165" s="32"/>
      <c r="JJ165" s="32"/>
      <c r="JK165" s="32"/>
      <c r="JL165" s="32"/>
      <c r="JM165" s="32"/>
      <c r="JN165" s="32"/>
      <c r="JO165" s="32"/>
      <c r="JP165" s="32"/>
      <c r="JQ165" s="32"/>
      <c r="JR165" s="32"/>
      <c r="JS165" s="32"/>
      <c r="JT165" s="32"/>
      <c r="JU165" s="32"/>
      <c r="JV165" s="32"/>
      <c r="JW165" s="32"/>
      <c r="JX165" s="32"/>
      <c r="JY165" s="32"/>
      <c r="JZ165" s="32"/>
      <c r="KA165" s="32"/>
      <c r="KB165" s="32"/>
      <c r="KC165" s="32"/>
      <c r="KD165" s="32"/>
      <c r="KE165" s="32"/>
      <c r="KF165" s="32"/>
      <c r="KG165" s="32"/>
      <c r="KH165" s="32"/>
      <c r="KI165" s="32"/>
      <c r="KJ165" s="32"/>
      <c r="KK165" s="32"/>
      <c r="KL165" s="32"/>
      <c r="KM165" s="32"/>
      <c r="KN165" s="32"/>
      <c r="KO165" s="32"/>
      <c r="KP165" s="32"/>
      <c r="KQ165" s="32"/>
      <c r="KR165" s="32"/>
      <c r="KS165" s="32"/>
      <c r="KT165" s="32"/>
      <c r="KU165" s="32"/>
      <c r="KV165" s="32"/>
      <c r="KW165" s="32"/>
      <c r="KX165" s="32"/>
      <c r="KY165" s="32"/>
      <c r="KZ165" s="32"/>
      <c r="LA165" s="32"/>
      <c r="LB165" s="32"/>
      <c r="LC165" s="32"/>
      <c r="LD165" s="32"/>
      <c r="LE165" s="32"/>
      <c r="LF165" s="32"/>
      <c r="LG165" s="32"/>
      <c r="LH165" s="32"/>
      <c r="LI165" s="32"/>
      <c r="LJ165" s="32"/>
      <c r="LK165" s="32"/>
      <c r="LL165" s="32"/>
      <c r="LM165" s="32"/>
      <c r="LN165" s="32"/>
      <c r="LO165" s="32"/>
      <c r="LP165" s="32"/>
      <c r="LQ165" s="32"/>
      <c r="LR165" s="32"/>
      <c r="LS165" s="32"/>
      <c r="LT165" s="32"/>
      <c r="LU165" s="32"/>
      <c r="LV165" s="32"/>
      <c r="LW165" s="32"/>
      <c r="LX165" s="32"/>
      <c r="LY165" s="32"/>
      <c r="LZ165" s="32"/>
      <c r="MA165" s="32"/>
      <c r="MB165" s="32"/>
      <c r="MC165" s="32"/>
      <c r="MD165" s="32"/>
      <c r="ME165" s="32"/>
      <c r="MF165" s="32"/>
      <c r="MG165" s="32"/>
      <c r="MH165" s="32"/>
      <c r="MI165" s="32"/>
      <c r="MJ165" s="32"/>
      <c r="MK165" s="32"/>
      <c r="ML165" s="32"/>
      <c r="MM165" s="32"/>
      <c r="MN165" s="32"/>
      <c r="MO165" s="32"/>
      <c r="MP165" s="32"/>
      <c r="MQ165" s="32"/>
      <c r="MR165" s="32"/>
      <c r="MS165" s="32"/>
      <c r="MT165" s="32"/>
      <c r="MU165" s="32"/>
      <c r="MV165" s="32"/>
      <c r="MW165" s="32"/>
      <c r="MX165" s="32"/>
      <c r="MY165" s="32"/>
      <c r="MZ165" s="32"/>
      <c r="NA165" s="32"/>
      <c r="NB165" s="32"/>
      <c r="NC165" s="32"/>
      <c r="ND165" s="32"/>
      <c r="NE165" s="32"/>
      <c r="NF165" s="32"/>
      <c r="NG165" s="32"/>
      <c r="NH165" s="32"/>
      <c r="NI165" s="32"/>
      <c r="NJ165" s="32"/>
      <c r="NK165" s="32"/>
      <c r="NL165" s="32"/>
      <c r="NM165" s="32"/>
      <c r="NN165" s="32"/>
      <c r="NO165" s="32"/>
      <c r="NP165" s="32"/>
      <c r="NQ165" s="32"/>
      <c r="NR165" s="32"/>
      <c r="NS165" s="32"/>
      <c r="NT165" s="32"/>
      <c r="NU165" s="32"/>
      <c r="NV165" s="32"/>
      <c r="NW165" s="32"/>
      <c r="NX165" s="32"/>
      <c r="NY165" s="32"/>
      <c r="NZ165" s="32"/>
      <c r="OA165" s="32"/>
      <c r="OB165" s="32"/>
      <c r="OC165" s="32"/>
      <c r="OD165" s="32"/>
      <c r="OE165" s="32"/>
      <c r="OF165" s="32"/>
      <c r="OG165" s="32"/>
      <c r="OH165" s="32"/>
      <c r="OI165" s="32"/>
      <c r="OJ165" s="32"/>
      <c r="OK165" s="32"/>
      <c r="OL165" s="32"/>
      <c r="OM165" s="32"/>
      <c r="ON165" s="32"/>
      <c r="OO165" s="32"/>
      <c r="OP165" s="32"/>
      <c r="OQ165" s="32"/>
      <c r="OR165" s="32"/>
      <c r="OS165" s="32"/>
      <c r="OT165" s="32"/>
      <c r="OU165" s="32"/>
      <c r="OV165" s="32"/>
      <c r="OW165" s="32"/>
      <c r="OX165" s="32"/>
      <c r="OY165" s="32"/>
      <c r="OZ165" s="32"/>
      <c r="PA165" s="32"/>
      <c r="PB165" s="32"/>
      <c r="PC165" s="32"/>
      <c r="PD165" s="32"/>
      <c r="PE165" s="32"/>
      <c r="PF165" s="32"/>
      <c r="PG165" s="32"/>
      <c r="PH165" s="32"/>
      <c r="PI165" s="32"/>
      <c r="PJ165" s="32"/>
      <c r="PK165" s="32"/>
      <c r="PL165" s="32"/>
      <c r="PM165" s="32"/>
      <c r="PN165" s="32"/>
      <c r="PO165" s="32"/>
      <c r="PP165" s="32"/>
      <c r="PQ165" s="32"/>
      <c r="PR165" s="32"/>
      <c r="PS165" s="32"/>
      <c r="PT165" s="32"/>
      <c r="PU165" s="32"/>
      <c r="PV165" s="32"/>
      <c r="PW165" s="32"/>
      <c r="PX165" s="32"/>
      <c r="PY165" s="32"/>
      <c r="PZ165" s="32"/>
      <c r="QA165" s="32"/>
      <c r="QB165" s="32"/>
      <c r="QC165" s="32"/>
      <c r="QD165" s="32"/>
      <c r="QE165" s="32"/>
      <c r="QF165" s="32"/>
      <c r="QG165" s="32"/>
      <c r="QH165" s="32"/>
      <c r="QI165" s="32"/>
      <c r="QJ165" s="32"/>
      <c r="QK165" s="32"/>
      <c r="QL165" s="32"/>
      <c r="QM165" s="32"/>
      <c r="QN165" s="32"/>
      <c r="QO165" s="32"/>
      <c r="QP165" s="32"/>
      <c r="QQ165" s="32"/>
      <c r="QR165" s="32"/>
      <c r="QS165" s="32"/>
      <c r="QT165" s="32"/>
      <c r="QU165" s="32"/>
      <c r="QV165" s="32"/>
      <c r="QW165" s="32"/>
      <c r="QX165" s="32"/>
      <c r="QY165" s="32"/>
      <c r="QZ165" s="32"/>
      <c r="RA165" s="32"/>
      <c r="RB165" s="32"/>
      <c r="RC165" s="32"/>
      <c r="RD165" s="32"/>
      <c r="RE165" s="32"/>
      <c r="RF165" s="32"/>
      <c r="RG165" s="32"/>
      <c r="RH165" s="32"/>
      <c r="RI165" s="32"/>
      <c r="RJ165" s="32"/>
      <c r="RK165" s="32"/>
      <c r="RL165" s="32"/>
      <c r="RM165" s="32"/>
      <c r="RN165" s="32"/>
      <c r="RO165" s="32"/>
      <c r="RP165" s="32"/>
      <c r="RQ165" s="32"/>
      <c r="RR165" s="32"/>
      <c r="RS165" s="32"/>
      <c r="RT165" s="32"/>
      <c r="RU165" s="32"/>
      <c r="RV165" s="32"/>
      <c r="RW165" s="32"/>
      <c r="RX165" s="32"/>
      <c r="RY165" s="32"/>
      <c r="RZ165" s="32"/>
      <c r="SA165" s="32"/>
      <c r="SB165" s="32"/>
      <c r="SC165" s="32"/>
      <c r="SD165" s="32"/>
      <c r="SE165" s="32"/>
      <c r="SF165" s="32"/>
      <c r="SG165" s="32"/>
      <c r="SH165" s="32"/>
      <c r="SI165" s="32"/>
      <c r="SJ165" s="32"/>
      <c r="SK165" s="32"/>
      <c r="SL165" s="32"/>
      <c r="SM165" s="32"/>
      <c r="SN165" s="32"/>
      <c r="SO165" s="32"/>
      <c r="SP165" s="32"/>
      <c r="SQ165" s="32"/>
      <c r="SR165" s="32"/>
      <c r="SS165" s="32"/>
      <c r="ST165" s="32"/>
      <c r="SU165" s="32"/>
      <c r="SV165" s="32"/>
      <c r="SW165" s="32"/>
      <c r="SX165" s="32"/>
      <c r="SY165" s="32"/>
      <c r="SZ165" s="32"/>
      <c r="TA165" s="32"/>
      <c r="TB165" s="32"/>
      <c r="TC165" s="32"/>
      <c r="TD165" s="32"/>
      <c r="TE165" s="32"/>
      <c r="TF165" s="32"/>
      <c r="TG165" s="32"/>
      <c r="TH165" s="32"/>
    </row>
    <row r="166" spans="1:528" s="34" customFormat="1" ht="29.25" customHeight="1" x14ac:dyDescent="0.25">
      <c r="A166" s="126" t="s">
        <v>193</v>
      </c>
      <c r="B166" s="79"/>
      <c r="C166" s="79"/>
      <c r="D166" s="82" t="s">
        <v>372</v>
      </c>
      <c r="E166" s="116">
        <f>E168+E169+E170+E171</f>
        <v>5785940</v>
      </c>
      <c r="F166" s="116">
        <f t="shared" ref="F166:P166" si="64">F168+F169+F170+F171</f>
        <v>5785940</v>
      </c>
      <c r="G166" s="116">
        <f t="shared" si="64"/>
        <v>4491300</v>
      </c>
      <c r="H166" s="116">
        <f t="shared" si="64"/>
        <v>51600</v>
      </c>
      <c r="I166" s="116">
        <f t="shared" si="64"/>
        <v>0</v>
      </c>
      <c r="J166" s="116">
        <f t="shared" si="64"/>
        <v>33140</v>
      </c>
      <c r="K166" s="116">
        <f t="shared" si="64"/>
        <v>33140</v>
      </c>
      <c r="L166" s="116">
        <f t="shared" si="64"/>
        <v>0</v>
      </c>
      <c r="M166" s="116">
        <f t="shared" si="64"/>
        <v>0</v>
      </c>
      <c r="N166" s="116">
        <f t="shared" si="64"/>
        <v>0</v>
      </c>
      <c r="O166" s="116">
        <f t="shared" si="64"/>
        <v>33140</v>
      </c>
      <c r="P166" s="116">
        <f t="shared" si="64"/>
        <v>5819080</v>
      </c>
      <c r="Q166" s="17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  <c r="TG166" s="33"/>
      <c r="TH166" s="33"/>
    </row>
    <row r="167" spans="1:528" s="34" customFormat="1" ht="120" hidden="1" customHeight="1" x14ac:dyDescent="0.25">
      <c r="A167" s="126"/>
      <c r="B167" s="79"/>
      <c r="C167" s="79"/>
      <c r="D167" s="82" t="s">
        <v>457</v>
      </c>
      <c r="E167" s="116">
        <f>E172</f>
        <v>0</v>
      </c>
      <c r="F167" s="116">
        <f t="shared" ref="F167:P167" si="65">F172</f>
        <v>0</v>
      </c>
      <c r="G167" s="116">
        <f t="shared" si="65"/>
        <v>0</v>
      </c>
      <c r="H167" s="116">
        <f t="shared" si="65"/>
        <v>0</v>
      </c>
      <c r="I167" s="116">
        <f t="shared" si="65"/>
        <v>0</v>
      </c>
      <c r="J167" s="116">
        <f t="shared" si="65"/>
        <v>0</v>
      </c>
      <c r="K167" s="116">
        <f t="shared" si="65"/>
        <v>0</v>
      </c>
      <c r="L167" s="116">
        <f t="shared" si="65"/>
        <v>0</v>
      </c>
      <c r="M167" s="116">
        <f t="shared" si="65"/>
        <v>0</v>
      </c>
      <c r="N167" s="116">
        <f t="shared" si="65"/>
        <v>0</v>
      </c>
      <c r="O167" s="116">
        <f t="shared" si="65"/>
        <v>0</v>
      </c>
      <c r="P167" s="116">
        <f t="shared" si="65"/>
        <v>0</v>
      </c>
      <c r="Q167" s="145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  <c r="SQ167" s="33"/>
      <c r="SR167" s="33"/>
      <c r="SS167" s="33"/>
      <c r="ST167" s="33"/>
      <c r="SU167" s="33"/>
      <c r="SV167" s="33"/>
      <c r="SW167" s="33"/>
      <c r="SX167" s="33"/>
      <c r="SY167" s="33"/>
      <c r="SZ167" s="33"/>
      <c r="TA167" s="33"/>
      <c r="TB167" s="33"/>
      <c r="TC167" s="33"/>
      <c r="TD167" s="33"/>
      <c r="TE167" s="33"/>
      <c r="TF167" s="33"/>
      <c r="TG167" s="33"/>
      <c r="TH167" s="33"/>
    </row>
    <row r="168" spans="1:528" s="22" customFormat="1" ht="47.25" x14ac:dyDescent="0.25">
      <c r="A168" s="60" t="s">
        <v>194</v>
      </c>
      <c r="B168" s="107" t="str">
        <f>'дод 7'!A18</f>
        <v>0160</v>
      </c>
      <c r="C168" s="107" t="str">
        <f>'дод 7'!B18</f>
        <v>0111</v>
      </c>
      <c r="D168" s="36" t="s">
        <v>516</v>
      </c>
      <c r="E168" s="117">
        <f>F168+I168</f>
        <v>5689700</v>
      </c>
      <c r="F168" s="117">
        <v>5689700</v>
      </c>
      <c r="G168" s="117">
        <v>4491300</v>
      </c>
      <c r="H168" s="117">
        <v>51600</v>
      </c>
      <c r="I168" s="117"/>
      <c r="J168" s="117">
        <f>L168+O168</f>
        <v>12000</v>
      </c>
      <c r="K168" s="117">
        <v>12000</v>
      </c>
      <c r="L168" s="117"/>
      <c r="M168" s="117"/>
      <c r="N168" s="117"/>
      <c r="O168" s="117">
        <v>12000</v>
      </c>
      <c r="P168" s="117">
        <f>E168+J168</f>
        <v>5701700</v>
      </c>
      <c r="Q168" s="173">
        <v>20</v>
      </c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  <c r="TH168" s="23"/>
    </row>
    <row r="169" spans="1:528" s="22" customFormat="1" ht="63" x14ac:dyDescent="0.25">
      <c r="A169" s="60" t="s">
        <v>342</v>
      </c>
      <c r="B169" s="107">
        <v>3111</v>
      </c>
      <c r="C169" s="107">
        <v>1040</v>
      </c>
      <c r="D169" s="36" t="str">
        <f>'дод 7'!C93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69" s="117">
        <f>F169+I169</f>
        <v>0</v>
      </c>
      <c r="F169" s="117"/>
      <c r="G169" s="117"/>
      <c r="H169" s="117"/>
      <c r="I169" s="117"/>
      <c r="J169" s="117">
        <f t="shared" ref="J169:J172" si="66">L169+O169</f>
        <v>21140</v>
      </c>
      <c r="K169" s="117">
        <v>21140</v>
      </c>
      <c r="L169" s="117"/>
      <c r="M169" s="117"/>
      <c r="N169" s="117"/>
      <c r="O169" s="117">
        <v>21140</v>
      </c>
      <c r="P169" s="117">
        <f>E169+J169</f>
        <v>21140</v>
      </c>
      <c r="Q169" s="17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  <c r="TH169" s="23"/>
    </row>
    <row r="170" spans="1:528" s="22" customFormat="1" ht="31.5" customHeight="1" x14ac:dyDescent="0.25">
      <c r="A170" s="60" t="s">
        <v>195</v>
      </c>
      <c r="B170" s="107" t="str">
        <f>'дод 7'!A94</f>
        <v>3112</v>
      </c>
      <c r="C170" s="107" t="str">
        <f>'дод 7'!B94</f>
        <v>1040</v>
      </c>
      <c r="D170" s="61" t="str">
        <f>'дод 7'!C94</f>
        <v>Заходи державної політики з питань дітей та їх соціального захисту</v>
      </c>
      <c r="E170" s="117">
        <f>F170+I170</f>
        <v>96240</v>
      </c>
      <c r="F170" s="117">
        <v>96240</v>
      </c>
      <c r="G170" s="117"/>
      <c r="H170" s="117"/>
      <c r="I170" s="117"/>
      <c r="J170" s="117">
        <f t="shared" si="66"/>
        <v>0</v>
      </c>
      <c r="K170" s="117"/>
      <c r="L170" s="117"/>
      <c r="M170" s="117"/>
      <c r="N170" s="117"/>
      <c r="O170" s="117"/>
      <c r="P170" s="117">
        <f>E170+J170</f>
        <v>96240</v>
      </c>
      <c r="Q170" s="17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</row>
    <row r="171" spans="1:528" s="22" customFormat="1" ht="75" hidden="1" customHeight="1" x14ac:dyDescent="0.25">
      <c r="A171" s="60" t="s">
        <v>448</v>
      </c>
      <c r="B171" s="107">
        <v>6083</v>
      </c>
      <c r="C171" s="60" t="s">
        <v>69</v>
      </c>
      <c r="D171" s="11" t="s">
        <v>449</v>
      </c>
      <c r="E171" s="117">
        <f>F171+I171</f>
        <v>0</v>
      </c>
      <c r="F171" s="117"/>
      <c r="G171" s="117"/>
      <c r="H171" s="117"/>
      <c r="I171" s="117"/>
      <c r="J171" s="117">
        <f t="shared" si="66"/>
        <v>0</v>
      </c>
      <c r="K171" s="117"/>
      <c r="L171" s="117"/>
      <c r="M171" s="117"/>
      <c r="N171" s="117"/>
      <c r="O171" s="117"/>
      <c r="P171" s="117">
        <f>E171+J171</f>
        <v>0</v>
      </c>
      <c r="Q171" s="17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  <c r="TH171" s="23"/>
    </row>
    <row r="172" spans="1:528" s="24" customFormat="1" ht="120" hidden="1" customHeight="1" x14ac:dyDescent="0.25">
      <c r="A172" s="89"/>
      <c r="B172" s="129"/>
      <c r="C172" s="89"/>
      <c r="D172" s="98" t="s">
        <v>457</v>
      </c>
      <c r="E172" s="117">
        <f>F172+I172</f>
        <v>0</v>
      </c>
      <c r="F172" s="119"/>
      <c r="G172" s="119"/>
      <c r="H172" s="119"/>
      <c r="I172" s="119"/>
      <c r="J172" s="117">
        <f t="shared" si="66"/>
        <v>0</v>
      </c>
      <c r="K172" s="119"/>
      <c r="L172" s="119"/>
      <c r="M172" s="119"/>
      <c r="N172" s="119"/>
      <c r="O172" s="119"/>
      <c r="P172" s="117">
        <f>E172+J172</f>
        <v>0</v>
      </c>
      <c r="Q172" s="173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  <c r="IW172" s="30"/>
      <c r="IX172" s="30"/>
      <c r="IY172" s="30"/>
      <c r="IZ172" s="30"/>
      <c r="JA172" s="30"/>
      <c r="JB172" s="30"/>
      <c r="JC172" s="30"/>
      <c r="JD172" s="30"/>
      <c r="JE172" s="30"/>
      <c r="JF172" s="30"/>
      <c r="JG172" s="30"/>
      <c r="JH172" s="30"/>
      <c r="JI172" s="30"/>
      <c r="JJ172" s="30"/>
      <c r="JK172" s="30"/>
      <c r="JL172" s="30"/>
      <c r="JM172" s="30"/>
      <c r="JN172" s="30"/>
      <c r="JO172" s="30"/>
      <c r="JP172" s="30"/>
      <c r="JQ172" s="30"/>
      <c r="JR172" s="30"/>
      <c r="JS172" s="30"/>
      <c r="JT172" s="30"/>
      <c r="JU172" s="30"/>
      <c r="JV172" s="30"/>
      <c r="JW172" s="30"/>
      <c r="JX172" s="30"/>
      <c r="JY172" s="30"/>
      <c r="JZ172" s="30"/>
      <c r="KA172" s="30"/>
      <c r="KB172" s="30"/>
      <c r="KC172" s="30"/>
      <c r="KD172" s="30"/>
      <c r="KE172" s="30"/>
      <c r="KF172" s="30"/>
      <c r="KG172" s="30"/>
      <c r="KH172" s="30"/>
      <c r="KI172" s="30"/>
      <c r="KJ172" s="30"/>
      <c r="KK172" s="30"/>
      <c r="KL172" s="30"/>
      <c r="KM172" s="30"/>
      <c r="KN172" s="30"/>
      <c r="KO172" s="30"/>
      <c r="KP172" s="30"/>
      <c r="KQ172" s="30"/>
      <c r="KR172" s="30"/>
      <c r="KS172" s="30"/>
      <c r="KT172" s="30"/>
      <c r="KU172" s="30"/>
      <c r="KV172" s="30"/>
      <c r="KW172" s="30"/>
      <c r="KX172" s="30"/>
      <c r="KY172" s="30"/>
      <c r="KZ172" s="30"/>
      <c r="LA172" s="30"/>
      <c r="LB172" s="30"/>
      <c r="LC172" s="30"/>
      <c r="LD172" s="30"/>
      <c r="LE172" s="30"/>
      <c r="LF172" s="30"/>
      <c r="LG172" s="30"/>
      <c r="LH172" s="30"/>
      <c r="LI172" s="30"/>
      <c r="LJ172" s="30"/>
      <c r="LK172" s="30"/>
      <c r="LL172" s="30"/>
      <c r="LM172" s="30"/>
      <c r="LN172" s="30"/>
      <c r="LO172" s="30"/>
      <c r="LP172" s="30"/>
      <c r="LQ172" s="30"/>
      <c r="LR172" s="30"/>
      <c r="LS172" s="30"/>
      <c r="LT172" s="30"/>
      <c r="LU172" s="30"/>
      <c r="LV172" s="30"/>
      <c r="LW172" s="30"/>
      <c r="LX172" s="30"/>
      <c r="LY172" s="30"/>
      <c r="LZ172" s="30"/>
      <c r="MA172" s="30"/>
      <c r="MB172" s="30"/>
      <c r="MC172" s="30"/>
      <c r="MD172" s="30"/>
      <c r="ME172" s="30"/>
      <c r="MF172" s="30"/>
      <c r="MG172" s="30"/>
      <c r="MH172" s="30"/>
      <c r="MI172" s="30"/>
      <c r="MJ172" s="30"/>
      <c r="MK172" s="30"/>
      <c r="ML172" s="30"/>
      <c r="MM172" s="30"/>
      <c r="MN172" s="30"/>
      <c r="MO172" s="30"/>
      <c r="MP172" s="30"/>
      <c r="MQ172" s="30"/>
      <c r="MR172" s="30"/>
      <c r="MS172" s="30"/>
      <c r="MT172" s="30"/>
      <c r="MU172" s="30"/>
      <c r="MV172" s="30"/>
      <c r="MW172" s="30"/>
      <c r="MX172" s="30"/>
      <c r="MY172" s="30"/>
      <c r="MZ172" s="30"/>
      <c r="NA172" s="30"/>
      <c r="NB172" s="30"/>
      <c r="NC172" s="30"/>
      <c r="ND172" s="30"/>
      <c r="NE172" s="30"/>
      <c r="NF172" s="30"/>
      <c r="NG172" s="30"/>
      <c r="NH172" s="30"/>
      <c r="NI172" s="30"/>
      <c r="NJ172" s="30"/>
      <c r="NK172" s="30"/>
      <c r="NL172" s="30"/>
      <c r="NM172" s="30"/>
      <c r="NN172" s="30"/>
      <c r="NO172" s="30"/>
      <c r="NP172" s="30"/>
      <c r="NQ172" s="30"/>
      <c r="NR172" s="30"/>
      <c r="NS172" s="30"/>
      <c r="NT172" s="30"/>
      <c r="NU172" s="30"/>
      <c r="NV172" s="30"/>
      <c r="NW172" s="30"/>
      <c r="NX172" s="30"/>
      <c r="NY172" s="30"/>
      <c r="NZ172" s="30"/>
      <c r="OA172" s="30"/>
      <c r="OB172" s="30"/>
      <c r="OC172" s="30"/>
      <c r="OD172" s="30"/>
      <c r="OE172" s="30"/>
      <c r="OF172" s="30"/>
      <c r="OG172" s="30"/>
      <c r="OH172" s="30"/>
      <c r="OI172" s="30"/>
      <c r="OJ172" s="30"/>
      <c r="OK172" s="30"/>
      <c r="OL172" s="30"/>
      <c r="OM172" s="30"/>
      <c r="ON172" s="30"/>
      <c r="OO172" s="30"/>
      <c r="OP172" s="30"/>
      <c r="OQ172" s="30"/>
      <c r="OR172" s="30"/>
      <c r="OS172" s="30"/>
      <c r="OT172" s="30"/>
      <c r="OU172" s="30"/>
      <c r="OV172" s="30"/>
      <c r="OW172" s="30"/>
      <c r="OX172" s="30"/>
      <c r="OY172" s="30"/>
      <c r="OZ172" s="30"/>
      <c r="PA172" s="30"/>
      <c r="PB172" s="30"/>
      <c r="PC172" s="30"/>
      <c r="PD172" s="30"/>
      <c r="PE172" s="30"/>
      <c r="PF172" s="30"/>
      <c r="PG172" s="30"/>
      <c r="PH172" s="30"/>
      <c r="PI172" s="30"/>
      <c r="PJ172" s="30"/>
      <c r="PK172" s="30"/>
      <c r="PL172" s="30"/>
      <c r="PM172" s="30"/>
      <c r="PN172" s="30"/>
      <c r="PO172" s="30"/>
      <c r="PP172" s="30"/>
      <c r="PQ172" s="30"/>
      <c r="PR172" s="30"/>
      <c r="PS172" s="30"/>
      <c r="PT172" s="30"/>
      <c r="PU172" s="30"/>
      <c r="PV172" s="30"/>
      <c r="PW172" s="30"/>
      <c r="PX172" s="30"/>
      <c r="PY172" s="30"/>
      <c r="PZ172" s="30"/>
      <c r="QA172" s="30"/>
      <c r="QB172" s="30"/>
      <c r="QC172" s="30"/>
      <c r="QD172" s="30"/>
      <c r="QE172" s="30"/>
      <c r="QF172" s="30"/>
      <c r="QG172" s="30"/>
      <c r="QH172" s="30"/>
      <c r="QI172" s="30"/>
      <c r="QJ172" s="30"/>
      <c r="QK172" s="30"/>
      <c r="QL172" s="30"/>
      <c r="QM172" s="30"/>
      <c r="QN172" s="30"/>
      <c r="QO172" s="30"/>
      <c r="QP172" s="30"/>
      <c r="QQ172" s="30"/>
      <c r="QR172" s="30"/>
      <c r="QS172" s="30"/>
      <c r="QT172" s="30"/>
      <c r="QU172" s="30"/>
      <c r="QV172" s="30"/>
      <c r="QW172" s="30"/>
      <c r="QX172" s="30"/>
      <c r="QY172" s="30"/>
      <c r="QZ172" s="30"/>
      <c r="RA172" s="30"/>
      <c r="RB172" s="30"/>
      <c r="RC172" s="30"/>
      <c r="RD172" s="30"/>
      <c r="RE172" s="30"/>
      <c r="RF172" s="30"/>
      <c r="RG172" s="30"/>
      <c r="RH172" s="30"/>
      <c r="RI172" s="30"/>
      <c r="RJ172" s="30"/>
      <c r="RK172" s="30"/>
      <c r="RL172" s="30"/>
      <c r="RM172" s="30"/>
      <c r="RN172" s="30"/>
      <c r="RO172" s="30"/>
      <c r="RP172" s="30"/>
      <c r="RQ172" s="30"/>
      <c r="RR172" s="30"/>
      <c r="RS172" s="30"/>
      <c r="RT172" s="30"/>
      <c r="RU172" s="30"/>
      <c r="RV172" s="30"/>
      <c r="RW172" s="30"/>
      <c r="RX172" s="30"/>
      <c r="RY172" s="30"/>
      <c r="RZ172" s="30"/>
      <c r="SA172" s="30"/>
      <c r="SB172" s="30"/>
      <c r="SC172" s="30"/>
      <c r="SD172" s="30"/>
      <c r="SE172" s="30"/>
      <c r="SF172" s="30"/>
      <c r="SG172" s="30"/>
      <c r="SH172" s="30"/>
      <c r="SI172" s="30"/>
      <c r="SJ172" s="30"/>
      <c r="SK172" s="30"/>
      <c r="SL172" s="30"/>
      <c r="SM172" s="30"/>
      <c r="SN172" s="30"/>
      <c r="SO172" s="30"/>
      <c r="SP172" s="30"/>
      <c r="SQ172" s="30"/>
      <c r="SR172" s="30"/>
      <c r="SS172" s="30"/>
      <c r="ST172" s="30"/>
      <c r="SU172" s="30"/>
      <c r="SV172" s="30"/>
      <c r="SW172" s="30"/>
      <c r="SX172" s="30"/>
      <c r="SY172" s="30"/>
      <c r="SZ172" s="30"/>
      <c r="TA172" s="30"/>
      <c r="TB172" s="30"/>
      <c r="TC172" s="30"/>
      <c r="TD172" s="30"/>
      <c r="TE172" s="30"/>
      <c r="TF172" s="30"/>
      <c r="TG172" s="30"/>
      <c r="TH172" s="30"/>
    </row>
    <row r="173" spans="1:528" s="27" customFormat="1" ht="22.5" customHeight="1" x14ac:dyDescent="0.25">
      <c r="A173" s="128" t="s">
        <v>27</v>
      </c>
      <c r="B173" s="130"/>
      <c r="C173" s="130"/>
      <c r="D173" s="125" t="s">
        <v>343</v>
      </c>
      <c r="E173" s="113">
        <f>E174</f>
        <v>80910800</v>
      </c>
      <c r="F173" s="113">
        <f t="shared" ref="F173:J173" si="67">F174</f>
        <v>80910800</v>
      </c>
      <c r="G173" s="113">
        <f t="shared" si="67"/>
        <v>62366800</v>
      </c>
      <c r="H173" s="113">
        <f t="shared" si="67"/>
        <v>1914400</v>
      </c>
      <c r="I173" s="113">
        <f t="shared" si="67"/>
        <v>0</v>
      </c>
      <c r="J173" s="113">
        <f t="shared" si="67"/>
        <v>5468100</v>
      </c>
      <c r="K173" s="113">
        <f t="shared" ref="K173" si="68">K174</f>
        <v>2708000</v>
      </c>
      <c r="L173" s="113">
        <f t="shared" ref="L173" si="69">L174</f>
        <v>2756970</v>
      </c>
      <c r="M173" s="113">
        <f t="shared" ref="M173" si="70">M174</f>
        <v>2239004</v>
      </c>
      <c r="N173" s="113">
        <f t="shared" ref="N173" si="71">N174</f>
        <v>3300</v>
      </c>
      <c r="O173" s="113">
        <f t="shared" ref="O173:P173" si="72">O174</f>
        <v>2711130</v>
      </c>
      <c r="P173" s="113">
        <f t="shared" si="72"/>
        <v>86378900</v>
      </c>
      <c r="Q173" s="173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  <c r="IS173" s="32"/>
      <c r="IT173" s="32"/>
      <c r="IU173" s="32"/>
      <c r="IV173" s="32"/>
      <c r="IW173" s="32"/>
      <c r="IX173" s="32"/>
      <c r="IY173" s="32"/>
      <c r="IZ173" s="32"/>
      <c r="JA173" s="32"/>
      <c r="JB173" s="32"/>
      <c r="JC173" s="32"/>
      <c r="JD173" s="32"/>
      <c r="JE173" s="32"/>
      <c r="JF173" s="32"/>
      <c r="JG173" s="32"/>
      <c r="JH173" s="32"/>
      <c r="JI173" s="32"/>
      <c r="JJ173" s="32"/>
      <c r="JK173" s="32"/>
      <c r="JL173" s="32"/>
      <c r="JM173" s="32"/>
      <c r="JN173" s="32"/>
      <c r="JO173" s="32"/>
      <c r="JP173" s="32"/>
      <c r="JQ173" s="32"/>
      <c r="JR173" s="32"/>
      <c r="JS173" s="32"/>
      <c r="JT173" s="32"/>
      <c r="JU173" s="32"/>
      <c r="JV173" s="32"/>
      <c r="JW173" s="32"/>
      <c r="JX173" s="32"/>
      <c r="JY173" s="32"/>
      <c r="JZ173" s="32"/>
      <c r="KA173" s="32"/>
      <c r="KB173" s="32"/>
      <c r="KC173" s="32"/>
      <c r="KD173" s="32"/>
      <c r="KE173" s="32"/>
      <c r="KF173" s="32"/>
      <c r="KG173" s="32"/>
      <c r="KH173" s="32"/>
      <c r="KI173" s="32"/>
      <c r="KJ173" s="32"/>
      <c r="KK173" s="32"/>
      <c r="KL173" s="32"/>
      <c r="KM173" s="32"/>
      <c r="KN173" s="32"/>
      <c r="KO173" s="32"/>
      <c r="KP173" s="32"/>
      <c r="KQ173" s="32"/>
      <c r="KR173" s="32"/>
      <c r="KS173" s="32"/>
      <c r="KT173" s="32"/>
      <c r="KU173" s="32"/>
      <c r="KV173" s="32"/>
      <c r="KW173" s="32"/>
      <c r="KX173" s="32"/>
      <c r="KY173" s="32"/>
      <c r="KZ173" s="32"/>
      <c r="LA173" s="32"/>
      <c r="LB173" s="32"/>
      <c r="LC173" s="32"/>
      <c r="LD173" s="32"/>
      <c r="LE173" s="32"/>
      <c r="LF173" s="32"/>
      <c r="LG173" s="32"/>
      <c r="LH173" s="32"/>
      <c r="LI173" s="32"/>
      <c r="LJ173" s="32"/>
      <c r="LK173" s="32"/>
      <c r="LL173" s="32"/>
      <c r="LM173" s="32"/>
      <c r="LN173" s="32"/>
      <c r="LO173" s="32"/>
      <c r="LP173" s="32"/>
      <c r="LQ173" s="32"/>
      <c r="LR173" s="32"/>
      <c r="LS173" s="32"/>
      <c r="LT173" s="32"/>
      <c r="LU173" s="32"/>
      <c r="LV173" s="32"/>
      <c r="LW173" s="32"/>
      <c r="LX173" s="32"/>
      <c r="LY173" s="32"/>
      <c r="LZ173" s="32"/>
      <c r="MA173" s="32"/>
      <c r="MB173" s="32"/>
      <c r="MC173" s="32"/>
      <c r="MD173" s="32"/>
      <c r="ME173" s="32"/>
      <c r="MF173" s="32"/>
      <c r="MG173" s="32"/>
      <c r="MH173" s="32"/>
      <c r="MI173" s="32"/>
      <c r="MJ173" s="32"/>
      <c r="MK173" s="32"/>
      <c r="ML173" s="32"/>
      <c r="MM173" s="32"/>
      <c r="MN173" s="32"/>
      <c r="MO173" s="32"/>
      <c r="MP173" s="32"/>
      <c r="MQ173" s="32"/>
      <c r="MR173" s="32"/>
      <c r="MS173" s="32"/>
      <c r="MT173" s="32"/>
      <c r="MU173" s="32"/>
      <c r="MV173" s="32"/>
      <c r="MW173" s="32"/>
      <c r="MX173" s="32"/>
      <c r="MY173" s="32"/>
      <c r="MZ173" s="32"/>
      <c r="NA173" s="32"/>
      <c r="NB173" s="32"/>
      <c r="NC173" s="32"/>
      <c r="ND173" s="32"/>
      <c r="NE173" s="32"/>
      <c r="NF173" s="32"/>
      <c r="NG173" s="32"/>
      <c r="NH173" s="32"/>
      <c r="NI173" s="32"/>
      <c r="NJ173" s="32"/>
      <c r="NK173" s="32"/>
      <c r="NL173" s="32"/>
      <c r="NM173" s="32"/>
      <c r="NN173" s="32"/>
      <c r="NO173" s="32"/>
      <c r="NP173" s="32"/>
      <c r="NQ173" s="32"/>
      <c r="NR173" s="32"/>
      <c r="NS173" s="32"/>
      <c r="NT173" s="32"/>
      <c r="NU173" s="32"/>
      <c r="NV173" s="32"/>
      <c r="NW173" s="32"/>
      <c r="NX173" s="32"/>
      <c r="NY173" s="32"/>
      <c r="NZ173" s="32"/>
      <c r="OA173" s="32"/>
      <c r="OB173" s="32"/>
      <c r="OC173" s="32"/>
      <c r="OD173" s="32"/>
      <c r="OE173" s="32"/>
      <c r="OF173" s="32"/>
      <c r="OG173" s="32"/>
      <c r="OH173" s="32"/>
      <c r="OI173" s="32"/>
      <c r="OJ173" s="32"/>
      <c r="OK173" s="32"/>
      <c r="OL173" s="32"/>
      <c r="OM173" s="32"/>
      <c r="ON173" s="32"/>
      <c r="OO173" s="32"/>
      <c r="OP173" s="32"/>
      <c r="OQ173" s="32"/>
      <c r="OR173" s="32"/>
      <c r="OS173" s="32"/>
      <c r="OT173" s="32"/>
      <c r="OU173" s="32"/>
      <c r="OV173" s="32"/>
      <c r="OW173" s="32"/>
      <c r="OX173" s="32"/>
      <c r="OY173" s="32"/>
      <c r="OZ173" s="32"/>
      <c r="PA173" s="32"/>
      <c r="PB173" s="32"/>
      <c r="PC173" s="32"/>
      <c r="PD173" s="32"/>
      <c r="PE173" s="32"/>
      <c r="PF173" s="32"/>
      <c r="PG173" s="32"/>
      <c r="PH173" s="32"/>
      <c r="PI173" s="32"/>
      <c r="PJ173" s="32"/>
      <c r="PK173" s="32"/>
      <c r="PL173" s="32"/>
      <c r="PM173" s="32"/>
      <c r="PN173" s="32"/>
      <c r="PO173" s="32"/>
      <c r="PP173" s="32"/>
      <c r="PQ173" s="32"/>
      <c r="PR173" s="32"/>
      <c r="PS173" s="32"/>
      <c r="PT173" s="32"/>
      <c r="PU173" s="32"/>
      <c r="PV173" s="32"/>
      <c r="PW173" s="32"/>
      <c r="PX173" s="32"/>
      <c r="PY173" s="32"/>
      <c r="PZ173" s="32"/>
      <c r="QA173" s="32"/>
      <c r="QB173" s="32"/>
      <c r="QC173" s="32"/>
      <c r="QD173" s="32"/>
      <c r="QE173" s="32"/>
      <c r="QF173" s="32"/>
      <c r="QG173" s="32"/>
      <c r="QH173" s="32"/>
      <c r="QI173" s="32"/>
      <c r="QJ173" s="32"/>
      <c r="QK173" s="32"/>
      <c r="QL173" s="32"/>
      <c r="QM173" s="32"/>
      <c r="QN173" s="32"/>
      <c r="QO173" s="32"/>
      <c r="QP173" s="32"/>
      <c r="QQ173" s="32"/>
      <c r="QR173" s="32"/>
      <c r="QS173" s="32"/>
      <c r="QT173" s="32"/>
      <c r="QU173" s="32"/>
      <c r="QV173" s="32"/>
      <c r="QW173" s="32"/>
      <c r="QX173" s="32"/>
      <c r="QY173" s="32"/>
      <c r="QZ173" s="32"/>
      <c r="RA173" s="32"/>
      <c r="RB173" s="32"/>
      <c r="RC173" s="32"/>
      <c r="RD173" s="32"/>
      <c r="RE173" s="32"/>
      <c r="RF173" s="32"/>
      <c r="RG173" s="32"/>
      <c r="RH173" s="32"/>
      <c r="RI173" s="32"/>
      <c r="RJ173" s="32"/>
      <c r="RK173" s="32"/>
      <c r="RL173" s="32"/>
      <c r="RM173" s="32"/>
      <c r="RN173" s="32"/>
      <c r="RO173" s="32"/>
      <c r="RP173" s="32"/>
      <c r="RQ173" s="32"/>
      <c r="RR173" s="32"/>
      <c r="RS173" s="32"/>
      <c r="RT173" s="32"/>
      <c r="RU173" s="32"/>
      <c r="RV173" s="32"/>
      <c r="RW173" s="32"/>
      <c r="RX173" s="32"/>
      <c r="RY173" s="32"/>
      <c r="RZ173" s="32"/>
      <c r="SA173" s="32"/>
      <c r="SB173" s="32"/>
      <c r="SC173" s="32"/>
      <c r="SD173" s="32"/>
      <c r="SE173" s="32"/>
      <c r="SF173" s="32"/>
      <c r="SG173" s="32"/>
      <c r="SH173" s="32"/>
      <c r="SI173" s="32"/>
      <c r="SJ173" s="32"/>
      <c r="SK173" s="32"/>
      <c r="SL173" s="32"/>
      <c r="SM173" s="32"/>
      <c r="SN173" s="32"/>
      <c r="SO173" s="32"/>
      <c r="SP173" s="32"/>
      <c r="SQ173" s="32"/>
      <c r="SR173" s="32"/>
      <c r="SS173" s="32"/>
      <c r="ST173" s="32"/>
      <c r="SU173" s="32"/>
      <c r="SV173" s="32"/>
      <c r="SW173" s="32"/>
      <c r="SX173" s="32"/>
      <c r="SY173" s="32"/>
      <c r="SZ173" s="32"/>
      <c r="TA173" s="32"/>
      <c r="TB173" s="32"/>
      <c r="TC173" s="32"/>
      <c r="TD173" s="32"/>
      <c r="TE173" s="32"/>
      <c r="TF173" s="32"/>
      <c r="TG173" s="32"/>
      <c r="TH173" s="32"/>
    </row>
    <row r="174" spans="1:528" s="34" customFormat="1" ht="21.75" customHeight="1" x14ac:dyDescent="0.25">
      <c r="A174" s="114" t="s">
        <v>196</v>
      </c>
      <c r="B174" s="127"/>
      <c r="C174" s="127"/>
      <c r="D174" s="82" t="s">
        <v>343</v>
      </c>
      <c r="E174" s="116">
        <f t="shared" ref="E174:P174" si="73">E175+E176+E177+E179+E180++E182+E178+E181+E183</f>
        <v>80910800</v>
      </c>
      <c r="F174" s="116">
        <f t="shared" si="73"/>
        <v>80910800</v>
      </c>
      <c r="G174" s="116">
        <f t="shared" si="73"/>
        <v>62366800</v>
      </c>
      <c r="H174" s="116">
        <f t="shared" si="73"/>
        <v>1914400</v>
      </c>
      <c r="I174" s="116">
        <f t="shared" si="73"/>
        <v>0</v>
      </c>
      <c r="J174" s="116">
        <f t="shared" si="73"/>
        <v>5468100</v>
      </c>
      <c r="K174" s="116">
        <f t="shared" si="73"/>
        <v>2708000</v>
      </c>
      <c r="L174" s="116">
        <f t="shared" si="73"/>
        <v>2756970</v>
      </c>
      <c r="M174" s="116">
        <f t="shared" si="73"/>
        <v>2239004</v>
      </c>
      <c r="N174" s="116">
        <f t="shared" si="73"/>
        <v>3300</v>
      </c>
      <c r="O174" s="116">
        <f t="shared" si="73"/>
        <v>2711130</v>
      </c>
      <c r="P174" s="116">
        <f t="shared" si="73"/>
        <v>86378900</v>
      </c>
      <c r="Q174" s="17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  <c r="IV174" s="33"/>
      <c r="IW174" s="33"/>
      <c r="IX174" s="33"/>
      <c r="IY174" s="33"/>
      <c r="IZ174" s="33"/>
      <c r="JA174" s="33"/>
      <c r="JB174" s="33"/>
      <c r="JC174" s="33"/>
      <c r="JD174" s="33"/>
      <c r="JE174" s="33"/>
      <c r="JF174" s="33"/>
      <c r="JG174" s="33"/>
      <c r="JH174" s="33"/>
      <c r="JI174" s="33"/>
      <c r="JJ174" s="33"/>
      <c r="JK174" s="33"/>
      <c r="JL174" s="33"/>
      <c r="JM174" s="33"/>
      <c r="JN174" s="33"/>
      <c r="JO174" s="33"/>
      <c r="JP174" s="33"/>
      <c r="JQ174" s="33"/>
      <c r="JR174" s="33"/>
      <c r="JS174" s="33"/>
      <c r="JT174" s="33"/>
      <c r="JU174" s="33"/>
      <c r="JV174" s="33"/>
      <c r="JW174" s="33"/>
      <c r="JX174" s="33"/>
      <c r="JY174" s="33"/>
      <c r="JZ174" s="33"/>
      <c r="KA174" s="33"/>
      <c r="KB174" s="33"/>
      <c r="KC174" s="33"/>
      <c r="KD174" s="33"/>
      <c r="KE174" s="33"/>
      <c r="KF174" s="33"/>
      <c r="KG174" s="33"/>
      <c r="KH174" s="33"/>
      <c r="KI174" s="33"/>
      <c r="KJ174" s="33"/>
      <c r="KK174" s="33"/>
      <c r="KL174" s="33"/>
      <c r="KM174" s="33"/>
      <c r="KN174" s="33"/>
      <c r="KO174" s="33"/>
      <c r="KP174" s="33"/>
      <c r="KQ174" s="33"/>
      <c r="KR174" s="33"/>
      <c r="KS174" s="33"/>
      <c r="KT174" s="33"/>
      <c r="KU174" s="33"/>
      <c r="KV174" s="33"/>
      <c r="KW174" s="33"/>
      <c r="KX174" s="33"/>
      <c r="KY174" s="33"/>
      <c r="KZ174" s="33"/>
      <c r="LA174" s="33"/>
      <c r="LB174" s="33"/>
      <c r="LC174" s="33"/>
      <c r="LD174" s="33"/>
      <c r="LE174" s="33"/>
      <c r="LF174" s="33"/>
      <c r="LG174" s="33"/>
      <c r="LH174" s="33"/>
      <c r="LI174" s="33"/>
      <c r="LJ174" s="33"/>
      <c r="LK174" s="33"/>
      <c r="LL174" s="33"/>
      <c r="LM174" s="33"/>
      <c r="LN174" s="33"/>
      <c r="LO174" s="33"/>
      <c r="LP174" s="33"/>
      <c r="LQ174" s="33"/>
      <c r="LR174" s="33"/>
      <c r="LS174" s="33"/>
      <c r="LT174" s="33"/>
      <c r="LU174" s="33"/>
      <c r="LV174" s="33"/>
      <c r="LW174" s="33"/>
      <c r="LX174" s="33"/>
      <c r="LY174" s="33"/>
      <c r="LZ174" s="33"/>
      <c r="MA174" s="33"/>
      <c r="MB174" s="33"/>
      <c r="MC174" s="33"/>
      <c r="MD174" s="33"/>
      <c r="ME174" s="33"/>
      <c r="MF174" s="33"/>
      <c r="MG174" s="33"/>
      <c r="MH174" s="33"/>
      <c r="MI174" s="33"/>
      <c r="MJ174" s="33"/>
      <c r="MK174" s="33"/>
      <c r="ML174" s="33"/>
      <c r="MM174" s="33"/>
      <c r="MN174" s="33"/>
      <c r="MO174" s="33"/>
      <c r="MP174" s="33"/>
      <c r="MQ174" s="33"/>
      <c r="MR174" s="33"/>
      <c r="MS174" s="33"/>
      <c r="MT174" s="33"/>
      <c r="MU174" s="33"/>
      <c r="MV174" s="33"/>
      <c r="MW174" s="33"/>
      <c r="MX174" s="33"/>
      <c r="MY174" s="33"/>
      <c r="MZ174" s="33"/>
      <c r="NA174" s="33"/>
      <c r="NB174" s="33"/>
      <c r="NC174" s="33"/>
      <c r="ND174" s="33"/>
      <c r="NE174" s="33"/>
      <c r="NF174" s="33"/>
      <c r="NG174" s="33"/>
      <c r="NH174" s="33"/>
      <c r="NI174" s="33"/>
      <c r="NJ174" s="33"/>
      <c r="NK174" s="33"/>
      <c r="NL174" s="33"/>
      <c r="NM174" s="33"/>
      <c r="NN174" s="33"/>
      <c r="NO174" s="33"/>
      <c r="NP174" s="33"/>
      <c r="NQ174" s="33"/>
      <c r="NR174" s="33"/>
      <c r="NS174" s="33"/>
      <c r="NT174" s="33"/>
      <c r="NU174" s="33"/>
      <c r="NV174" s="33"/>
      <c r="NW174" s="33"/>
      <c r="NX174" s="33"/>
      <c r="NY174" s="33"/>
      <c r="NZ174" s="33"/>
      <c r="OA174" s="33"/>
      <c r="OB174" s="33"/>
      <c r="OC174" s="33"/>
      <c r="OD174" s="33"/>
      <c r="OE174" s="33"/>
      <c r="OF174" s="33"/>
      <c r="OG174" s="33"/>
      <c r="OH174" s="33"/>
      <c r="OI174" s="33"/>
      <c r="OJ174" s="33"/>
      <c r="OK174" s="33"/>
      <c r="OL174" s="33"/>
      <c r="OM174" s="33"/>
      <c r="ON174" s="33"/>
      <c r="OO174" s="33"/>
      <c r="OP174" s="33"/>
      <c r="OQ174" s="33"/>
      <c r="OR174" s="33"/>
      <c r="OS174" s="33"/>
      <c r="OT174" s="33"/>
      <c r="OU174" s="33"/>
      <c r="OV174" s="33"/>
      <c r="OW174" s="33"/>
      <c r="OX174" s="33"/>
      <c r="OY174" s="33"/>
      <c r="OZ174" s="33"/>
      <c r="PA174" s="33"/>
      <c r="PB174" s="33"/>
      <c r="PC174" s="33"/>
      <c r="PD174" s="33"/>
      <c r="PE174" s="33"/>
      <c r="PF174" s="33"/>
      <c r="PG174" s="33"/>
      <c r="PH174" s="33"/>
      <c r="PI174" s="33"/>
      <c r="PJ174" s="33"/>
      <c r="PK174" s="33"/>
      <c r="PL174" s="33"/>
      <c r="PM174" s="33"/>
      <c r="PN174" s="33"/>
      <c r="PO174" s="33"/>
      <c r="PP174" s="33"/>
      <c r="PQ174" s="33"/>
      <c r="PR174" s="33"/>
      <c r="PS174" s="33"/>
      <c r="PT174" s="33"/>
      <c r="PU174" s="33"/>
      <c r="PV174" s="33"/>
      <c r="PW174" s="33"/>
      <c r="PX174" s="33"/>
      <c r="PY174" s="33"/>
      <c r="PZ174" s="33"/>
      <c r="QA174" s="33"/>
      <c r="QB174" s="33"/>
      <c r="QC174" s="33"/>
      <c r="QD174" s="33"/>
      <c r="QE174" s="33"/>
      <c r="QF174" s="33"/>
      <c r="QG174" s="33"/>
      <c r="QH174" s="33"/>
      <c r="QI174" s="33"/>
      <c r="QJ174" s="33"/>
      <c r="QK174" s="33"/>
      <c r="QL174" s="33"/>
      <c r="QM174" s="33"/>
      <c r="QN174" s="33"/>
      <c r="QO174" s="33"/>
      <c r="QP174" s="33"/>
      <c r="QQ174" s="33"/>
      <c r="QR174" s="33"/>
      <c r="QS174" s="33"/>
      <c r="QT174" s="33"/>
      <c r="QU174" s="33"/>
      <c r="QV174" s="33"/>
      <c r="QW174" s="33"/>
      <c r="QX174" s="33"/>
      <c r="QY174" s="33"/>
      <c r="QZ174" s="33"/>
      <c r="RA174" s="33"/>
      <c r="RB174" s="33"/>
      <c r="RC174" s="33"/>
      <c r="RD174" s="33"/>
      <c r="RE174" s="33"/>
      <c r="RF174" s="33"/>
      <c r="RG174" s="33"/>
      <c r="RH174" s="33"/>
      <c r="RI174" s="33"/>
      <c r="RJ174" s="33"/>
      <c r="RK174" s="33"/>
      <c r="RL174" s="33"/>
      <c r="RM174" s="33"/>
      <c r="RN174" s="33"/>
      <c r="RO174" s="33"/>
      <c r="RP174" s="33"/>
      <c r="RQ174" s="33"/>
      <c r="RR174" s="33"/>
      <c r="RS174" s="33"/>
      <c r="RT174" s="33"/>
      <c r="RU174" s="33"/>
      <c r="RV174" s="33"/>
      <c r="RW174" s="33"/>
      <c r="RX174" s="33"/>
      <c r="RY174" s="33"/>
      <c r="RZ174" s="33"/>
      <c r="SA174" s="33"/>
      <c r="SB174" s="33"/>
      <c r="SC174" s="33"/>
      <c r="SD174" s="33"/>
      <c r="SE174" s="33"/>
      <c r="SF174" s="33"/>
      <c r="SG174" s="33"/>
      <c r="SH174" s="33"/>
      <c r="SI174" s="33"/>
      <c r="SJ174" s="33"/>
      <c r="SK174" s="33"/>
      <c r="SL174" s="33"/>
      <c r="SM174" s="33"/>
      <c r="SN174" s="33"/>
      <c r="SO174" s="33"/>
      <c r="SP174" s="33"/>
      <c r="SQ174" s="33"/>
      <c r="SR174" s="33"/>
      <c r="SS174" s="33"/>
      <c r="ST174" s="33"/>
      <c r="SU174" s="33"/>
      <c r="SV174" s="33"/>
      <c r="SW174" s="33"/>
      <c r="SX174" s="33"/>
      <c r="SY174" s="33"/>
      <c r="SZ174" s="33"/>
      <c r="TA174" s="33"/>
      <c r="TB174" s="33"/>
      <c r="TC174" s="33"/>
      <c r="TD174" s="33"/>
      <c r="TE174" s="33"/>
      <c r="TF174" s="33"/>
      <c r="TG174" s="33"/>
      <c r="TH174" s="33"/>
    </row>
    <row r="175" spans="1:528" s="22" customFormat="1" ht="47.25" x14ac:dyDescent="0.25">
      <c r="A175" s="60" t="s">
        <v>143</v>
      </c>
      <c r="B175" s="107" t="str">
        <f>'дод 7'!A18</f>
        <v>0160</v>
      </c>
      <c r="C175" s="107" t="str">
        <f>'дод 7'!B18</f>
        <v>0111</v>
      </c>
      <c r="D175" s="36" t="s">
        <v>516</v>
      </c>
      <c r="E175" s="117">
        <f t="shared" ref="E175:E183" si="74">F175+I175</f>
        <v>2163700</v>
      </c>
      <c r="F175" s="117">
        <f>2113700+50000</f>
        <v>2163700</v>
      </c>
      <c r="G175" s="117">
        <f>1654500+41000</f>
        <v>1695500</v>
      </c>
      <c r="H175" s="117">
        <v>18000</v>
      </c>
      <c r="I175" s="117"/>
      <c r="J175" s="117">
        <f>L175+O175</f>
        <v>0</v>
      </c>
      <c r="K175" s="117"/>
      <c r="L175" s="117"/>
      <c r="M175" s="117"/>
      <c r="N175" s="117"/>
      <c r="O175" s="117"/>
      <c r="P175" s="117">
        <f t="shared" ref="P175:P183" si="75">E175+J175</f>
        <v>2163700</v>
      </c>
      <c r="Q175" s="17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</row>
    <row r="176" spans="1:528" s="22" customFormat="1" ht="19.5" customHeight="1" x14ac:dyDescent="0.25">
      <c r="A176" s="60" t="s">
        <v>531</v>
      </c>
      <c r="B176" s="107">
        <v>1080</v>
      </c>
      <c r="C176" s="60" t="s">
        <v>58</v>
      </c>
      <c r="D176" s="61" t="s">
        <v>532</v>
      </c>
      <c r="E176" s="117">
        <f t="shared" si="74"/>
        <v>50652500</v>
      </c>
      <c r="F176" s="117">
        <v>50652500</v>
      </c>
      <c r="G176" s="117">
        <v>40594000</v>
      </c>
      <c r="H176" s="117">
        <v>612300</v>
      </c>
      <c r="I176" s="117"/>
      <c r="J176" s="117">
        <f t="shared" ref="J176:J183" si="76">L176+O176</f>
        <v>2729100</v>
      </c>
      <c r="K176" s="117"/>
      <c r="L176" s="117">
        <v>2725970</v>
      </c>
      <c r="M176" s="117">
        <v>2226904</v>
      </c>
      <c r="N176" s="117"/>
      <c r="O176" s="117">
        <v>3130</v>
      </c>
      <c r="P176" s="117">
        <f t="shared" si="75"/>
        <v>53381600</v>
      </c>
      <c r="Q176" s="17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  <c r="IW176" s="23"/>
      <c r="IX176" s="23"/>
      <c r="IY176" s="23"/>
      <c r="IZ176" s="23"/>
      <c r="JA176" s="23"/>
      <c r="JB176" s="23"/>
      <c r="JC176" s="23"/>
      <c r="JD176" s="23"/>
      <c r="JE176" s="23"/>
      <c r="JF176" s="23"/>
      <c r="JG176" s="23"/>
      <c r="JH176" s="23"/>
      <c r="JI176" s="23"/>
      <c r="JJ176" s="23"/>
      <c r="JK176" s="23"/>
      <c r="JL176" s="23"/>
      <c r="JM176" s="23"/>
      <c r="JN176" s="23"/>
      <c r="JO176" s="23"/>
      <c r="JP176" s="23"/>
      <c r="JQ176" s="23"/>
      <c r="JR176" s="23"/>
      <c r="JS176" s="23"/>
      <c r="JT176" s="23"/>
      <c r="JU176" s="23"/>
      <c r="JV176" s="23"/>
      <c r="JW176" s="23"/>
      <c r="JX176" s="23"/>
      <c r="JY176" s="23"/>
      <c r="JZ176" s="23"/>
      <c r="KA176" s="23"/>
      <c r="KB176" s="23"/>
      <c r="KC176" s="23"/>
      <c r="KD176" s="23"/>
      <c r="KE176" s="23"/>
      <c r="KF176" s="23"/>
      <c r="KG176" s="23"/>
      <c r="KH176" s="23"/>
      <c r="KI176" s="23"/>
      <c r="KJ176" s="23"/>
      <c r="KK176" s="23"/>
      <c r="KL176" s="23"/>
      <c r="KM176" s="23"/>
      <c r="KN176" s="23"/>
      <c r="KO176" s="23"/>
      <c r="KP176" s="23"/>
      <c r="KQ176" s="23"/>
      <c r="KR176" s="23"/>
      <c r="KS176" s="23"/>
      <c r="KT176" s="23"/>
      <c r="KU176" s="23"/>
      <c r="KV176" s="23"/>
      <c r="KW176" s="23"/>
      <c r="KX176" s="23"/>
      <c r="KY176" s="23"/>
      <c r="KZ176" s="23"/>
      <c r="LA176" s="23"/>
      <c r="LB176" s="23"/>
      <c r="LC176" s="23"/>
      <c r="LD176" s="23"/>
      <c r="LE176" s="23"/>
      <c r="LF176" s="23"/>
      <c r="LG176" s="23"/>
      <c r="LH176" s="23"/>
      <c r="LI176" s="23"/>
      <c r="LJ176" s="23"/>
      <c r="LK176" s="23"/>
      <c r="LL176" s="23"/>
      <c r="LM176" s="23"/>
      <c r="LN176" s="23"/>
      <c r="LO176" s="23"/>
      <c r="LP176" s="23"/>
      <c r="LQ176" s="23"/>
      <c r="LR176" s="23"/>
      <c r="LS176" s="23"/>
      <c r="LT176" s="23"/>
      <c r="LU176" s="23"/>
      <c r="LV176" s="23"/>
      <c r="LW176" s="23"/>
      <c r="LX176" s="23"/>
      <c r="LY176" s="23"/>
      <c r="LZ176" s="23"/>
      <c r="MA176" s="23"/>
      <c r="MB176" s="23"/>
      <c r="MC176" s="23"/>
      <c r="MD176" s="23"/>
      <c r="ME176" s="23"/>
      <c r="MF176" s="23"/>
      <c r="MG176" s="23"/>
      <c r="MH176" s="23"/>
      <c r="MI176" s="23"/>
      <c r="MJ176" s="23"/>
      <c r="MK176" s="23"/>
      <c r="ML176" s="23"/>
      <c r="MM176" s="23"/>
      <c r="MN176" s="23"/>
      <c r="MO176" s="23"/>
      <c r="MP176" s="23"/>
      <c r="MQ176" s="23"/>
      <c r="MR176" s="23"/>
      <c r="MS176" s="23"/>
      <c r="MT176" s="23"/>
      <c r="MU176" s="23"/>
      <c r="MV176" s="23"/>
      <c r="MW176" s="23"/>
      <c r="MX176" s="23"/>
      <c r="MY176" s="23"/>
      <c r="MZ176" s="23"/>
      <c r="NA176" s="23"/>
      <c r="NB176" s="23"/>
      <c r="NC176" s="23"/>
      <c r="ND176" s="23"/>
      <c r="NE176" s="23"/>
      <c r="NF176" s="23"/>
      <c r="NG176" s="23"/>
      <c r="NH176" s="23"/>
      <c r="NI176" s="23"/>
      <c r="NJ176" s="23"/>
      <c r="NK176" s="23"/>
      <c r="NL176" s="23"/>
      <c r="NM176" s="23"/>
      <c r="NN176" s="23"/>
      <c r="NO176" s="23"/>
      <c r="NP176" s="23"/>
      <c r="NQ176" s="23"/>
      <c r="NR176" s="23"/>
      <c r="NS176" s="23"/>
      <c r="NT176" s="23"/>
      <c r="NU176" s="23"/>
      <c r="NV176" s="23"/>
      <c r="NW176" s="23"/>
      <c r="NX176" s="23"/>
      <c r="NY176" s="23"/>
      <c r="NZ176" s="23"/>
      <c r="OA176" s="23"/>
      <c r="OB176" s="23"/>
      <c r="OC176" s="23"/>
      <c r="OD176" s="23"/>
      <c r="OE176" s="23"/>
      <c r="OF176" s="23"/>
      <c r="OG176" s="23"/>
      <c r="OH176" s="23"/>
      <c r="OI176" s="23"/>
      <c r="OJ176" s="23"/>
      <c r="OK176" s="23"/>
      <c r="OL176" s="23"/>
      <c r="OM176" s="23"/>
      <c r="ON176" s="23"/>
      <c r="OO176" s="23"/>
      <c r="OP176" s="23"/>
      <c r="OQ176" s="23"/>
      <c r="OR176" s="23"/>
      <c r="OS176" s="23"/>
      <c r="OT176" s="23"/>
      <c r="OU176" s="23"/>
      <c r="OV176" s="23"/>
      <c r="OW176" s="23"/>
      <c r="OX176" s="23"/>
      <c r="OY176" s="23"/>
      <c r="OZ176" s="23"/>
      <c r="PA176" s="23"/>
      <c r="PB176" s="23"/>
      <c r="PC176" s="23"/>
      <c r="PD176" s="23"/>
      <c r="PE176" s="23"/>
      <c r="PF176" s="23"/>
      <c r="PG176" s="23"/>
      <c r="PH176" s="23"/>
      <c r="PI176" s="23"/>
      <c r="PJ176" s="23"/>
      <c r="PK176" s="23"/>
      <c r="PL176" s="23"/>
      <c r="PM176" s="23"/>
      <c r="PN176" s="23"/>
      <c r="PO176" s="23"/>
      <c r="PP176" s="23"/>
      <c r="PQ176" s="23"/>
      <c r="PR176" s="23"/>
      <c r="PS176" s="23"/>
      <c r="PT176" s="23"/>
      <c r="PU176" s="23"/>
      <c r="PV176" s="23"/>
      <c r="PW176" s="23"/>
      <c r="PX176" s="23"/>
      <c r="PY176" s="23"/>
      <c r="PZ176" s="23"/>
      <c r="QA176" s="23"/>
      <c r="QB176" s="23"/>
      <c r="QC176" s="23"/>
      <c r="QD176" s="23"/>
      <c r="QE176" s="23"/>
      <c r="QF176" s="23"/>
      <c r="QG176" s="23"/>
      <c r="QH176" s="23"/>
      <c r="QI176" s="23"/>
      <c r="QJ176" s="23"/>
      <c r="QK176" s="23"/>
      <c r="QL176" s="23"/>
      <c r="QM176" s="23"/>
      <c r="QN176" s="23"/>
      <c r="QO176" s="23"/>
      <c r="QP176" s="23"/>
      <c r="QQ176" s="23"/>
      <c r="QR176" s="23"/>
      <c r="QS176" s="23"/>
      <c r="QT176" s="23"/>
      <c r="QU176" s="23"/>
      <c r="QV176" s="23"/>
      <c r="QW176" s="23"/>
      <c r="QX176" s="23"/>
      <c r="QY176" s="23"/>
      <c r="QZ176" s="23"/>
      <c r="RA176" s="23"/>
      <c r="RB176" s="23"/>
      <c r="RC176" s="23"/>
      <c r="RD176" s="23"/>
      <c r="RE176" s="23"/>
      <c r="RF176" s="23"/>
      <c r="RG176" s="23"/>
      <c r="RH176" s="23"/>
      <c r="RI176" s="23"/>
      <c r="RJ176" s="23"/>
      <c r="RK176" s="23"/>
      <c r="RL176" s="23"/>
      <c r="RM176" s="23"/>
      <c r="RN176" s="23"/>
      <c r="RO176" s="23"/>
      <c r="RP176" s="23"/>
      <c r="RQ176" s="23"/>
      <c r="RR176" s="23"/>
      <c r="RS176" s="23"/>
      <c r="RT176" s="23"/>
      <c r="RU176" s="23"/>
      <c r="RV176" s="23"/>
      <c r="RW176" s="23"/>
      <c r="RX176" s="23"/>
      <c r="RY176" s="23"/>
      <c r="RZ176" s="23"/>
      <c r="SA176" s="23"/>
      <c r="SB176" s="23"/>
      <c r="SC176" s="23"/>
      <c r="SD176" s="23"/>
      <c r="SE176" s="23"/>
      <c r="SF176" s="23"/>
      <c r="SG176" s="23"/>
      <c r="SH176" s="23"/>
      <c r="SI176" s="23"/>
      <c r="SJ176" s="23"/>
      <c r="SK176" s="23"/>
      <c r="SL176" s="23"/>
      <c r="SM176" s="23"/>
      <c r="SN176" s="23"/>
      <c r="SO176" s="23"/>
      <c r="SP176" s="23"/>
      <c r="SQ176" s="23"/>
      <c r="SR176" s="23"/>
      <c r="SS176" s="23"/>
      <c r="ST176" s="23"/>
      <c r="SU176" s="23"/>
      <c r="SV176" s="23"/>
      <c r="SW176" s="23"/>
      <c r="SX176" s="23"/>
      <c r="SY176" s="23"/>
      <c r="SZ176" s="23"/>
      <c r="TA176" s="23"/>
      <c r="TB176" s="23"/>
      <c r="TC176" s="23"/>
      <c r="TD176" s="23"/>
      <c r="TE176" s="23"/>
      <c r="TF176" s="23"/>
      <c r="TG176" s="23"/>
      <c r="TH176" s="23"/>
    </row>
    <row r="177" spans="1:528" s="22" customFormat="1" ht="21" customHeight="1" x14ac:dyDescent="0.25">
      <c r="A177" s="60" t="s">
        <v>197</v>
      </c>
      <c r="B177" s="107" t="str">
        <f>'дод 7'!A116</f>
        <v>4030</v>
      </c>
      <c r="C177" s="107" t="str">
        <f>'дод 7'!B116</f>
        <v>0824</v>
      </c>
      <c r="D177" s="61" t="str">
        <f>'дод 7'!C116</f>
        <v>Забезпечення діяльності бібліотек</v>
      </c>
      <c r="E177" s="117">
        <f t="shared" si="74"/>
        <v>22627900</v>
      </c>
      <c r="F177" s="117">
        <v>22627900</v>
      </c>
      <c r="G177" s="117">
        <v>16852700</v>
      </c>
      <c r="H177" s="117">
        <v>1133500</v>
      </c>
      <c r="I177" s="117"/>
      <c r="J177" s="117">
        <f t="shared" si="76"/>
        <v>220000</v>
      </c>
      <c r="K177" s="117">
        <v>195000</v>
      </c>
      <c r="L177" s="117">
        <v>25000</v>
      </c>
      <c r="M177" s="117">
        <v>12100</v>
      </c>
      <c r="N177" s="117"/>
      <c r="O177" s="117">
        <v>195000</v>
      </c>
      <c r="P177" s="117">
        <f t="shared" si="75"/>
        <v>22847900</v>
      </c>
      <c r="Q177" s="17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  <c r="TH177" s="23"/>
    </row>
    <row r="178" spans="1:528" s="22" customFormat="1" ht="48.75" customHeight="1" x14ac:dyDescent="0.25">
      <c r="A178" s="60">
        <v>1014060</v>
      </c>
      <c r="B178" s="107" t="str">
        <f>'дод 7'!A117</f>
        <v>4060</v>
      </c>
      <c r="C178" s="107" t="str">
        <f>'дод 7'!B117</f>
        <v>0828</v>
      </c>
      <c r="D178" s="61" t="str">
        <f>'дод 7'!C117</f>
        <v>Забезпечення діяльності палаців i будинків культури, клубів, центрів дозвілля та iнших клубних закладів</v>
      </c>
      <c r="E178" s="117">
        <f t="shared" si="74"/>
        <v>2160300</v>
      </c>
      <c r="F178" s="117">
        <v>2160300</v>
      </c>
      <c r="G178" s="117">
        <v>1531600</v>
      </c>
      <c r="H178" s="117">
        <v>115700</v>
      </c>
      <c r="I178" s="117"/>
      <c r="J178" s="117">
        <f t="shared" si="76"/>
        <v>46000</v>
      </c>
      <c r="K178" s="117">
        <v>40000</v>
      </c>
      <c r="L178" s="117">
        <v>6000</v>
      </c>
      <c r="M178" s="117"/>
      <c r="N178" s="117">
        <v>3300</v>
      </c>
      <c r="O178" s="117">
        <v>40000</v>
      </c>
      <c r="P178" s="117">
        <f t="shared" si="75"/>
        <v>2206300</v>
      </c>
      <c r="Q178" s="17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  <c r="TH178" s="23"/>
    </row>
    <row r="179" spans="1:528" s="24" customFormat="1" ht="33.75" customHeight="1" x14ac:dyDescent="0.25">
      <c r="A179" s="60">
        <v>1014081</v>
      </c>
      <c r="B179" s="107" t="str">
        <f>'дод 7'!A118</f>
        <v>4081</v>
      </c>
      <c r="C179" s="107" t="str">
        <f>'дод 7'!B118</f>
        <v>0829</v>
      </c>
      <c r="D179" s="61" t="str">
        <f>'дод 7'!C118</f>
        <v>Забезпечення діяльності інших закладів в галузі культури і мистецтва</v>
      </c>
      <c r="E179" s="117">
        <f t="shared" si="74"/>
        <v>2206400</v>
      </c>
      <c r="F179" s="117">
        <f>2127100+79300</f>
        <v>2206400</v>
      </c>
      <c r="G179" s="117">
        <f>1628000+65000</f>
        <v>1693000</v>
      </c>
      <c r="H179" s="117">
        <v>34900</v>
      </c>
      <c r="I179" s="117"/>
      <c r="J179" s="117">
        <f t="shared" si="76"/>
        <v>23000</v>
      </c>
      <c r="K179" s="117">
        <v>23000</v>
      </c>
      <c r="L179" s="117"/>
      <c r="M179" s="117"/>
      <c r="N179" s="117"/>
      <c r="O179" s="117">
        <v>23000</v>
      </c>
      <c r="P179" s="117">
        <f t="shared" si="75"/>
        <v>2229400</v>
      </c>
      <c r="Q179" s="173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/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30"/>
      <c r="MW179" s="30"/>
      <c r="MX179" s="30"/>
      <c r="MY179" s="30"/>
      <c r="MZ179" s="30"/>
      <c r="NA179" s="30"/>
      <c r="NB179" s="30"/>
      <c r="NC179" s="30"/>
      <c r="ND179" s="30"/>
      <c r="NE179" s="30"/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0"/>
      <c r="NR179" s="30"/>
      <c r="NS179" s="30"/>
      <c r="NT179" s="30"/>
      <c r="NU179" s="30"/>
      <c r="NV179" s="30"/>
      <c r="NW179" s="30"/>
      <c r="NX179" s="30"/>
      <c r="NY179" s="30"/>
      <c r="NZ179" s="30"/>
      <c r="OA179" s="30"/>
      <c r="OB179" s="30"/>
      <c r="OC179" s="30"/>
      <c r="OD179" s="30"/>
      <c r="OE179" s="30"/>
      <c r="OF179" s="30"/>
      <c r="OG179" s="30"/>
      <c r="OH179" s="30"/>
      <c r="OI179" s="30"/>
      <c r="OJ179" s="30"/>
      <c r="OK179" s="30"/>
      <c r="OL179" s="30"/>
      <c r="OM179" s="30"/>
      <c r="ON179" s="30"/>
      <c r="OO179" s="30"/>
      <c r="OP179" s="30"/>
      <c r="OQ179" s="30"/>
      <c r="OR179" s="30"/>
      <c r="OS179" s="30"/>
      <c r="OT179" s="30"/>
      <c r="OU179" s="30"/>
      <c r="OV179" s="30"/>
      <c r="OW179" s="30"/>
      <c r="OX179" s="30"/>
      <c r="OY179" s="30"/>
      <c r="OZ179" s="30"/>
      <c r="PA179" s="30"/>
      <c r="PB179" s="30"/>
      <c r="PC179" s="30"/>
      <c r="PD179" s="30"/>
      <c r="PE179" s="30"/>
      <c r="PF179" s="30"/>
      <c r="PG179" s="30"/>
      <c r="PH179" s="30"/>
      <c r="PI179" s="30"/>
      <c r="PJ179" s="30"/>
      <c r="PK179" s="30"/>
      <c r="PL179" s="30"/>
      <c r="PM179" s="30"/>
      <c r="PN179" s="30"/>
      <c r="PO179" s="30"/>
      <c r="PP179" s="30"/>
      <c r="PQ179" s="30"/>
      <c r="PR179" s="30"/>
      <c r="PS179" s="30"/>
      <c r="PT179" s="30"/>
      <c r="PU179" s="30"/>
      <c r="PV179" s="30"/>
      <c r="PW179" s="30"/>
      <c r="PX179" s="30"/>
      <c r="PY179" s="30"/>
      <c r="PZ179" s="30"/>
      <c r="QA179" s="30"/>
      <c r="QB179" s="30"/>
      <c r="QC179" s="30"/>
      <c r="QD179" s="30"/>
      <c r="QE179" s="30"/>
      <c r="QF179" s="30"/>
      <c r="QG179" s="30"/>
      <c r="QH179" s="30"/>
      <c r="QI179" s="30"/>
      <c r="QJ179" s="30"/>
      <c r="QK179" s="30"/>
      <c r="QL179" s="30"/>
      <c r="QM179" s="30"/>
      <c r="QN179" s="30"/>
      <c r="QO179" s="30"/>
      <c r="QP179" s="30"/>
      <c r="QQ179" s="30"/>
      <c r="QR179" s="30"/>
      <c r="QS179" s="30"/>
      <c r="QT179" s="30"/>
      <c r="QU179" s="30"/>
      <c r="QV179" s="30"/>
      <c r="QW179" s="30"/>
      <c r="QX179" s="30"/>
      <c r="QY179" s="30"/>
      <c r="QZ179" s="30"/>
      <c r="RA179" s="30"/>
      <c r="RB179" s="30"/>
      <c r="RC179" s="30"/>
      <c r="RD179" s="30"/>
      <c r="RE179" s="30"/>
      <c r="RF179" s="30"/>
      <c r="RG179" s="30"/>
      <c r="RH179" s="30"/>
      <c r="RI179" s="30"/>
      <c r="RJ179" s="30"/>
      <c r="RK179" s="30"/>
      <c r="RL179" s="30"/>
      <c r="RM179" s="30"/>
      <c r="RN179" s="30"/>
      <c r="RO179" s="30"/>
      <c r="RP179" s="30"/>
      <c r="RQ179" s="30"/>
      <c r="RR179" s="30"/>
      <c r="RS179" s="30"/>
      <c r="RT179" s="30"/>
      <c r="RU179" s="30"/>
      <c r="RV179" s="30"/>
      <c r="RW179" s="30"/>
      <c r="RX179" s="30"/>
      <c r="RY179" s="30"/>
      <c r="RZ179" s="30"/>
      <c r="SA179" s="30"/>
      <c r="SB179" s="30"/>
      <c r="SC179" s="30"/>
      <c r="SD179" s="30"/>
      <c r="SE179" s="30"/>
      <c r="SF179" s="30"/>
      <c r="SG179" s="30"/>
      <c r="SH179" s="30"/>
      <c r="SI179" s="30"/>
      <c r="SJ179" s="30"/>
      <c r="SK179" s="30"/>
      <c r="SL179" s="30"/>
      <c r="SM179" s="30"/>
      <c r="SN179" s="30"/>
      <c r="SO179" s="30"/>
      <c r="SP179" s="30"/>
      <c r="SQ179" s="30"/>
      <c r="SR179" s="30"/>
      <c r="SS179" s="30"/>
      <c r="ST179" s="30"/>
      <c r="SU179" s="30"/>
      <c r="SV179" s="30"/>
      <c r="SW179" s="30"/>
      <c r="SX179" s="30"/>
      <c r="SY179" s="30"/>
      <c r="SZ179" s="30"/>
      <c r="TA179" s="30"/>
      <c r="TB179" s="30"/>
      <c r="TC179" s="30"/>
      <c r="TD179" s="30"/>
      <c r="TE179" s="30"/>
      <c r="TF179" s="30"/>
      <c r="TG179" s="30"/>
      <c r="TH179" s="30"/>
    </row>
    <row r="180" spans="1:528" s="24" customFormat="1" ht="25.5" customHeight="1" x14ac:dyDescent="0.25">
      <c r="A180" s="60">
        <v>1014082</v>
      </c>
      <c r="B180" s="107" t="str">
        <f>'дод 7'!A119</f>
        <v>4082</v>
      </c>
      <c r="C180" s="107" t="str">
        <f>'дод 7'!B119</f>
        <v>0829</v>
      </c>
      <c r="D180" s="61" t="str">
        <f>'дод 7'!C119</f>
        <v>Інші заходи в галузі культури і мистецтва</v>
      </c>
      <c r="E180" s="117">
        <f t="shared" si="74"/>
        <v>1100000</v>
      </c>
      <c r="F180" s="117">
        <v>1100000</v>
      </c>
      <c r="G180" s="117"/>
      <c r="H180" s="117"/>
      <c r="I180" s="117"/>
      <c r="J180" s="117">
        <f t="shared" si="76"/>
        <v>0</v>
      </c>
      <c r="K180" s="117"/>
      <c r="L180" s="117"/>
      <c r="M180" s="117"/>
      <c r="N180" s="117"/>
      <c r="O180" s="117"/>
      <c r="P180" s="117">
        <f t="shared" si="75"/>
        <v>1100000</v>
      </c>
      <c r="Q180" s="173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/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30"/>
      <c r="MW180" s="30"/>
      <c r="MX180" s="30"/>
      <c r="MY180" s="30"/>
      <c r="MZ180" s="30"/>
      <c r="NA180" s="30"/>
      <c r="NB180" s="30"/>
      <c r="NC180" s="30"/>
      <c r="ND180" s="30"/>
      <c r="NE180" s="30"/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0"/>
      <c r="NR180" s="30"/>
      <c r="NS180" s="30"/>
      <c r="NT180" s="30"/>
      <c r="NU180" s="30"/>
      <c r="NV180" s="30"/>
      <c r="NW180" s="30"/>
      <c r="NX180" s="30"/>
      <c r="NY180" s="30"/>
      <c r="NZ180" s="30"/>
      <c r="OA180" s="30"/>
      <c r="OB180" s="30"/>
      <c r="OC180" s="30"/>
      <c r="OD180" s="30"/>
      <c r="OE180" s="30"/>
      <c r="OF180" s="30"/>
      <c r="OG180" s="30"/>
      <c r="OH180" s="30"/>
      <c r="OI180" s="30"/>
      <c r="OJ180" s="30"/>
      <c r="OK180" s="30"/>
      <c r="OL180" s="30"/>
      <c r="OM180" s="30"/>
      <c r="ON180" s="30"/>
      <c r="OO180" s="30"/>
      <c r="OP180" s="30"/>
      <c r="OQ180" s="30"/>
      <c r="OR180" s="30"/>
      <c r="OS180" s="30"/>
      <c r="OT180" s="30"/>
      <c r="OU180" s="30"/>
      <c r="OV180" s="30"/>
      <c r="OW180" s="30"/>
      <c r="OX180" s="30"/>
      <c r="OY180" s="30"/>
      <c r="OZ180" s="30"/>
      <c r="PA180" s="30"/>
      <c r="PB180" s="30"/>
      <c r="PC180" s="30"/>
      <c r="PD180" s="30"/>
      <c r="PE180" s="30"/>
      <c r="PF180" s="30"/>
      <c r="PG180" s="30"/>
      <c r="PH180" s="30"/>
      <c r="PI180" s="30"/>
      <c r="PJ180" s="30"/>
      <c r="PK180" s="30"/>
      <c r="PL180" s="30"/>
      <c r="PM180" s="30"/>
      <c r="PN180" s="30"/>
      <c r="PO180" s="30"/>
      <c r="PP180" s="30"/>
      <c r="PQ180" s="30"/>
      <c r="PR180" s="30"/>
      <c r="PS180" s="30"/>
      <c r="PT180" s="30"/>
      <c r="PU180" s="30"/>
      <c r="PV180" s="30"/>
      <c r="PW180" s="30"/>
      <c r="PX180" s="30"/>
      <c r="PY180" s="30"/>
      <c r="PZ180" s="30"/>
      <c r="QA180" s="30"/>
      <c r="QB180" s="30"/>
      <c r="QC180" s="30"/>
      <c r="QD180" s="30"/>
      <c r="QE180" s="30"/>
      <c r="QF180" s="30"/>
      <c r="QG180" s="30"/>
      <c r="QH180" s="30"/>
      <c r="QI180" s="30"/>
      <c r="QJ180" s="30"/>
      <c r="QK180" s="30"/>
      <c r="QL180" s="30"/>
      <c r="QM180" s="30"/>
      <c r="QN180" s="30"/>
      <c r="QO180" s="30"/>
      <c r="QP180" s="30"/>
      <c r="QQ180" s="30"/>
      <c r="QR180" s="30"/>
      <c r="QS180" s="30"/>
      <c r="QT180" s="30"/>
      <c r="QU180" s="30"/>
      <c r="QV180" s="30"/>
      <c r="QW180" s="30"/>
      <c r="QX180" s="30"/>
      <c r="QY180" s="30"/>
      <c r="QZ180" s="30"/>
      <c r="RA180" s="30"/>
      <c r="RB180" s="30"/>
      <c r="RC180" s="30"/>
      <c r="RD180" s="30"/>
      <c r="RE180" s="30"/>
      <c r="RF180" s="30"/>
      <c r="RG180" s="30"/>
      <c r="RH180" s="30"/>
      <c r="RI180" s="30"/>
      <c r="RJ180" s="30"/>
      <c r="RK180" s="30"/>
      <c r="RL180" s="30"/>
      <c r="RM180" s="30"/>
      <c r="RN180" s="30"/>
      <c r="RO180" s="30"/>
      <c r="RP180" s="30"/>
      <c r="RQ180" s="30"/>
      <c r="RR180" s="30"/>
      <c r="RS180" s="30"/>
      <c r="RT180" s="30"/>
      <c r="RU180" s="30"/>
      <c r="RV180" s="30"/>
      <c r="RW180" s="30"/>
      <c r="RX180" s="30"/>
      <c r="RY180" s="30"/>
      <c r="RZ180" s="30"/>
      <c r="SA180" s="30"/>
      <c r="SB180" s="30"/>
      <c r="SC180" s="30"/>
      <c r="SD180" s="30"/>
      <c r="SE180" s="30"/>
      <c r="SF180" s="30"/>
      <c r="SG180" s="30"/>
      <c r="SH180" s="30"/>
      <c r="SI180" s="30"/>
      <c r="SJ180" s="30"/>
      <c r="SK180" s="30"/>
      <c r="SL180" s="30"/>
      <c r="SM180" s="30"/>
      <c r="SN180" s="30"/>
      <c r="SO180" s="30"/>
      <c r="SP180" s="30"/>
      <c r="SQ180" s="30"/>
      <c r="SR180" s="30"/>
      <c r="SS180" s="30"/>
      <c r="ST180" s="30"/>
      <c r="SU180" s="30"/>
      <c r="SV180" s="30"/>
      <c r="SW180" s="30"/>
      <c r="SX180" s="30"/>
      <c r="SY180" s="30"/>
      <c r="SZ180" s="30"/>
      <c r="TA180" s="30"/>
      <c r="TB180" s="30"/>
      <c r="TC180" s="30"/>
      <c r="TD180" s="30"/>
      <c r="TE180" s="30"/>
      <c r="TF180" s="30"/>
      <c r="TG180" s="30"/>
      <c r="TH180" s="30"/>
    </row>
    <row r="181" spans="1:528" s="24" customFormat="1" ht="25.5" customHeight="1" x14ac:dyDescent="0.25">
      <c r="A181" s="60" t="s">
        <v>468</v>
      </c>
      <c r="B181" s="60" t="s">
        <v>469</v>
      </c>
      <c r="C181" s="60" t="s">
        <v>114</v>
      </c>
      <c r="D181" s="61" t="s">
        <v>470</v>
      </c>
      <c r="E181" s="117">
        <f t="shared" si="74"/>
        <v>0</v>
      </c>
      <c r="F181" s="117"/>
      <c r="G181" s="117"/>
      <c r="H181" s="117"/>
      <c r="I181" s="117"/>
      <c r="J181" s="117">
        <f t="shared" si="76"/>
        <v>950000</v>
      </c>
      <c r="K181" s="117">
        <v>950000</v>
      </c>
      <c r="L181" s="117"/>
      <c r="M181" s="117"/>
      <c r="N181" s="117"/>
      <c r="O181" s="117">
        <v>950000</v>
      </c>
      <c r="P181" s="117">
        <f t="shared" si="75"/>
        <v>950000</v>
      </c>
      <c r="Q181" s="173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  <c r="SQ181" s="30"/>
      <c r="SR181" s="30"/>
      <c r="SS181" s="30"/>
      <c r="ST181" s="30"/>
      <c r="SU181" s="30"/>
      <c r="SV181" s="30"/>
      <c r="SW181" s="30"/>
      <c r="SX181" s="30"/>
      <c r="SY181" s="30"/>
      <c r="SZ181" s="30"/>
      <c r="TA181" s="30"/>
      <c r="TB181" s="30"/>
      <c r="TC181" s="30"/>
      <c r="TD181" s="30"/>
      <c r="TE181" s="30"/>
      <c r="TF181" s="30"/>
      <c r="TG181" s="30"/>
      <c r="TH181" s="30"/>
    </row>
    <row r="182" spans="1:528" s="22" customFormat="1" ht="22.5" customHeight="1" x14ac:dyDescent="0.25">
      <c r="A182" s="60" t="s">
        <v>149</v>
      </c>
      <c r="B182" s="107" t="str">
        <f>'дод 7'!A176</f>
        <v>7640</v>
      </c>
      <c r="C182" s="107" t="str">
        <f>'дод 7'!B176</f>
        <v>0470</v>
      </c>
      <c r="D182" s="61" t="s">
        <v>432</v>
      </c>
      <c r="E182" s="117">
        <f t="shared" si="74"/>
        <v>0</v>
      </c>
      <c r="F182" s="117"/>
      <c r="G182" s="117"/>
      <c r="H182" s="117"/>
      <c r="I182" s="117"/>
      <c r="J182" s="117">
        <f t="shared" si="76"/>
        <v>1500000</v>
      </c>
      <c r="K182" s="117">
        <v>1500000</v>
      </c>
      <c r="L182" s="117"/>
      <c r="M182" s="117"/>
      <c r="N182" s="117"/>
      <c r="O182" s="117">
        <v>1500000</v>
      </c>
      <c r="P182" s="117">
        <f t="shared" si="75"/>
        <v>1500000</v>
      </c>
      <c r="Q182" s="17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  <c r="TH182" s="23"/>
    </row>
    <row r="183" spans="1:528" s="22" customFormat="1" ht="22.5" hidden="1" customHeight="1" x14ac:dyDescent="0.25">
      <c r="A183" s="60">
        <v>1018340</v>
      </c>
      <c r="B183" s="107" t="str">
        <f>'дод 7'!A198</f>
        <v>8340</v>
      </c>
      <c r="C183" s="107" t="str">
        <f>'дод 7'!B198</f>
        <v>0540</v>
      </c>
      <c r="D183" s="138" t="str">
        <f>'дод 7'!C198</f>
        <v>Природоохоронні заходи за рахунок цільових фондів</v>
      </c>
      <c r="E183" s="117">
        <f t="shared" si="74"/>
        <v>0</v>
      </c>
      <c r="F183" s="117"/>
      <c r="G183" s="117"/>
      <c r="H183" s="117"/>
      <c r="I183" s="117"/>
      <c r="J183" s="117">
        <f t="shared" si="76"/>
        <v>0</v>
      </c>
      <c r="K183" s="117"/>
      <c r="L183" s="117"/>
      <c r="M183" s="117"/>
      <c r="N183" s="117"/>
      <c r="O183" s="117"/>
      <c r="P183" s="117">
        <f t="shared" si="75"/>
        <v>0</v>
      </c>
      <c r="Q183" s="17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  <c r="TH183" s="23"/>
    </row>
    <row r="184" spans="1:528" s="27" customFormat="1" ht="34.5" customHeight="1" x14ac:dyDescent="0.25">
      <c r="A184" s="128" t="s">
        <v>198</v>
      </c>
      <c r="B184" s="130"/>
      <c r="C184" s="130"/>
      <c r="D184" s="125" t="s">
        <v>33</v>
      </c>
      <c r="E184" s="113">
        <f>E185</f>
        <v>315513136</v>
      </c>
      <c r="F184" s="113">
        <f t="shared" ref="F184:J184" si="77">F185</f>
        <v>288463136</v>
      </c>
      <c r="G184" s="113">
        <f t="shared" si="77"/>
        <v>11274000</v>
      </c>
      <c r="H184" s="113">
        <f t="shared" si="77"/>
        <v>34732100</v>
      </c>
      <c r="I184" s="113">
        <f t="shared" si="77"/>
        <v>27050000</v>
      </c>
      <c r="J184" s="113">
        <f t="shared" si="77"/>
        <v>147954301</v>
      </c>
      <c r="K184" s="113">
        <f t="shared" ref="K184" si="78">K185</f>
        <v>141271223</v>
      </c>
      <c r="L184" s="113">
        <f t="shared" ref="L184" si="79">L185</f>
        <v>1611598</v>
      </c>
      <c r="M184" s="113">
        <f t="shared" ref="M184" si="80">M185</f>
        <v>0</v>
      </c>
      <c r="N184" s="113">
        <f t="shared" ref="N184" si="81">N185</f>
        <v>0</v>
      </c>
      <c r="O184" s="113">
        <f t="shared" ref="O184:P184" si="82">O185</f>
        <v>146342703</v>
      </c>
      <c r="P184" s="113">
        <f t="shared" si="82"/>
        <v>463467437</v>
      </c>
      <c r="Q184" s="173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  <c r="IS184" s="32"/>
      <c r="IT184" s="32"/>
      <c r="IU184" s="32"/>
      <c r="IV184" s="32"/>
      <c r="IW184" s="32"/>
      <c r="IX184" s="32"/>
      <c r="IY184" s="32"/>
      <c r="IZ184" s="32"/>
      <c r="JA184" s="32"/>
      <c r="JB184" s="32"/>
      <c r="JC184" s="32"/>
      <c r="JD184" s="32"/>
      <c r="JE184" s="32"/>
      <c r="JF184" s="32"/>
      <c r="JG184" s="32"/>
      <c r="JH184" s="32"/>
      <c r="JI184" s="32"/>
      <c r="JJ184" s="32"/>
      <c r="JK184" s="32"/>
      <c r="JL184" s="32"/>
      <c r="JM184" s="32"/>
      <c r="JN184" s="32"/>
      <c r="JO184" s="32"/>
      <c r="JP184" s="32"/>
      <c r="JQ184" s="32"/>
      <c r="JR184" s="32"/>
      <c r="JS184" s="32"/>
      <c r="JT184" s="32"/>
      <c r="JU184" s="32"/>
      <c r="JV184" s="32"/>
      <c r="JW184" s="32"/>
      <c r="JX184" s="32"/>
      <c r="JY184" s="32"/>
      <c r="JZ184" s="32"/>
      <c r="KA184" s="32"/>
      <c r="KB184" s="32"/>
      <c r="KC184" s="32"/>
      <c r="KD184" s="32"/>
      <c r="KE184" s="32"/>
      <c r="KF184" s="32"/>
      <c r="KG184" s="32"/>
      <c r="KH184" s="32"/>
      <c r="KI184" s="32"/>
      <c r="KJ184" s="32"/>
      <c r="KK184" s="32"/>
      <c r="KL184" s="32"/>
      <c r="KM184" s="32"/>
      <c r="KN184" s="32"/>
      <c r="KO184" s="32"/>
      <c r="KP184" s="32"/>
      <c r="KQ184" s="32"/>
      <c r="KR184" s="32"/>
      <c r="KS184" s="32"/>
      <c r="KT184" s="32"/>
      <c r="KU184" s="32"/>
      <c r="KV184" s="32"/>
      <c r="KW184" s="32"/>
      <c r="KX184" s="32"/>
      <c r="KY184" s="32"/>
      <c r="KZ184" s="32"/>
      <c r="LA184" s="32"/>
      <c r="LB184" s="32"/>
      <c r="LC184" s="32"/>
      <c r="LD184" s="32"/>
      <c r="LE184" s="32"/>
      <c r="LF184" s="32"/>
      <c r="LG184" s="32"/>
      <c r="LH184" s="32"/>
      <c r="LI184" s="32"/>
      <c r="LJ184" s="32"/>
      <c r="LK184" s="32"/>
      <c r="LL184" s="32"/>
      <c r="LM184" s="32"/>
      <c r="LN184" s="32"/>
      <c r="LO184" s="32"/>
      <c r="LP184" s="32"/>
      <c r="LQ184" s="32"/>
      <c r="LR184" s="32"/>
      <c r="LS184" s="32"/>
      <c r="LT184" s="32"/>
      <c r="LU184" s="32"/>
      <c r="LV184" s="32"/>
      <c r="LW184" s="32"/>
      <c r="LX184" s="32"/>
      <c r="LY184" s="32"/>
      <c r="LZ184" s="32"/>
      <c r="MA184" s="32"/>
      <c r="MB184" s="32"/>
      <c r="MC184" s="32"/>
      <c r="MD184" s="32"/>
      <c r="ME184" s="32"/>
      <c r="MF184" s="32"/>
      <c r="MG184" s="32"/>
      <c r="MH184" s="32"/>
      <c r="MI184" s="32"/>
      <c r="MJ184" s="32"/>
      <c r="MK184" s="32"/>
      <c r="ML184" s="32"/>
      <c r="MM184" s="32"/>
      <c r="MN184" s="32"/>
      <c r="MO184" s="32"/>
      <c r="MP184" s="32"/>
      <c r="MQ184" s="32"/>
      <c r="MR184" s="32"/>
      <c r="MS184" s="32"/>
      <c r="MT184" s="32"/>
      <c r="MU184" s="32"/>
      <c r="MV184" s="32"/>
      <c r="MW184" s="32"/>
      <c r="MX184" s="32"/>
      <c r="MY184" s="32"/>
      <c r="MZ184" s="32"/>
      <c r="NA184" s="32"/>
      <c r="NB184" s="32"/>
      <c r="NC184" s="32"/>
      <c r="ND184" s="32"/>
      <c r="NE184" s="32"/>
      <c r="NF184" s="32"/>
      <c r="NG184" s="32"/>
      <c r="NH184" s="32"/>
      <c r="NI184" s="32"/>
      <c r="NJ184" s="32"/>
      <c r="NK184" s="32"/>
      <c r="NL184" s="32"/>
      <c r="NM184" s="32"/>
      <c r="NN184" s="32"/>
      <c r="NO184" s="32"/>
      <c r="NP184" s="32"/>
      <c r="NQ184" s="32"/>
      <c r="NR184" s="32"/>
      <c r="NS184" s="32"/>
      <c r="NT184" s="32"/>
      <c r="NU184" s="32"/>
      <c r="NV184" s="32"/>
      <c r="NW184" s="32"/>
      <c r="NX184" s="32"/>
      <c r="NY184" s="32"/>
      <c r="NZ184" s="32"/>
      <c r="OA184" s="32"/>
      <c r="OB184" s="32"/>
      <c r="OC184" s="32"/>
      <c r="OD184" s="32"/>
      <c r="OE184" s="32"/>
      <c r="OF184" s="32"/>
      <c r="OG184" s="32"/>
      <c r="OH184" s="32"/>
      <c r="OI184" s="32"/>
      <c r="OJ184" s="32"/>
      <c r="OK184" s="32"/>
      <c r="OL184" s="32"/>
      <c r="OM184" s="32"/>
      <c r="ON184" s="32"/>
      <c r="OO184" s="32"/>
      <c r="OP184" s="32"/>
      <c r="OQ184" s="32"/>
      <c r="OR184" s="32"/>
      <c r="OS184" s="32"/>
      <c r="OT184" s="32"/>
      <c r="OU184" s="32"/>
      <c r="OV184" s="32"/>
      <c r="OW184" s="32"/>
      <c r="OX184" s="32"/>
      <c r="OY184" s="32"/>
      <c r="OZ184" s="32"/>
      <c r="PA184" s="32"/>
      <c r="PB184" s="32"/>
      <c r="PC184" s="32"/>
      <c r="PD184" s="32"/>
      <c r="PE184" s="32"/>
      <c r="PF184" s="32"/>
      <c r="PG184" s="32"/>
      <c r="PH184" s="32"/>
      <c r="PI184" s="32"/>
      <c r="PJ184" s="32"/>
      <c r="PK184" s="32"/>
      <c r="PL184" s="32"/>
      <c r="PM184" s="32"/>
      <c r="PN184" s="32"/>
      <c r="PO184" s="32"/>
      <c r="PP184" s="32"/>
      <c r="PQ184" s="32"/>
      <c r="PR184" s="32"/>
      <c r="PS184" s="32"/>
      <c r="PT184" s="32"/>
      <c r="PU184" s="32"/>
      <c r="PV184" s="32"/>
      <c r="PW184" s="32"/>
      <c r="PX184" s="32"/>
      <c r="PY184" s="32"/>
      <c r="PZ184" s="32"/>
      <c r="QA184" s="32"/>
      <c r="QB184" s="32"/>
      <c r="QC184" s="32"/>
      <c r="QD184" s="32"/>
      <c r="QE184" s="32"/>
      <c r="QF184" s="32"/>
      <c r="QG184" s="32"/>
      <c r="QH184" s="32"/>
      <c r="QI184" s="32"/>
      <c r="QJ184" s="32"/>
      <c r="QK184" s="32"/>
      <c r="QL184" s="32"/>
      <c r="QM184" s="32"/>
      <c r="QN184" s="32"/>
      <c r="QO184" s="32"/>
      <c r="QP184" s="32"/>
      <c r="QQ184" s="32"/>
      <c r="QR184" s="32"/>
      <c r="QS184" s="32"/>
      <c r="QT184" s="32"/>
      <c r="QU184" s="32"/>
      <c r="QV184" s="32"/>
      <c r="QW184" s="32"/>
      <c r="QX184" s="32"/>
      <c r="QY184" s="32"/>
      <c r="QZ184" s="32"/>
      <c r="RA184" s="32"/>
      <c r="RB184" s="32"/>
      <c r="RC184" s="32"/>
      <c r="RD184" s="32"/>
      <c r="RE184" s="32"/>
      <c r="RF184" s="32"/>
      <c r="RG184" s="32"/>
      <c r="RH184" s="32"/>
      <c r="RI184" s="32"/>
      <c r="RJ184" s="32"/>
      <c r="RK184" s="32"/>
      <c r="RL184" s="32"/>
      <c r="RM184" s="32"/>
      <c r="RN184" s="32"/>
      <c r="RO184" s="32"/>
      <c r="RP184" s="32"/>
      <c r="RQ184" s="32"/>
      <c r="RR184" s="32"/>
      <c r="RS184" s="32"/>
      <c r="RT184" s="32"/>
      <c r="RU184" s="32"/>
      <c r="RV184" s="32"/>
      <c r="RW184" s="32"/>
      <c r="RX184" s="32"/>
      <c r="RY184" s="32"/>
      <c r="RZ184" s="32"/>
      <c r="SA184" s="32"/>
      <c r="SB184" s="32"/>
      <c r="SC184" s="32"/>
      <c r="SD184" s="32"/>
      <c r="SE184" s="32"/>
      <c r="SF184" s="32"/>
      <c r="SG184" s="32"/>
      <c r="SH184" s="32"/>
      <c r="SI184" s="32"/>
      <c r="SJ184" s="32"/>
      <c r="SK184" s="32"/>
      <c r="SL184" s="32"/>
      <c r="SM184" s="32"/>
      <c r="SN184" s="32"/>
      <c r="SO184" s="32"/>
      <c r="SP184" s="32"/>
      <c r="SQ184" s="32"/>
      <c r="SR184" s="32"/>
      <c r="SS184" s="32"/>
      <c r="ST184" s="32"/>
      <c r="SU184" s="32"/>
      <c r="SV184" s="32"/>
      <c r="SW184" s="32"/>
      <c r="SX184" s="32"/>
      <c r="SY184" s="32"/>
      <c r="SZ184" s="32"/>
      <c r="TA184" s="32"/>
      <c r="TB184" s="32"/>
      <c r="TC184" s="32"/>
      <c r="TD184" s="32"/>
      <c r="TE184" s="32"/>
      <c r="TF184" s="32"/>
      <c r="TG184" s="32"/>
      <c r="TH184" s="32"/>
    </row>
    <row r="185" spans="1:528" s="34" customFormat="1" ht="36.75" customHeight="1" x14ac:dyDescent="0.25">
      <c r="A185" s="114" t="s">
        <v>199</v>
      </c>
      <c r="B185" s="127"/>
      <c r="C185" s="127"/>
      <c r="D185" s="82" t="s">
        <v>405</v>
      </c>
      <c r="E185" s="116">
        <f>E190+E191+E192+E193+E194+E195+E196+E197+E198+E199+E200+E202+E201+E204+E209+E210+E211+E213+E216+E217+E203+E206+E215+E214</f>
        <v>315513136</v>
      </c>
      <c r="F185" s="116">
        <f t="shared" ref="F185:P185" si="83">F190+F191+F192+F193+F194+F195+F196+F197+F198+F199+F200+F202+F201+F204+F209+F210+F211+F213+F216+F217+F203+F206+F215+F214</f>
        <v>288463136</v>
      </c>
      <c r="G185" s="116">
        <f t="shared" si="83"/>
        <v>11274000</v>
      </c>
      <c r="H185" s="116">
        <f t="shared" si="83"/>
        <v>34732100</v>
      </c>
      <c r="I185" s="116">
        <f t="shared" si="83"/>
        <v>27050000</v>
      </c>
      <c r="J185" s="116">
        <f t="shared" si="83"/>
        <v>147954301</v>
      </c>
      <c r="K185" s="116">
        <f t="shared" si="83"/>
        <v>141271223</v>
      </c>
      <c r="L185" s="116">
        <f t="shared" si="83"/>
        <v>1611598</v>
      </c>
      <c r="M185" s="116">
        <f t="shared" si="83"/>
        <v>0</v>
      </c>
      <c r="N185" s="116">
        <f t="shared" si="83"/>
        <v>0</v>
      </c>
      <c r="O185" s="116">
        <f t="shared" si="83"/>
        <v>146342703</v>
      </c>
      <c r="P185" s="116">
        <f t="shared" si="83"/>
        <v>463467437</v>
      </c>
      <c r="Q185" s="17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  <c r="IW185" s="33"/>
      <c r="IX185" s="33"/>
      <c r="IY185" s="33"/>
      <c r="IZ185" s="33"/>
      <c r="JA185" s="33"/>
      <c r="JB185" s="33"/>
      <c r="JC185" s="33"/>
      <c r="JD185" s="33"/>
      <c r="JE185" s="33"/>
      <c r="JF185" s="33"/>
      <c r="JG185" s="33"/>
      <c r="JH185" s="33"/>
      <c r="JI185" s="33"/>
      <c r="JJ185" s="33"/>
      <c r="JK185" s="33"/>
      <c r="JL185" s="33"/>
      <c r="JM185" s="33"/>
      <c r="JN185" s="33"/>
      <c r="JO185" s="33"/>
      <c r="JP185" s="33"/>
      <c r="JQ185" s="33"/>
      <c r="JR185" s="33"/>
      <c r="JS185" s="33"/>
      <c r="JT185" s="33"/>
      <c r="JU185" s="33"/>
      <c r="JV185" s="33"/>
      <c r="JW185" s="33"/>
      <c r="JX185" s="33"/>
      <c r="JY185" s="33"/>
      <c r="JZ185" s="33"/>
      <c r="KA185" s="33"/>
      <c r="KB185" s="33"/>
      <c r="KC185" s="33"/>
      <c r="KD185" s="33"/>
      <c r="KE185" s="33"/>
      <c r="KF185" s="33"/>
      <c r="KG185" s="33"/>
      <c r="KH185" s="33"/>
      <c r="KI185" s="33"/>
      <c r="KJ185" s="33"/>
      <c r="KK185" s="33"/>
      <c r="KL185" s="33"/>
      <c r="KM185" s="33"/>
      <c r="KN185" s="33"/>
      <c r="KO185" s="33"/>
      <c r="KP185" s="33"/>
      <c r="KQ185" s="33"/>
      <c r="KR185" s="33"/>
      <c r="KS185" s="33"/>
      <c r="KT185" s="33"/>
      <c r="KU185" s="33"/>
      <c r="KV185" s="33"/>
      <c r="KW185" s="33"/>
      <c r="KX185" s="33"/>
      <c r="KY185" s="33"/>
      <c r="KZ185" s="33"/>
      <c r="LA185" s="33"/>
      <c r="LB185" s="33"/>
      <c r="LC185" s="33"/>
      <c r="LD185" s="33"/>
      <c r="LE185" s="33"/>
      <c r="LF185" s="33"/>
      <c r="LG185" s="33"/>
      <c r="LH185" s="33"/>
      <c r="LI185" s="33"/>
      <c r="LJ185" s="33"/>
      <c r="LK185" s="33"/>
      <c r="LL185" s="33"/>
      <c r="LM185" s="33"/>
      <c r="LN185" s="33"/>
      <c r="LO185" s="33"/>
      <c r="LP185" s="33"/>
      <c r="LQ185" s="33"/>
      <c r="LR185" s="33"/>
      <c r="LS185" s="33"/>
      <c r="LT185" s="33"/>
      <c r="LU185" s="33"/>
      <c r="LV185" s="33"/>
      <c r="LW185" s="33"/>
      <c r="LX185" s="33"/>
      <c r="LY185" s="33"/>
      <c r="LZ185" s="33"/>
      <c r="MA185" s="33"/>
      <c r="MB185" s="33"/>
      <c r="MC185" s="33"/>
      <c r="MD185" s="33"/>
      <c r="ME185" s="33"/>
      <c r="MF185" s="33"/>
      <c r="MG185" s="33"/>
      <c r="MH185" s="33"/>
      <c r="MI185" s="33"/>
      <c r="MJ185" s="33"/>
      <c r="MK185" s="33"/>
      <c r="ML185" s="33"/>
      <c r="MM185" s="33"/>
      <c r="MN185" s="33"/>
      <c r="MO185" s="33"/>
      <c r="MP185" s="33"/>
      <c r="MQ185" s="33"/>
      <c r="MR185" s="33"/>
      <c r="MS185" s="33"/>
      <c r="MT185" s="33"/>
      <c r="MU185" s="33"/>
      <c r="MV185" s="33"/>
      <c r="MW185" s="33"/>
      <c r="MX185" s="33"/>
      <c r="MY185" s="33"/>
      <c r="MZ185" s="33"/>
      <c r="NA185" s="33"/>
      <c r="NB185" s="33"/>
      <c r="NC185" s="33"/>
      <c r="ND185" s="33"/>
      <c r="NE185" s="33"/>
      <c r="NF185" s="33"/>
      <c r="NG185" s="33"/>
      <c r="NH185" s="33"/>
      <c r="NI185" s="33"/>
      <c r="NJ185" s="33"/>
      <c r="NK185" s="33"/>
      <c r="NL185" s="33"/>
      <c r="NM185" s="33"/>
      <c r="NN185" s="33"/>
      <c r="NO185" s="33"/>
      <c r="NP185" s="33"/>
      <c r="NQ185" s="33"/>
      <c r="NR185" s="33"/>
      <c r="NS185" s="33"/>
      <c r="NT185" s="33"/>
      <c r="NU185" s="33"/>
      <c r="NV185" s="33"/>
      <c r="NW185" s="33"/>
      <c r="NX185" s="33"/>
      <c r="NY185" s="33"/>
      <c r="NZ185" s="33"/>
      <c r="OA185" s="33"/>
      <c r="OB185" s="33"/>
      <c r="OC185" s="33"/>
      <c r="OD185" s="33"/>
      <c r="OE185" s="33"/>
      <c r="OF185" s="33"/>
      <c r="OG185" s="33"/>
      <c r="OH185" s="33"/>
      <c r="OI185" s="33"/>
      <c r="OJ185" s="33"/>
      <c r="OK185" s="33"/>
      <c r="OL185" s="33"/>
      <c r="OM185" s="33"/>
      <c r="ON185" s="33"/>
      <c r="OO185" s="33"/>
      <c r="OP185" s="33"/>
      <c r="OQ185" s="33"/>
      <c r="OR185" s="33"/>
      <c r="OS185" s="33"/>
      <c r="OT185" s="33"/>
      <c r="OU185" s="33"/>
      <c r="OV185" s="33"/>
      <c r="OW185" s="33"/>
      <c r="OX185" s="33"/>
      <c r="OY185" s="33"/>
      <c r="OZ185" s="33"/>
      <c r="PA185" s="33"/>
      <c r="PB185" s="33"/>
      <c r="PC185" s="33"/>
      <c r="PD185" s="33"/>
      <c r="PE185" s="33"/>
      <c r="PF185" s="33"/>
      <c r="PG185" s="33"/>
      <c r="PH185" s="33"/>
      <c r="PI185" s="33"/>
      <c r="PJ185" s="33"/>
      <c r="PK185" s="33"/>
      <c r="PL185" s="33"/>
      <c r="PM185" s="33"/>
      <c r="PN185" s="33"/>
      <c r="PO185" s="33"/>
      <c r="PP185" s="33"/>
      <c r="PQ185" s="33"/>
      <c r="PR185" s="33"/>
      <c r="PS185" s="33"/>
      <c r="PT185" s="33"/>
      <c r="PU185" s="33"/>
      <c r="PV185" s="33"/>
      <c r="PW185" s="33"/>
      <c r="PX185" s="33"/>
      <c r="PY185" s="33"/>
      <c r="PZ185" s="33"/>
      <c r="QA185" s="33"/>
      <c r="QB185" s="33"/>
      <c r="QC185" s="33"/>
      <c r="QD185" s="33"/>
      <c r="QE185" s="33"/>
      <c r="QF185" s="33"/>
      <c r="QG185" s="33"/>
      <c r="QH185" s="33"/>
      <c r="QI185" s="33"/>
      <c r="QJ185" s="33"/>
      <c r="QK185" s="33"/>
      <c r="QL185" s="33"/>
      <c r="QM185" s="33"/>
      <c r="QN185" s="33"/>
      <c r="QO185" s="33"/>
      <c r="QP185" s="33"/>
      <c r="QQ185" s="33"/>
      <c r="QR185" s="33"/>
      <c r="QS185" s="33"/>
      <c r="QT185" s="33"/>
      <c r="QU185" s="33"/>
      <c r="QV185" s="33"/>
      <c r="QW185" s="33"/>
      <c r="QX185" s="33"/>
      <c r="QY185" s="33"/>
      <c r="QZ185" s="33"/>
      <c r="RA185" s="33"/>
      <c r="RB185" s="33"/>
      <c r="RC185" s="33"/>
      <c r="RD185" s="33"/>
      <c r="RE185" s="33"/>
      <c r="RF185" s="33"/>
      <c r="RG185" s="33"/>
      <c r="RH185" s="33"/>
      <c r="RI185" s="33"/>
      <c r="RJ185" s="33"/>
      <c r="RK185" s="33"/>
      <c r="RL185" s="33"/>
      <c r="RM185" s="33"/>
      <c r="RN185" s="33"/>
      <c r="RO185" s="33"/>
      <c r="RP185" s="33"/>
      <c r="RQ185" s="33"/>
      <c r="RR185" s="33"/>
      <c r="RS185" s="33"/>
      <c r="RT185" s="33"/>
      <c r="RU185" s="33"/>
      <c r="RV185" s="33"/>
      <c r="RW185" s="33"/>
      <c r="RX185" s="33"/>
      <c r="RY185" s="33"/>
      <c r="RZ185" s="33"/>
      <c r="SA185" s="33"/>
      <c r="SB185" s="33"/>
      <c r="SC185" s="33"/>
      <c r="SD185" s="33"/>
      <c r="SE185" s="33"/>
      <c r="SF185" s="33"/>
      <c r="SG185" s="33"/>
      <c r="SH185" s="33"/>
      <c r="SI185" s="33"/>
      <c r="SJ185" s="33"/>
      <c r="SK185" s="33"/>
      <c r="SL185" s="33"/>
      <c r="SM185" s="33"/>
      <c r="SN185" s="33"/>
      <c r="SO185" s="33"/>
      <c r="SP185" s="33"/>
      <c r="SQ185" s="33"/>
      <c r="SR185" s="33"/>
      <c r="SS185" s="33"/>
      <c r="ST185" s="33"/>
      <c r="SU185" s="33"/>
      <c r="SV185" s="33"/>
      <c r="SW185" s="33"/>
      <c r="SX185" s="33"/>
      <c r="SY185" s="33"/>
      <c r="SZ185" s="33"/>
      <c r="TA185" s="33"/>
      <c r="TB185" s="33"/>
      <c r="TC185" s="33"/>
      <c r="TD185" s="33"/>
      <c r="TE185" s="33"/>
      <c r="TF185" s="33"/>
      <c r="TG185" s="33"/>
      <c r="TH185" s="33"/>
    </row>
    <row r="186" spans="1:528" s="34" customFormat="1" ht="45" hidden="1" customHeight="1" x14ac:dyDescent="0.25">
      <c r="A186" s="114"/>
      <c r="B186" s="127"/>
      <c r="C186" s="127"/>
      <c r="D186" s="82" t="s">
        <v>397</v>
      </c>
      <c r="E186" s="116">
        <f>E205</f>
        <v>0</v>
      </c>
      <c r="F186" s="116">
        <f t="shared" ref="F186:P186" si="84">F205</f>
        <v>0</v>
      </c>
      <c r="G186" s="116">
        <f t="shared" si="84"/>
        <v>0</v>
      </c>
      <c r="H186" s="116">
        <f t="shared" si="84"/>
        <v>0</v>
      </c>
      <c r="I186" s="116">
        <f t="shared" si="84"/>
        <v>0</v>
      </c>
      <c r="J186" s="116">
        <f t="shared" si="84"/>
        <v>0</v>
      </c>
      <c r="K186" s="116">
        <f t="shared" si="84"/>
        <v>0</v>
      </c>
      <c r="L186" s="116">
        <f t="shared" si="84"/>
        <v>0</v>
      </c>
      <c r="M186" s="116">
        <f t="shared" si="84"/>
        <v>0</v>
      </c>
      <c r="N186" s="116">
        <f t="shared" si="84"/>
        <v>0</v>
      </c>
      <c r="O186" s="116">
        <f t="shared" si="84"/>
        <v>0</v>
      </c>
      <c r="P186" s="116">
        <f t="shared" si="84"/>
        <v>0</v>
      </c>
      <c r="Q186" s="17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  <c r="IW186" s="33"/>
      <c r="IX186" s="33"/>
      <c r="IY186" s="33"/>
      <c r="IZ186" s="33"/>
      <c r="JA186" s="33"/>
      <c r="JB186" s="33"/>
      <c r="JC186" s="33"/>
      <c r="JD186" s="33"/>
      <c r="JE186" s="33"/>
      <c r="JF186" s="33"/>
      <c r="JG186" s="33"/>
      <c r="JH186" s="33"/>
      <c r="JI186" s="33"/>
      <c r="JJ186" s="33"/>
      <c r="JK186" s="33"/>
      <c r="JL186" s="33"/>
      <c r="JM186" s="33"/>
      <c r="JN186" s="33"/>
      <c r="JO186" s="33"/>
      <c r="JP186" s="33"/>
      <c r="JQ186" s="33"/>
      <c r="JR186" s="33"/>
      <c r="JS186" s="33"/>
      <c r="JT186" s="33"/>
      <c r="JU186" s="33"/>
      <c r="JV186" s="33"/>
      <c r="JW186" s="33"/>
      <c r="JX186" s="33"/>
      <c r="JY186" s="33"/>
      <c r="JZ186" s="33"/>
      <c r="KA186" s="33"/>
      <c r="KB186" s="33"/>
      <c r="KC186" s="33"/>
      <c r="KD186" s="33"/>
      <c r="KE186" s="33"/>
      <c r="KF186" s="33"/>
      <c r="KG186" s="33"/>
      <c r="KH186" s="33"/>
      <c r="KI186" s="33"/>
      <c r="KJ186" s="33"/>
      <c r="KK186" s="33"/>
      <c r="KL186" s="33"/>
      <c r="KM186" s="33"/>
      <c r="KN186" s="33"/>
      <c r="KO186" s="33"/>
      <c r="KP186" s="33"/>
      <c r="KQ186" s="33"/>
      <c r="KR186" s="33"/>
      <c r="KS186" s="33"/>
      <c r="KT186" s="33"/>
      <c r="KU186" s="33"/>
      <c r="KV186" s="33"/>
      <c r="KW186" s="33"/>
      <c r="KX186" s="33"/>
      <c r="KY186" s="33"/>
      <c r="KZ186" s="33"/>
      <c r="LA186" s="33"/>
      <c r="LB186" s="33"/>
      <c r="LC186" s="33"/>
      <c r="LD186" s="33"/>
      <c r="LE186" s="33"/>
      <c r="LF186" s="33"/>
      <c r="LG186" s="33"/>
      <c r="LH186" s="33"/>
      <c r="LI186" s="33"/>
      <c r="LJ186" s="33"/>
      <c r="LK186" s="33"/>
      <c r="LL186" s="33"/>
      <c r="LM186" s="33"/>
      <c r="LN186" s="33"/>
      <c r="LO186" s="33"/>
      <c r="LP186" s="33"/>
      <c r="LQ186" s="33"/>
      <c r="LR186" s="33"/>
      <c r="LS186" s="33"/>
      <c r="LT186" s="33"/>
      <c r="LU186" s="33"/>
      <c r="LV186" s="33"/>
      <c r="LW186" s="33"/>
      <c r="LX186" s="33"/>
      <c r="LY186" s="33"/>
      <c r="LZ186" s="33"/>
      <c r="MA186" s="33"/>
      <c r="MB186" s="33"/>
      <c r="MC186" s="33"/>
      <c r="MD186" s="33"/>
      <c r="ME186" s="33"/>
      <c r="MF186" s="33"/>
      <c r="MG186" s="33"/>
      <c r="MH186" s="33"/>
      <c r="MI186" s="33"/>
      <c r="MJ186" s="33"/>
      <c r="MK186" s="33"/>
      <c r="ML186" s="33"/>
      <c r="MM186" s="33"/>
      <c r="MN186" s="33"/>
      <c r="MO186" s="33"/>
      <c r="MP186" s="33"/>
      <c r="MQ186" s="33"/>
      <c r="MR186" s="33"/>
      <c r="MS186" s="33"/>
      <c r="MT186" s="33"/>
      <c r="MU186" s="33"/>
      <c r="MV186" s="33"/>
      <c r="MW186" s="33"/>
      <c r="MX186" s="33"/>
      <c r="MY186" s="33"/>
      <c r="MZ186" s="33"/>
      <c r="NA186" s="33"/>
      <c r="NB186" s="33"/>
      <c r="NC186" s="33"/>
      <c r="ND186" s="33"/>
      <c r="NE186" s="33"/>
      <c r="NF186" s="33"/>
      <c r="NG186" s="33"/>
      <c r="NH186" s="33"/>
      <c r="NI186" s="33"/>
      <c r="NJ186" s="33"/>
      <c r="NK186" s="33"/>
      <c r="NL186" s="33"/>
      <c r="NM186" s="33"/>
      <c r="NN186" s="33"/>
      <c r="NO186" s="33"/>
      <c r="NP186" s="33"/>
      <c r="NQ186" s="33"/>
      <c r="NR186" s="33"/>
      <c r="NS186" s="33"/>
      <c r="NT186" s="33"/>
      <c r="NU186" s="33"/>
      <c r="NV186" s="33"/>
      <c r="NW186" s="33"/>
      <c r="NX186" s="33"/>
      <c r="NY186" s="33"/>
      <c r="NZ186" s="33"/>
      <c r="OA186" s="33"/>
      <c r="OB186" s="33"/>
      <c r="OC186" s="33"/>
      <c r="OD186" s="33"/>
      <c r="OE186" s="33"/>
      <c r="OF186" s="33"/>
      <c r="OG186" s="33"/>
      <c r="OH186" s="33"/>
      <c r="OI186" s="33"/>
      <c r="OJ186" s="33"/>
      <c r="OK186" s="33"/>
      <c r="OL186" s="33"/>
      <c r="OM186" s="33"/>
      <c r="ON186" s="33"/>
      <c r="OO186" s="33"/>
      <c r="OP186" s="33"/>
      <c r="OQ186" s="33"/>
      <c r="OR186" s="33"/>
      <c r="OS186" s="33"/>
      <c r="OT186" s="33"/>
      <c r="OU186" s="33"/>
      <c r="OV186" s="33"/>
      <c r="OW186" s="33"/>
      <c r="OX186" s="33"/>
      <c r="OY186" s="33"/>
      <c r="OZ186" s="33"/>
      <c r="PA186" s="33"/>
      <c r="PB186" s="33"/>
      <c r="PC186" s="33"/>
      <c r="PD186" s="33"/>
      <c r="PE186" s="33"/>
      <c r="PF186" s="33"/>
      <c r="PG186" s="33"/>
      <c r="PH186" s="33"/>
      <c r="PI186" s="33"/>
      <c r="PJ186" s="33"/>
      <c r="PK186" s="33"/>
      <c r="PL186" s="33"/>
      <c r="PM186" s="33"/>
      <c r="PN186" s="33"/>
      <c r="PO186" s="33"/>
      <c r="PP186" s="33"/>
      <c r="PQ186" s="33"/>
      <c r="PR186" s="33"/>
      <c r="PS186" s="33"/>
      <c r="PT186" s="33"/>
      <c r="PU186" s="33"/>
      <c r="PV186" s="33"/>
      <c r="PW186" s="33"/>
      <c r="PX186" s="33"/>
      <c r="PY186" s="33"/>
      <c r="PZ186" s="33"/>
      <c r="QA186" s="33"/>
      <c r="QB186" s="33"/>
      <c r="QC186" s="33"/>
      <c r="QD186" s="33"/>
      <c r="QE186" s="33"/>
      <c r="QF186" s="33"/>
      <c r="QG186" s="33"/>
      <c r="QH186" s="33"/>
      <c r="QI186" s="33"/>
      <c r="QJ186" s="33"/>
      <c r="QK186" s="33"/>
      <c r="QL186" s="33"/>
      <c r="QM186" s="33"/>
      <c r="QN186" s="33"/>
      <c r="QO186" s="33"/>
      <c r="QP186" s="33"/>
      <c r="QQ186" s="33"/>
      <c r="QR186" s="33"/>
      <c r="QS186" s="33"/>
      <c r="QT186" s="33"/>
      <c r="QU186" s="33"/>
      <c r="QV186" s="33"/>
      <c r="QW186" s="33"/>
      <c r="QX186" s="33"/>
      <c r="QY186" s="33"/>
      <c r="QZ186" s="33"/>
      <c r="RA186" s="33"/>
      <c r="RB186" s="33"/>
      <c r="RC186" s="33"/>
      <c r="RD186" s="33"/>
      <c r="RE186" s="33"/>
      <c r="RF186" s="33"/>
      <c r="RG186" s="33"/>
      <c r="RH186" s="33"/>
      <c r="RI186" s="33"/>
      <c r="RJ186" s="33"/>
      <c r="RK186" s="33"/>
      <c r="RL186" s="33"/>
      <c r="RM186" s="33"/>
      <c r="RN186" s="33"/>
      <c r="RO186" s="33"/>
      <c r="RP186" s="33"/>
      <c r="RQ186" s="33"/>
      <c r="RR186" s="33"/>
      <c r="RS186" s="33"/>
      <c r="RT186" s="33"/>
      <c r="RU186" s="33"/>
      <c r="RV186" s="33"/>
      <c r="RW186" s="33"/>
      <c r="RX186" s="33"/>
      <c r="RY186" s="33"/>
      <c r="RZ186" s="33"/>
      <c r="SA186" s="33"/>
      <c r="SB186" s="33"/>
      <c r="SC186" s="33"/>
      <c r="SD186" s="33"/>
      <c r="SE186" s="33"/>
      <c r="SF186" s="33"/>
      <c r="SG186" s="33"/>
      <c r="SH186" s="33"/>
      <c r="SI186" s="33"/>
      <c r="SJ186" s="33"/>
      <c r="SK186" s="33"/>
      <c r="SL186" s="33"/>
      <c r="SM186" s="33"/>
      <c r="SN186" s="33"/>
      <c r="SO186" s="33"/>
      <c r="SP186" s="33"/>
      <c r="SQ186" s="33"/>
      <c r="SR186" s="33"/>
      <c r="SS186" s="33"/>
      <c r="ST186" s="33"/>
      <c r="SU186" s="33"/>
      <c r="SV186" s="33"/>
      <c r="SW186" s="33"/>
      <c r="SX186" s="33"/>
      <c r="SY186" s="33"/>
      <c r="SZ186" s="33"/>
      <c r="TA186" s="33"/>
      <c r="TB186" s="33"/>
      <c r="TC186" s="33"/>
      <c r="TD186" s="33"/>
      <c r="TE186" s="33"/>
      <c r="TF186" s="33"/>
      <c r="TG186" s="33"/>
      <c r="TH186" s="33"/>
    </row>
    <row r="187" spans="1:528" s="34" customFormat="1" ht="96.75" hidden="1" customHeight="1" x14ac:dyDescent="0.25">
      <c r="A187" s="114"/>
      <c r="B187" s="127"/>
      <c r="C187" s="127"/>
      <c r="D187" s="82" t="s">
        <v>406</v>
      </c>
      <c r="E187" s="116">
        <f>E207</f>
        <v>0</v>
      </c>
      <c r="F187" s="116">
        <f t="shared" ref="F187:P187" si="85">F207</f>
        <v>0</v>
      </c>
      <c r="G187" s="116">
        <f t="shared" si="85"/>
        <v>0</v>
      </c>
      <c r="H187" s="116">
        <f t="shared" si="85"/>
        <v>0</v>
      </c>
      <c r="I187" s="116">
        <f t="shared" si="85"/>
        <v>0</v>
      </c>
      <c r="J187" s="116">
        <f t="shared" si="85"/>
        <v>0</v>
      </c>
      <c r="K187" s="116">
        <f t="shared" si="85"/>
        <v>0</v>
      </c>
      <c r="L187" s="116">
        <f t="shared" si="85"/>
        <v>0</v>
      </c>
      <c r="M187" s="116">
        <f t="shared" si="85"/>
        <v>0</v>
      </c>
      <c r="N187" s="116">
        <f t="shared" si="85"/>
        <v>0</v>
      </c>
      <c r="O187" s="116">
        <f t="shared" si="85"/>
        <v>0</v>
      </c>
      <c r="P187" s="116">
        <f t="shared" si="85"/>
        <v>0</v>
      </c>
      <c r="Q187" s="17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  <c r="IT187" s="33"/>
      <c r="IU187" s="33"/>
      <c r="IV187" s="33"/>
      <c r="IW187" s="33"/>
      <c r="IX187" s="33"/>
      <c r="IY187" s="33"/>
      <c r="IZ187" s="33"/>
      <c r="JA187" s="33"/>
      <c r="JB187" s="33"/>
      <c r="JC187" s="33"/>
      <c r="JD187" s="33"/>
      <c r="JE187" s="33"/>
      <c r="JF187" s="33"/>
      <c r="JG187" s="33"/>
      <c r="JH187" s="33"/>
      <c r="JI187" s="33"/>
      <c r="JJ187" s="33"/>
      <c r="JK187" s="33"/>
      <c r="JL187" s="33"/>
      <c r="JM187" s="33"/>
      <c r="JN187" s="33"/>
      <c r="JO187" s="33"/>
      <c r="JP187" s="33"/>
      <c r="JQ187" s="33"/>
      <c r="JR187" s="33"/>
      <c r="JS187" s="33"/>
      <c r="JT187" s="33"/>
      <c r="JU187" s="33"/>
      <c r="JV187" s="33"/>
      <c r="JW187" s="33"/>
      <c r="JX187" s="33"/>
      <c r="JY187" s="33"/>
      <c r="JZ187" s="33"/>
      <c r="KA187" s="33"/>
      <c r="KB187" s="33"/>
      <c r="KC187" s="33"/>
      <c r="KD187" s="33"/>
      <c r="KE187" s="33"/>
      <c r="KF187" s="33"/>
      <c r="KG187" s="33"/>
      <c r="KH187" s="33"/>
      <c r="KI187" s="33"/>
      <c r="KJ187" s="33"/>
      <c r="KK187" s="33"/>
      <c r="KL187" s="33"/>
      <c r="KM187" s="33"/>
      <c r="KN187" s="33"/>
      <c r="KO187" s="33"/>
      <c r="KP187" s="33"/>
      <c r="KQ187" s="33"/>
      <c r="KR187" s="33"/>
      <c r="KS187" s="33"/>
      <c r="KT187" s="33"/>
      <c r="KU187" s="33"/>
      <c r="KV187" s="33"/>
      <c r="KW187" s="33"/>
      <c r="KX187" s="33"/>
      <c r="KY187" s="33"/>
      <c r="KZ187" s="33"/>
      <c r="LA187" s="33"/>
      <c r="LB187" s="33"/>
      <c r="LC187" s="33"/>
      <c r="LD187" s="33"/>
      <c r="LE187" s="33"/>
      <c r="LF187" s="33"/>
      <c r="LG187" s="33"/>
      <c r="LH187" s="33"/>
      <c r="LI187" s="33"/>
      <c r="LJ187" s="33"/>
      <c r="LK187" s="33"/>
      <c r="LL187" s="33"/>
      <c r="LM187" s="33"/>
      <c r="LN187" s="33"/>
      <c r="LO187" s="33"/>
      <c r="LP187" s="33"/>
      <c r="LQ187" s="33"/>
      <c r="LR187" s="33"/>
      <c r="LS187" s="33"/>
      <c r="LT187" s="33"/>
      <c r="LU187" s="33"/>
      <c r="LV187" s="33"/>
      <c r="LW187" s="33"/>
      <c r="LX187" s="33"/>
      <c r="LY187" s="33"/>
      <c r="LZ187" s="33"/>
      <c r="MA187" s="33"/>
      <c r="MB187" s="33"/>
      <c r="MC187" s="33"/>
      <c r="MD187" s="33"/>
      <c r="ME187" s="33"/>
      <c r="MF187" s="33"/>
      <c r="MG187" s="33"/>
      <c r="MH187" s="33"/>
      <c r="MI187" s="33"/>
      <c r="MJ187" s="33"/>
      <c r="MK187" s="33"/>
      <c r="ML187" s="33"/>
      <c r="MM187" s="33"/>
      <c r="MN187" s="33"/>
      <c r="MO187" s="33"/>
      <c r="MP187" s="33"/>
      <c r="MQ187" s="33"/>
      <c r="MR187" s="33"/>
      <c r="MS187" s="33"/>
      <c r="MT187" s="33"/>
      <c r="MU187" s="33"/>
      <c r="MV187" s="33"/>
      <c r="MW187" s="33"/>
      <c r="MX187" s="33"/>
      <c r="MY187" s="33"/>
      <c r="MZ187" s="33"/>
      <c r="NA187" s="33"/>
      <c r="NB187" s="33"/>
      <c r="NC187" s="33"/>
      <c r="ND187" s="33"/>
      <c r="NE187" s="33"/>
      <c r="NF187" s="33"/>
      <c r="NG187" s="33"/>
      <c r="NH187" s="33"/>
      <c r="NI187" s="33"/>
      <c r="NJ187" s="33"/>
      <c r="NK187" s="33"/>
      <c r="NL187" s="33"/>
      <c r="NM187" s="33"/>
      <c r="NN187" s="33"/>
      <c r="NO187" s="33"/>
      <c r="NP187" s="33"/>
      <c r="NQ187" s="33"/>
      <c r="NR187" s="33"/>
      <c r="NS187" s="33"/>
      <c r="NT187" s="33"/>
      <c r="NU187" s="33"/>
      <c r="NV187" s="33"/>
      <c r="NW187" s="33"/>
      <c r="NX187" s="33"/>
      <c r="NY187" s="33"/>
      <c r="NZ187" s="33"/>
      <c r="OA187" s="33"/>
      <c r="OB187" s="33"/>
      <c r="OC187" s="33"/>
      <c r="OD187" s="33"/>
      <c r="OE187" s="33"/>
      <c r="OF187" s="33"/>
      <c r="OG187" s="33"/>
      <c r="OH187" s="33"/>
      <c r="OI187" s="33"/>
      <c r="OJ187" s="33"/>
      <c r="OK187" s="33"/>
      <c r="OL187" s="33"/>
      <c r="OM187" s="33"/>
      <c r="ON187" s="33"/>
      <c r="OO187" s="33"/>
      <c r="OP187" s="33"/>
      <c r="OQ187" s="33"/>
      <c r="OR187" s="33"/>
      <c r="OS187" s="33"/>
      <c r="OT187" s="33"/>
      <c r="OU187" s="33"/>
      <c r="OV187" s="33"/>
      <c r="OW187" s="33"/>
      <c r="OX187" s="33"/>
      <c r="OY187" s="33"/>
      <c r="OZ187" s="33"/>
      <c r="PA187" s="33"/>
      <c r="PB187" s="33"/>
      <c r="PC187" s="33"/>
      <c r="PD187" s="33"/>
      <c r="PE187" s="33"/>
      <c r="PF187" s="33"/>
      <c r="PG187" s="33"/>
      <c r="PH187" s="33"/>
      <c r="PI187" s="33"/>
      <c r="PJ187" s="33"/>
      <c r="PK187" s="33"/>
      <c r="PL187" s="33"/>
      <c r="PM187" s="33"/>
      <c r="PN187" s="33"/>
      <c r="PO187" s="33"/>
      <c r="PP187" s="33"/>
      <c r="PQ187" s="33"/>
      <c r="PR187" s="33"/>
      <c r="PS187" s="33"/>
      <c r="PT187" s="33"/>
      <c r="PU187" s="33"/>
      <c r="PV187" s="33"/>
      <c r="PW187" s="33"/>
      <c r="PX187" s="33"/>
      <c r="PY187" s="33"/>
      <c r="PZ187" s="33"/>
      <c r="QA187" s="33"/>
      <c r="QB187" s="33"/>
      <c r="QC187" s="33"/>
      <c r="QD187" s="33"/>
      <c r="QE187" s="33"/>
      <c r="QF187" s="33"/>
      <c r="QG187" s="33"/>
      <c r="QH187" s="33"/>
      <c r="QI187" s="33"/>
      <c r="QJ187" s="33"/>
      <c r="QK187" s="33"/>
      <c r="QL187" s="33"/>
      <c r="QM187" s="33"/>
      <c r="QN187" s="33"/>
      <c r="QO187" s="33"/>
      <c r="QP187" s="33"/>
      <c r="QQ187" s="33"/>
      <c r="QR187" s="33"/>
      <c r="QS187" s="33"/>
      <c r="QT187" s="33"/>
      <c r="QU187" s="33"/>
      <c r="QV187" s="33"/>
      <c r="QW187" s="33"/>
      <c r="QX187" s="33"/>
      <c r="QY187" s="33"/>
      <c r="QZ187" s="33"/>
      <c r="RA187" s="33"/>
      <c r="RB187" s="33"/>
      <c r="RC187" s="33"/>
      <c r="RD187" s="33"/>
      <c r="RE187" s="33"/>
      <c r="RF187" s="33"/>
      <c r="RG187" s="33"/>
      <c r="RH187" s="33"/>
      <c r="RI187" s="33"/>
      <c r="RJ187" s="33"/>
      <c r="RK187" s="33"/>
      <c r="RL187" s="33"/>
      <c r="RM187" s="33"/>
      <c r="RN187" s="33"/>
      <c r="RO187" s="33"/>
      <c r="RP187" s="33"/>
      <c r="RQ187" s="33"/>
      <c r="RR187" s="33"/>
      <c r="RS187" s="33"/>
      <c r="RT187" s="33"/>
      <c r="RU187" s="33"/>
      <c r="RV187" s="33"/>
      <c r="RW187" s="33"/>
      <c r="RX187" s="33"/>
      <c r="RY187" s="33"/>
      <c r="RZ187" s="33"/>
      <c r="SA187" s="33"/>
      <c r="SB187" s="33"/>
      <c r="SC187" s="33"/>
      <c r="SD187" s="33"/>
      <c r="SE187" s="33"/>
      <c r="SF187" s="33"/>
      <c r="SG187" s="33"/>
      <c r="SH187" s="33"/>
      <c r="SI187" s="33"/>
      <c r="SJ187" s="33"/>
      <c r="SK187" s="33"/>
      <c r="SL187" s="33"/>
      <c r="SM187" s="33"/>
      <c r="SN187" s="33"/>
      <c r="SO187" s="33"/>
      <c r="SP187" s="33"/>
      <c r="SQ187" s="33"/>
      <c r="SR187" s="33"/>
      <c r="SS187" s="33"/>
      <c r="ST187" s="33"/>
      <c r="SU187" s="33"/>
      <c r="SV187" s="33"/>
      <c r="SW187" s="33"/>
      <c r="SX187" s="33"/>
      <c r="SY187" s="33"/>
      <c r="SZ187" s="33"/>
      <c r="TA187" s="33"/>
      <c r="TB187" s="33"/>
      <c r="TC187" s="33"/>
      <c r="TD187" s="33"/>
      <c r="TE187" s="33"/>
      <c r="TF187" s="33"/>
      <c r="TG187" s="33"/>
      <c r="TH187" s="33"/>
    </row>
    <row r="188" spans="1:528" s="34" customFormat="1" ht="75" hidden="1" customHeight="1" x14ac:dyDescent="0.25">
      <c r="A188" s="114"/>
      <c r="B188" s="127"/>
      <c r="C188" s="127"/>
      <c r="D188" s="82" t="s">
        <v>458</v>
      </c>
      <c r="E188" s="116">
        <f>E208</f>
        <v>0</v>
      </c>
      <c r="F188" s="116">
        <f t="shared" ref="F188:P188" si="86">F208</f>
        <v>0</v>
      </c>
      <c r="G188" s="116">
        <f t="shared" si="86"/>
        <v>0</v>
      </c>
      <c r="H188" s="116">
        <f t="shared" si="86"/>
        <v>0</v>
      </c>
      <c r="I188" s="116">
        <f t="shared" si="86"/>
        <v>0</v>
      </c>
      <c r="J188" s="116">
        <f t="shared" si="86"/>
        <v>0</v>
      </c>
      <c r="K188" s="116">
        <f t="shared" si="86"/>
        <v>0</v>
      </c>
      <c r="L188" s="116">
        <f t="shared" si="86"/>
        <v>0</v>
      </c>
      <c r="M188" s="116">
        <f t="shared" si="86"/>
        <v>0</v>
      </c>
      <c r="N188" s="116">
        <f t="shared" si="86"/>
        <v>0</v>
      </c>
      <c r="O188" s="116">
        <f t="shared" si="86"/>
        <v>0</v>
      </c>
      <c r="P188" s="116">
        <f t="shared" si="86"/>
        <v>0</v>
      </c>
      <c r="Q188" s="17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  <c r="IU188" s="33"/>
      <c r="IV188" s="33"/>
      <c r="IW188" s="33"/>
      <c r="IX188" s="33"/>
      <c r="IY188" s="33"/>
      <c r="IZ188" s="33"/>
      <c r="JA188" s="33"/>
      <c r="JB188" s="33"/>
      <c r="JC188" s="33"/>
      <c r="JD188" s="33"/>
      <c r="JE188" s="33"/>
      <c r="JF188" s="33"/>
      <c r="JG188" s="33"/>
      <c r="JH188" s="33"/>
      <c r="JI188" s="33"/>
      <c r="JJ188" s="33"/>
      <c r="JK188" s="33"/>
      <c r="JL188" s="33"/>
      <c r="JM188" s="33"/>
      <c r="JN188" s="33"/>
      <c r="JO188" s="33"/>
      <c r="JP188" s="33"/>
      <c r="JQ188" s="33"/>
      <c r="JR188" s="33"/>
      <c r="JS188" s="33"/>
      <c r="JT188" s="33"/>
      <c r="JU188" s="33"/>
      <c r="JV188" s="33"/>
      <c r="JW188" s="33"/>
      <c r="JX188" s="33"/>
      <c r="JY188" s="33"/>
      <c r="JZ188" s="33"/>
      <c r="KA188" s="33"/>
      <c r="KB188" s="33"/>
      <c r="KC188" s="33"/>
      <c r="KD188" s="33"/>
      <c r="KE188" s="33"/>
      <c r="KF188" s="33"/>
      <c r="KG188" s="33"/>
      <c r="KH188" s="33"/>
      <c r="KI188" s="33"/>
      <c r="KJ188" s="33"/>
      <c r="KK188" s="33"/>
      <c r="KL188" s="33"/>
      <c r="KM188" s="33"/>
      <c r="KN188" s="33"/>
      <c r="KO188" s="33"/>
      <c r="KP188" s="33"/>
      <c r="KQ188" s="33"/>
      <c r="KR188" s="33"/>
      <c r="KS188" s="33"/>
      <c r="KT188" s="33"/>
      <c r="KU188" s="33"/>
      <c r="KV188" s="33"/>
      <c r="KW188" s="33"/>
      <c r="KX188" s="33"/>
      <c r="KY188" s="33"/>
      <c r="KZ188" s="33"/>
      <c r="LA188" s="33"/>
      <c r="LB188" s="33"/>
      <c r="LC188" s="33"/>
      <c r="LD188" s="33"/>
      <c r="LE188" s="33"/>
      <c r="LF188" s="33"/>
      <c r="LG188" s="33"/>
      <c r="LH188" s="33"/>
      <c r="LI188" s="33"/>
      <c r="LJ188" s="33"/>
      <c r="LK188" s="33"/>
      <c r="LL188" s="33"/>
      <c r="LM188" s="33"/>
      <c r="LN188" s="33"/>
      <c r="LO188" s="33"/>
      <c r="LP188" s="33"/>
      <c r="LQ188" s="33"/>
      <c r="LR188" s="33"/>
      <c r="LS188" s="33"/>
      <c r="LT188" s="33"/>
      <c r="LU188" s="33"/>
      <c r="LV188" s="33"/>
      <c r="LW188" s="33"/>
      <c r="LX188" s="33"/>
      <c r="LY188" s="33"/>
      <c r="LZ188" s="33"/>
      <c r="MA188" s="33"/>
      <c r="MB188" s="33"/>
      <c r="MC188" s="33"/>
      <c r="MD188" s="33"/>
      <c r="ME188" s="33"/>
      <c r="MF188" s="33"/>
      <c r="MG188" s="33"/>
      <c r="MH188" s="33"/>
      <c r="MI188" s="33"/>
      <c r="MJ188" s="33"/>
      <c r="MK188" s="33"/>
      <c r="ML188" s="33"/>
      <c r="MM188" s="33"/>
      <c r="MN188" s="33"/>
      <c r="MO188" s="33"/>
      <c r="MP188" s="33"/>
      <c r="MQ188" s="33"/>
      <c r="MR188" s="33"/>
      <c r="MS188" s="33"/>
      <c r="MT188" s="33"/>
      <c r="MU188" s="33"/>
      <c r="MV188" s="33"/>
      <c r="MW188" s="33"/>
      <c r="MX188" s="33"/>
      <c r="MY188" s="33"/>
      <c r="MZ188" s="33"/>
      <c r="NA188" s="33"/>
      <c r="NB188" s="33"/>
      <c r="NC188" s="33"/>
      <c r="ND188" s="33"/>
      <c r="NE188" s="33"/>
      <c r="NF188" s="33"/>
      <c r="NG188" s="33"/>
      <c r="NH188" s="33"/>
      <c r="NI188" s="33"/>
      <c r="NJ188" s="33"/>
      <c r="NK188" s="33"/>
      <c r="NL188" s="33"/>
      <c r="NM188" s="33"/>
      <c r="NN188" s="33"/>
      <c r="NO188" s="33"/>
      <c r="NP188" s="33"/>
      <c r="NQ188" s="33"/>
      <c r="NR188" s="33"/>
      <c r="NS188" s="33"/>
      <c r="NT188" s="33"/>
      <c r="NU188" s="33"/>
      <c r="NV188" s="33"/>
      <c r="NW188" s="33"/>
      <c r="NX188" s="33"/>
      <c r="NY188" s="33"/>
      <c r="NZ188" s="33"/>
      <c r="OA188" s="33"/>
      <c r="OB188" s="33"/>
      <c r="OC188" s="33"/>
      <c r="OD188" s="33"/>
      <c r="OE188" s="33"/>
      <c r="OF188" s="33"/>
      <c r="OG188" s="33"/>
      <c r="OH188" s="33"/>
      <c r="OI188" s="33"/>
      <c r="OJ188" s="33"/>
      <c r="OK188" s="33"/>
      <c r="OL188" s="33"/>
      <c r="OM188" s="33"/>
      <c r="ON188" s="33"/>
      <c r="OO188" s="33"/>
      <c r="OP188" s="33"/>
      <c r="OQ188" s="33"/>
      <c r="OR188" s="33"/>
      <c r="OS188" s="33"/>
      <c r="OT188" s="33"/>
      <c r="OU188" s="33"/>
      <c r="OV188" s="33"/>
      <c r="OW188" s="33"/>
      <c r="OX188" s="33"/>
      <c r="OY188" s="33"/>
      <c r="OZ188" s="33"/>
      <c r="PA188" s="33"/>
      <c r="PB188" s="33"/>
      <c r="PC188" s="33"/>
      <c r="PD188" s="33"/>
      <c r="PE188" s="33"/>
      <c r="PF188" s="33"/>
      <c r="PG188" s="33"/>
      <c r="PH188" s="33"/>
      <c r="PI188" s="33"/>
      <c r="PJ188" s="33"/>
      <c r="PK188" s="33"/>
      <c r="PL188" s="33"/>
      <c r="PM188" s="33"/>
      <c r="PN188" s="33"/>
      <c r="PO188" s="33"/>
      <c r="PP188" s="33"/>
      <c r="PQ188" s="33"/>
      <c r="PR188" s="33"/>
      <c r="PS188" s="33"/>
      <c r="PT188" s="33"/>
      <c r="PU188" s="33"/>
      <c r="PV188" s="33"/>
      <c r="PW188" s="33"/>
      <c r="PX188" s="33"/>
      <c r="PY188" s="33"/>
      <c r="PZ188" s="33"/>
      <c r="QA188" s="33"/>
      <c r="QB188" s="33"/>
      <c r="QC188" s="33"/>
      <c r="QD188" s="33"/>
      <c r="QE188" s="33"/>
      <c r="QF188" s="33"/>
      <c r="QG188" s="33"/>
      <c r="QH188" s="33"/>
      <c r="QI188" s="33"/>
      <c r="QJ188" s="33"/>
      <c r="QK188" s="33"/>
      <c r="QL188" s="33"/>
      <c r="QM188" s="33"/>
      <c r="QN188" s="33"/>
      <c r="QO188" s="33"/>
      <c r="QP188" s="33"/>
      <c r="QQ188" s="33"/>
      <c r="QR188" s="33"/>
      <c r="QS188" s="33"/>
      <c r="QT188" s="33"/>
      <c r="QU188" s="33"/>
      <c r="QV188" s="33"/>
      <c r="QW188" s="33"/>
      <c r="QX188" s="33"/>
      <c r="QY188" s="33"/>
      <c r="QZ188" s="33"/>
      <c r="RA188" s="33"/>
      <c r="RB188" s="33"/>
      <c r="RC188" s="33"/>
      <c r="RD188" s="33"/>
      <c r="RE188" s="33"/>
      <c r="RF188" s="33"/>
      <c r="RG188" s="33"/>
      <c r="RH188" s="33"/>
      <c r="RI188" s="33"/>
      <c r="RJ188" s="33"/>
      <c r="RK188" s="33"/>
      <c r="RL188" s="33"/>
      <c r="RM188" s="33"/>
      <c r="RN188" s="33"/>
      <c r="RO188" s="33"/>
      <c r="RP188" s="33"/>
      <c r="RQ188" s="33"/>
      <c r="RR188" s="33"/>
      <c r="RS188" s="33"/>
      <c r="RT188" s="33"/>
      <c r="RU188" s="33"/>
      <c r="RV188" s="33"/>
      <c r="RW188" s="33"/>
      <c r="RX188" s="33"/>
      <c r="RY188" s="33"/>
      <c r="RZ188" s="33"/>
      <c r="SA188" s="33"/>
      <c r="SB188" s="33"/>
      <c r="SC188" s="33"/>
      <c r="SD188" s="33"/>
      <c r="SE188" s="33"/>
      <c r="SF188" s="33"/>
      <c r="SG188" s="33"/>
      <c r="SH188" s="33"/>
      <c r="SI188" s="33"/>
      <c r="SJ188" s="33"/>
      <c r="SK188" s="33"/>
      <c r="SL188" s="33"/>
      <c r="SM188" s="33"/>
      <c r="SN188" s="33"/>
      <c r="SO188" s="33"/>
      <c r="SP188" s="33"/>
      <c r="SQ188" s="33"/>
      <c r="SR188" s="33"/>
      <c r="SS188" s="33"/>
      <c r="ST188" s="33"/>
      <c r="SU188" s="33"/>
      <c r="SV188" s="33"/>
      <c r="SW188" s="33"/>
      <c r="SX188" s="33"/>
      <c r="SY188" s="33"/>
      <c r="SZ188" s="33"/>
      <c r="TA188" s="33"/>
      <c r="TB188" s="33"/>
      <c r="TC188" s="33"/>
      <c r="TD188" s="33"/>
      <c r="TE188" s="33"/>
      <c r="TF188" s="33"/>
      <c r="TG188" s="33"/>
      <c r="TH188" s="33"/>
    </row>
    <row r="189" spans="1:528" s="34" customFormat="1" ht="15.75" x14ac:dyDescent="0.25">
      <c r="A189" s="114"/>
      <c r="B189" s="127"/>
      <c r="C189" s="127"/>
      <c r="D189" s="88" t="s">
        <v>429</v>
      </c>
      <c r="E189" s="116">
        <f>E212</f>
        <v>0</v>
      </c>
      <c r="F189" s="116">
        <f t="shared" ref="F189:P189" si="87">F212</f>
        <v>0</v>
      </c>
      <c r="G189" s="116">
        <f t="shared" si="87"/>
        <v>0</v>
      </c>
      <c r="H189" s="116">
        <f t="shared" si="87"/>
        <v>0</v>
      </c>
      <c r="I189" s="116">
        <f t="shared" si="87"/>
        <v>0</v>
      </c>
      <c r="J189" s="116">
        <f t="shared" si="87"/>
        <v>26250000</v>
      </c>
      <c r="K189" s="116">
        <f t="shared" si="87"/>
        <v>26250000</v>
      </c>
      <c r="L189" s="116">
        <f t="shared" si="87"/>
        <v>0</v>
      </c>
      <c r="M189" s="116">
        <f t="shared" si="87"/>
        <v>0</v>
      </c>
      <c r="N189" s="116">
        <f t="shared" si="87"/>
        <v>0</v>
      </c>
      <c r="O189" s="116">
        <f t="shared" si="87"/>
        <v>26250000</v>
      </c>
      <c r="P189" s="116">
        <f t="shared" si="87"/>
        <v>26250000</v>
      </c>
      <c r="Q189" s="17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  <c r="IB189" s="33"/>
      <c r="IC189" s="33"/>
      <c r="ID189" s="33"/>
      <c r="IE189" s="33"/>
      <c r="IF189" s="33"/>
      <c r="IG189" s="33"/>
      <c r="IH189" s="33"/>
      <c r="II189" s="33"/>
      <c r="IJ189" s="33"/>
      <c r="IK189" s="33"/>
      <c r="IL189" s="33"/>
      <c r="IM189" s="33"/>
      <c r="IN189" s="33"/>
      <c r="IO189" s="33"/>
      <c r="IP189" s="33"/>
      <c r="IQ189" s="33"/>
      <c r="IR189" s="33"/>
      <c r="IS189" s="33"/>
      <c r="IT189" s="33"/>
      <c r="IU189" s="33"/>
      <c r="IV189" s="33"/>
      <c r="IW189" s="33"/>
      <c r="IX189" s="33"/>
      <c r="IY189" s="33"/>
      <c r="IZ189" s="33"/>
      <c r="JA189" s="33"/>
      <c r="JB189" s="33"/>
      <c r="JC189" s="33"/>
      <c r="JD189" s="33"/>
      <c r="JE189" s="33"/>
      <c r="JF189" s="33"/>
      <c r="JG189" s="33"/>
      <c r="JH189" s="33"/>
      <c r="JI189" s="33"/>
      <c r="JJ189" s="33"/>
      <c r="JK189" s="33"/>
      <c r="JL189" s="33"/>
      <c r="JM189" s="33"/>
      <c r="JN189" s="33"/>
      <c r="JO189" s="33"/>
      <c r="JP189" s="33"/>
      <c r="JQ189" s="33"/>
      <c r="JR189" s="33"/>
      <c r="JS189" s="33"/>
      <c r="JT189" s="33"/>
      <c r="JU189" s="33"/>
      <c r="JV189" s="33"/>
      <c r="JW189" s="33"/>
      <c r="JX189" s="33"/>
      <c r="JY189" s="33"/>
      <c r="JZ189" s="33"/>
      <c r="KA189" s="33"/>
      <c r="KB189" s="33"/>
      <c r="KC189" s="33"/>
      <c r="KD189" s="33"/>
      <c r="KE189" s="33"/>
      <c r="KF189" s="33"/>
      <c r="KG189" s="33"/>
      <c r="KH189" s="33"/>
      <c r="KI189" s="33"/>
      <c r="KJ189" s="33"/>
      <c r="KK189" s="33"/>
      <c r="KL189" s="33"/>
      <c r="KM189" s="33"/>
      <c r="KN189" s="33"/>
      <c r="KO189" s="33"/>
      <c r="KP189" s="33"/>
      <c r="KQ189" s="33"/>
      <c r="KR189" s="33"/>
      <c r="KS189" s="33"/>
      <c r="KT189" s="33"/>
      <c r="KU189" s="33"/>
      <c r="KV189" s="33"/>
      <c r="KW189" s="33"/>
      <c r="KX189" s="33"/>
      <c r="KY189" s="33"/>
      <c r="KZ189" s="33"/>
      <c r="LA189" s="33"/>
      <c r="LB189" s="33"/>
      <c r="LC189" s="33"/>
      <c r="LD189" s="33"/>
      <c r="LE189" s="33"/>
      <c r="LF189" s="33"/>
      <c r="LG189" s="33"/>
      <c r="LH189" s="33"/>
      <c r="LI189" s="33"/>
      <c r="LJ189" s="33"/>
      <c r="LK189" s="33"/>
      <c r="LL189" s="33"/>
      <c r="LM189" s="33"/>
      <c r="LN189" s="33"/>
      <c r="LO189" s="33"/>
      <c r="LP189" s="33"/>
      <c r="LQ189" s="33"/>
      <c r="LR189" s="33"/>
      <c r="LS189" s="33"/>
      <c r="LT189" s="33"/>
      <c r="LU189" s="33"/>
      <c r="LV189" s="33"/>
      <c r="LW189" s="33"/>
      <c r="LX189" s="33"/>
      <c r="LY189" s="33"/>
      <c r="LZ189" s="33"/>
      <c r="MA189" s="33"/>
      <c r="MB189" s="33"/>
      <c r="MC189" s="33"/>
      <c r="MD189" s="33"/>
      <c r="ME189" s="33"/>
      <c r="MF189" s="33"/>
      <c r="MG189" s="33"/>
      <c r="MH189" s="33"/>
      <c r="MI189" s="33"/>
      <c r="MJ189" s="33"/>
      <c r="MK189" s="33"/>
      <c r="ML189" s="33"/>
      <c r="MM189" s="33"/>
      <c r="MN189" s="33"/>
      <c r="MO189" s="33"/>
      <c r="MP189" s="33"/>
      <c r="MQ189" s="33"/>
      <c r="MR189" s="33"/>
      <c r="MS189" s="33"/>
      <c r="MT189" s="33"/>
      <c r="MU189" s="33"/>
      <c r="MV189" s="33"/>
      <c r="MW189" s="33"/>
      <c r="MX189" s="33"/>
      <c r="MY189" s="33"/>
      <c r="MZ189" s="33"/>
      <c r="NA189" s="33"/>
      <c r="NB189" s="33"/>
      <c r="NC189" s="33"/>
      <c r="ND189" s="33"/>
      <c r="NE189" s="33"/>
      <c r="NF189" s="33"/>
      <c r="NG189" s="33"/>
      <c r="NH189" s="33"/>
      <c r="NI189" s="33"/>
      <c r="NJ189" s="33"/>
      <c r="NK189" s="33"/>
      <c r="NL189" s="33"/>
      <c r="NM189" s="33"/>
      <c r="NN189" s="33"/>
      <c r="NO189" s="33"/>
      <c r="NP189" s="33"/>
      <c r="NQ189" s="33"/>
      <c r="NR189" s="33"/>
      <c r="NS189" s="33"/>
      <c r="NT189" s="33"/>
      <c r="NU189" s="33"/>
      <c r="NV189" s="33"/>
      <c r="NW189" s="33"/>
      <c r="NX189" s="33"/>
      <c r="NY189" s="33"/>
      <c r="NZ189" s="33"/>
      <c r="OA189" s="33"/>
      <c r="OB189" s="33"/>
      <c r="OC189" s="33"/>
      <c r="OD189" s="33"/>
      <c r="OE189" s="33"/>
      <c r="OF189" s="33"/>
      <c r="OG189" s="33"/>
      <c r="OH189" s="33"/>
      <c r="OI189" s="33"/>
      <c r="OJ189" s="33"/>
      <c r="OK189" s="33"/>
      <c r="OL189" s="33"/>
      <c r="OM189" s="33"/>
      <c r="ON189" s="33"/>
      <c r="OO189" s="33"/>
      <c r="OP189" s="33"/>
      <c r="OQ189" s="33"/>
      <c r="OR189" s="33"/>
      <c r="OS189" s="33"/>
      <c r="OT189" s="33"/>
      <c r="OU189" s="33"/>
      <c r="OV189" s="33"/>
      <c r="OW189" s="33"/>
      <c r="OX189" s="33"/>
      <c r="OY189" s="33"/>
      <c r="OZ189" s="33"/>
      <c r="PA189" s="33"/>
      <c r="PB189" s="33"/>
      <c r="PC189" s="33"/>
      <c r="PD189" s="33"/>
      <c r="PE189" s="33"/>
      <c r="PF189" s="33"/>
      <c r="PG189" s="33"/>
      <c r="PH189" s="33"/>
      <c r="PI189" s="33"/>
      <c r="PJ189" s="33"/>
      <c r="PK189" s="33"/>
      <c r="PL189" s="33"/>
      <c r="PM189" s="33"/>
      <c r="PN189" s="33"/>
      <c r="PO189" s="33"/>
      <c r="PP189" s="33"/>
      <c r="PQ189" s="33"/>
      <c r="PR189" s="33"/>
      <c r="PS189" s="33"/>
      <c r="PT189" s="33"/>
      <c r="PU189" s="33"/>
      <c r="PV189" s="33"/>
      <c r="PW189" s="33"/>
      <c r="PX189" s="33"/>
      <c r="PY189" s="33"/>
      <c r="PZ189" s="33"/>
      <c r="QA189" s="33"/>
      <c r="QB189" s="33"/>
      <c r="QC189" s="33"/>
      <c r="QD189" s="33"/>
      <c r="QE189" s="33"/>
      <c r="QF189" s="33"/>
      <c r="QG189" s="33"/>
      <c r="QH189" s="33"/>
      <c r="QI189" s="33"/>
      <c r="QJ189" s="33"/>
      <c r="QK189" s="33"/>
      <c r="QL189" s="33"/>
      <c r="QM189" s="33"/>
      <c r="QN189" s="33"/>
      <c r="QO189" s="33"/>
      <c r="QP189" s="33"/>
      <c r="QQ189" s="33"/>
      <c r="QR189" s="33"/>
      <c r="QS189" s="33"/>
      <c r="QT189" s="33"/>
      <c r="QU189" s="33"/>
      <c r="QV189" s="33"/>
      <c r="QW189" s="33"/>
      <c r="QX189" s="33"/>
      <c r="QY189" s="33"/>
      <c r="QZ189" s="33"/>
      <c r="RA189" s="33"/>
      <c r="RB189" s="33"/>
      <c r="RC189" s="33"/>
      <c r="RD189" s="33"/>
      <c r="RE189" s="33"/>
      <c r="RF189" s="33"/>
      <c r="RG189" s="33"/>
      <c r="RH189" s="33"/>
      <c r="RI189" s="33"/>
      <c r="RJ189" s="33"/>
      <c r="RK189" s="33"/>
      <c r="RL189" s="33"/>
      <c r="RM189" s="33"/>
      <c r="RN189" s="33"/>
      <c r="RO189" s="33"/>
      <c r="RP189" s="33"/>
      <c r="RQ189" s="33"/>
      <c r="RR189" s="33"/>
      <c r="RS189" s="33"/>
      <c r="RT189" s="33"/>
      <c r="RU189" s="33"/>
      <c r="RV189" s="33"/>
      <c r="RW189" s="33"/>
      <c r="RX189" s="33"/>
      <c r="RY189" s="33"/>
      <c r="RZ189" s="33"/>
      <c r="SA189" s="33"/>
      <c r="SB189" s="33"/>
      <c r="SC189" s="33"/>
      <c r="SD189" s="33"/>
      <c r="SE189" s="33"/>
      <c r="SF189" s="33"/>
      <c r="SG189" s="33"/>
      <c r="SH189" s="33"/>
      <c r="SI189" s="33"/>
      <c r="SJ189" s="33"/>
      <c r="SK189" s="33"/>
      <c r="SL189" s="33"/>
      <c r="SM189" s="33"/>
      <c r="SN189" s="33"/>
      <c r="SO189" s="33"/>
      <c r="SP189" s="33"/>
      <c r="SQ189" s="33"/>
      <c r="SR189" s="33"/>
      <c r="SS189" s="33"/>
      <c r="ST189" s="33"/>
      <c r="SU189" s="33"/>
      <c r="SV189" s="33"/>
      <c r="SW189" s="33"/>
      <c r="SX189" s="33"/>
      <c r="SY189" s="33"/>
      <c r="SZ189" s="33"/>
      <c r="TA189" s="33"/>
      <c r="TB189" s="33"/>
      <c r="TC189" s="33"/>
      <c r="TD189" s="33"/>
      <c r="TE189" s="33"/>
      <c r="TF189" s="33"/>
      <c r="TG189" s="33"/>
      <c r="TH189" s="33"/>
    </row>
    <row r="190" spans="1:528" s="22" customFormat="1" ht="47.25" x14ac:dyDescent="0.25">
      <c r="A190" s="60" t="s">
        <v>200</v>
      </c>
      <c r="B190" s="107" t="str">
        <f>'дод 7'!A18</f>
        <v>0160</v>
      </c>
      <c r="C190" s="107" t="str">
        <f>'дод 7'!B18</f>
        <v>0111</v>
      </c>
      <c r="D190" s="36" t="s">
        <v>516</v>
      </c>
      <c r="E190" s="117">
        <f t="shared" ref="E190:E217" si="88">F190+I190</f>
        <v>14436900</v>
      </c>
      <c r="F190" s="117">
        <v>14436900</v>
      </c>
      <c r="G190" s="117">
        <v>11274000</v>
      </c>
      <c r="H190" s="117">
        <v>203100</v>
      </c>
      <c r="I190" s="117"/>
      <c r="J190" s="117">
        <f>L190+O190</f>
        <v>0</v>
      </c>
      <c r="K190" s="117"/>
      <c r="L190" s="117"/>
      <c r="M190" s="117"/>
      <c r="N190" s="117"/>
      <c r="O190" s="117"/>
      <c r="P190" s="117">
        <f t="shared" ref="P190:P217" si="89">E190+J190</f>
        <v>14436900</v>
      </c>
      <c r="Q190" s="17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  <c r="TH190" s="23"/>
    </row>
    <row r="191" spans="1:528" s="22" customFormat="1" ht="19.5" customHeight="1" x14ac:dyDescent="0.25">
      <c r="A191" s="121" t="s">
        <v>309</v>
      </c>
      <c r="B191" s="42" t="str">
        <f>'дод 7'!A107</f>
        <v>3210</v>
      </c>
      <c r="C191" s="42" t="str">
        <f>'дод 7'!B107</f>
        <v>1050</v>
      </c>
      <c r="D191" s="36" t="str">
        <f>'дод 7'!C107</f>
        <v>Організація та проведення громадських робіт</v>
      </c>
      <c r="E191" s="117">
        <f t="shared" si="88"/>
        <v>200000</v>
      </c>
      <c r="F191" s="117">
        <v>200000</v>
      </c>
      <c r="G191" s="117"/>
      <c r="H191" s="117"/>
      <c r="I191" s="117"/>
      <c r="J191" s="117">
        <f t="shared" ref="J191:J217" si="90">L191+O191</f>
        <v>0</v>
      </c>
      <c r="K191" s="117"/>
      <c r="L191" s="117"/>
      <c r="M191" s="117"/>
      <c r="N191" s="117"/>
      <c r="O191" s="117"/>
      <c r="P191" s="117">
        <f t="shared" si="89"/>
        <v>200000</v>
      </c>
      <c r="Q191" s="17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  <c r="TH191" s="23"/>
    </row>
    <row r="192" spans="1:528" s="22" customFormat="1" ht="33.75" customHeight="1" x14ac:dyDescent="0.25">
      <c r="A192" s="60" t="s">
        <v>201</v>
      </c>
      <c r="B192" s="107" t="str">
        <f>'дод 7'!A129</f>
        <v>6011</v>
      </c>
      <c r="C192" s="107" t="str">
        <f>'дод 7'!B129</f>
        <v>0610</v>
      </c>
      <c r="D192" s="61" t="str">
        <f>'дод 7'!C129</f>
        <v>Експлуатація та технічне обслуговування житлового фонду</v>
      </c>
      <c r="E192" s="117">
        <f t="shared" si="88"/>
        <v>0</v>
      </c>
      <c r="F192" s="117"/>
      <c r="G192" s="117"/>
      <c r="H192" s="117"/>
      <c r="I192" s="117"/>
      <c r="J192" s="117">
        <f t="shared" si="90"/>
        <v>7090572</v>
      </c>
      <c r="K192" s="117">
        <v>7054092</v>
      </c>
      <c r="L192" s="117"/>
      <c r="M192" s="117"/>
      <c r="N192" s="117"/>
      <c r="O192" s="117">
        <v>7090572</v>
      </c>
      <c r="P192" s="117">
        <f t="shared" si="89"/>
        <v>7090572</v>
      </c>
      <c r="Q192" s="17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  <c r="TH192" s="23"/>
    </row>
    <row r="193" spans="1:528" s="22" customFormat="1" ht="31.5" x14ac:dyDescent="0.25">
      <c r="A193" s="60" t="s">
        <v>202</v>
      </c>
      <c r="B193" s="107" t="str">
        <f>'дод 7'!A130</f>
        <v>6013</v>
      </c>
      <c r="C193" s="107" t="str">
        <f>'дод 7'!B130</f>
        <v>0620</v>
      </c>
      <c r="D193" s="61" t="str">
        <f>'дод 7'!C130</f>
        <v>Забезпечення діяльності водопровідно-каналізаційного господарства</v>
      </c>
      <c r="E193" s="117">
        <f t="shared" si="88"/>
        <v>28860000</v>
      </c>
      <c r="F193" s="117">
        <f>610000+3000000</f>
        <v>3610000</v>
      </c>
      <c r="G193" s="117"/>
      <c r="H193" s="117"/>
      <c r="I193" s="117">
        <f>28470000-3000000-220000</f>
        <v>25250000</v>
      </c>
      <c r="J193" s="117">
        <f t="shared" si="90"/>
        <v>230000</v>
      </c>
      <c r="K193" s="117">
        <v>230000</v>
      </c>
      <c r="L193" s="117"/>
      <c r="M193" s="117"/>
      <c r="N193" s="117"/>
      <c r="O193" s="117">
        <v>230000</v>
      </c>
      <c r="P193" s="117">
        <f t="shared" si="89"/>
        <v>29090000</v>
      </c>
      <c r="Q193" s="17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  <c r="TG193" s="23"/>
      <c r="TH193" s="23"/>
    </row>
    <row r="194" spans="1:528" s="22" customFormat="1" ht="30" customHeight="1" x14ac:dyDescent="0.25">
      <c r="A194" s="60" t="s">
        <v>263</v>
      </c>
      <c r="B194" s="107" t="str">
        <f>'дод 7'!A131</f>
        <v>6015</v>
      </c>
      <c r="C194" s="107" t="str">
        <f>'дод 7'!B131</f>
        <v>0620</v>
      </c>
      <c r="D194" s="61" t="str">
        <f>'дод 7'!C131</f>
        <v>Забезпечення надійної та безперебійної експлуатації ліфтів</v>
      </c>
      <c r="E194" s="117">
        <f t="shared" si="88"/>
        <v>99980</v>
      </c>
      <c r="F194" s="117">
        <v>99980</v>
      </c>
      <c r="G194" s="117"/>
      <c r="H194" s="117"/>
      <c r="I194" s="117"/>
      <c r="J194" s="117">
        <f t="shared" si="90"/>
        <v>6650000</v>
      </c>
      <c r="K194" s="117">
        <f>15000000-8400000</f>
        <v>6600000</v>
      </c>
      <c r="L194" s="117"/>
      <c r="M194" s="117"/>
      <c r="N194" s="117"/>
      <c r="O194" s="117">
        <f>15050000-8400000</f>
        <v>6650000</v>
      </c>
      <c r="P194" s="117">
        <f t="shared" si="89"/>
        <v>6749980</v>
      </c>
      <c r="Q194" s="17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  <c r="TH194" s="23"/>
    </row>
    <row r="195" spans="1:528" s="22" customFormat="1" ht="32.25" customHeight="1" x14ac:dyDescent="0.25">
      <c r="A195" s="60" t="s">
        <v>266</v>
      </c>
      <c r="B195" s="107" t="str">
        <f>'дод 7'!A132</f>
        <v>6017</v>
      </c>
      <c r="C195" s="107" t="str">
        <f>'дод 7'!B132</f>
        <v>0620</v>
      </c>
      <c r="D195" s="61" t="str">
        <f>'дод 7'!C132</f>
        <v>Інша діяльність, пов’язана з експлуатацією об’єктів житлово-комунального господарства</v>
      </c>
      <c r="E195" s="117">
        <f t="shared" si="88"/>
        <v>100000</v>
      </c>
      <c r="F195" s="117">
        <v>100000</v>
      </c>
      <c r="G195" s="117"/>
      <c r="H195" s="117"/>
      <c r="I195" s="117"/>
      <c r="J195" s="117">
        <f t="shared" si="90"/>
        <v>0</v>
      </c>
      <c r="K195" s="117"/>
      <c r="L195" s="117"/>
      <c r="M195" s="117"/>
      <c r="N195" s="117"/>
      <c r="O195" s="117"/>
      <c r="P195" s="117">
        <f t="shared" si="89"/>
        <v>100000</v>
      </c>
      <c r="Q195" s="17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  <c r="TH195" s="23"/>
    </row>
    <row r="196" spans="1:528" s="22" customFormat="1" ht="47.25" x14ac:dyDescent="0.25">
      <c r="A196" s="60" t="s">
        <v>203</v>
      </c>
      <c r="B196" s="107" t="str">
        <f>'дод 7'!A133</f>
        <v>6020</v>
      </c>
      <c r="C196" s="107" t="str">
        <f>'дод 7'!B133</f>
        <v>0620</v>
      </c>
      <c r="D196" s="61" t="str">
        <f>'дод 7'!C133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96" s="117">
        <f t="shared" si="88"/>
        <v>300000</v>
      </c>
      <c r="F196" s="117"/>
      <c r="G196" s="117"/>
      <c r="H196" s="117"/>
      <c r="I196" s="117">
        <v>300000</v>
      </c>
      <c r="J196" s="117">
        <f t="shared" si="90"/>
        <v>0</v>
      </c>
      <c r="K196" s="117"/>
      <c r="L196" s="117"/>
      <c r="M196" s="117"/>
      <c r="N196" s="117"/>
      <c r="O196" s="117"/>
      <c r="P196" s="117">
        <f t="shared" si="89"/>
        <v>300000</v>
      </c>
      <c r="Q196" s="17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  <c r="TH196" s="23"/>
    </row>
    <row r="197" spans="1:528" s="22" customFormat="1" ht="21.75" customHeight="1" x14ac:dyDescent="0.25">
      <c r="A197" s="60" t="s">
        <v>204</v>
      </c>
      <c r="B197" s="107" t="str">
        <f>'дод 7'!A134</f>
        <v>6030</v>
      </c>
      <c r="C197" s="107" t="str">
        <f>'дод 7'!B134</f>
        <v>0620</v>
      </c>
      <c r="D197" s="61" t="str">
        <f>'дод 7'!C134</f>
        <v>Організація благоустрою населених пунктів</v>
      </c>
      <c r="E197" s="117">
        <f t="shared" si="88"/>
        <v>220864874.13</v>
      </c>
      <c r="F197" s="117">
        <f>187286868-124500+3000000+25000000+5000000+5000000+300000-4200000+60000-457493.87</f>
        <v>220864874.13</v>
      </c>
      <c r="G197" s="117"/>
      <c r="H197" s="117">
        <f>29504500+5000000</f>
        <v>34504500</v>
      </c>
      <c r="I197" s="117"/>
      <c r="J197" s="117">
        <f t="shared" si="90"/>
        <v>28422020</v>
      </c>
      <c r="K197" s="117">
        <f>33186720+4175300+2800000+210000-4000000-2000000-2000000-6200000+1500000+750000</f>
        <v>28422020</v>
      </c>
      <c r="L197" s="131"/>
      <c r="M197" s="117"/>
      <c r="N197" s="117"/>
      <c r="O197" s="117">
        <f>33186720+4175300+2800000+210000-4000000-2000000-2000000-6200000+1500000+750000</f>
        <v>28422020</v>
      </c>
      <c r="P197" s="117">
        <f t="shared" si="89"/>
        <v>249286894.13</v>
      </c>
      <c r="Q197" s="17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</row>
    <row r="198" spans="1:528" s="22" customFormat="1" ht="31.5" customHeight="1" x14ac:dyDescent="0.25">
      <c r="A198" s="60" t="s">
        <v>256</v>
      </c>
      <c r="B198" s="107" t="str">
        <f>'дод 7'!A138</f>
        <v>6090</v>
      </c>
      <c r="C198" s="107" t="str">
        <f>'дод 7'!B138</f>
        <v>0640</v>
      </c>
      <c r="D198" s="61" t="str">
        <f>'дод 7'!C138</f>
        <v>Інша діяльність у сфері житлово-комунального господарства</v>
      </c>
      <c r="E198" s="117">
        <f t="shared" si="88"/>
        <v>47773888</v>
      </c>
      <c r="F198" s="117">
        <f>14629688+300000+33600000-755800</f>
        <v>47773888</v>
      </c>
      <c r="G198" s="117"/>
      <c r="H198" s="117">
        <v>24500</v>
      </c>
      <c r="I198" s="117"/>
      <c r="J198" s="117">
        <f t="shared" si="90"/>
        <v>1785000</v>
      </c>
      <c r="K198" s="117"/>
      <c r="L198" s="117"/>
      <c r="M198" s="117"/>
      <c r="N198" s="117"/>
      <c r="O198" s="117">
        <v>1785000</v>
      </c>
      <c r="P198" s="117">
        <f t="shared" si="89"/>
        <v>49558888</v>
      </c>
      <c r="Q198" s="17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  <c r="TF198" s="23"/>
      <c r="TG198" s="23"/>
      <c r="TH198" s="23"/>
    </row>
    <row r="199" spans="1:528" s="22" customFormat="1" ht="31.5" x14ac:dyDescent="0.25">
      <c r="A199" s="60" t="s">
        <v>275</v>
      </c>
      <c r="B199" s="107" t="str">
        <f>'дод 7'!A147</f>
        <v>7310</v>
      </c>
      <c r="C199" s="107" t="str">
        <f>'дод 7'!B147</f>
        <v>0443</v>
      </c>
      <c r="D199" s="61" t="str">
        <f>'дод 7'!C147</f>
        <v>Будівництво об'єктів житлово-комунального господарства</v>
      </c>
      <c r="E199" s="117">
        <f t="shared" si="88"/>
        <v>0</v>
      </c>
      <c r="F199" s="117"/>
      <c r="G199" s="117"/>
      <c r="H199" s="117"/>
      <c r="I199" s="117"/>
      <c r="J199" s="117">
        <f t="shared" si="90"/>
        <v>19836513</v>
      </c>
      <c r="K199" s="117">
        <f>18836513+1000000</f>
        <v>19836513</v>
      </c>
      <c r="L199" s="117"/>
      <c r="M199" s="117"/>
      <c r="N199" s="117"/>
      <c r="O199" s="117">
        <f>18836513+1000000</f>
        <v>19836513</v>
      </c>
      <c r="P199" s="117">
        <f t="shared" si="89"/>
        <v>19836513</v>
      </c>
      <c r="Q199" s="17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  <c r="TF199" s="23"/>
      <c r="TG199" s="23"/>
      <c r="TH199" s="23"/>
    </row>
    <row r="200" spans="1:528" s="22" customFormat="1" ht="20.25" customHeight="1" x14ac:dyDescent="0.25">
      <c r="A200" s="60" t="s">
        <v>277</v>
      </c>
      <c r="B200" s="107" t="str">
        <f>'дод 7'!A153</f>
        <v>7330</v>
      </c>
      <c r="C200" s="107" t="str">
        <f>'дод 7'!B153</f>
        <v>0443</v>
      </c>
      <c r="D200" s="61" t="str">
        <f>'дод 7'!C153</f>
        <v>Будівництво інших об'єктів комунальної власності</v>
      </c>
      <c r="E200" s="117">
        <f t="shared" si="88"/>
        <v>0</v>
      </c>
      <c r="F200" s="117"/>
      <c r="G200" s="117"/>
      <c r="H200" s="117"/>
      <c r="I200" s="117"/>
      <c r="J200" s="117">
        <f t="shared" si="90"/>
        <v>22088598</v>
      </c>
      <c r="K200" s="117">
        <f>16788598+300000+5000000</f>
        <v>22088598</v>
      </c>
      <c r="L200" s="117"/>
      <c r="M200" s="117"/>
      <c r="N200" s="117"/>
      <c r="O200" s="117">
        <f>16788598+300000+5000000</f>
        <v>22088598</v>
      </c>
      <c r="P200" s="117">
        <f t="shared" si="89"/>
        <v>22088598</v>
      </c>
      <c r="Q200" s="17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  <c r="TH200" s="23"/>
    </row>
    <row r="201" spans="1:528" s="22" customFormat="1" ht="29.25" customHeight="1" x14ac:dyDescent="0.25">
      <c r="A201" s="60" t="s">
        <v>205</v>
      </c>
      <c r="B201" s="107">
        <v>7340</v>
      </c>
      <c r="C201" s="107" t="str">
        <f>'дод 7'!B152</f>
        <v>0443</v>
      </c>
      <c r="D201" s="61" t="str">
        <f>'дод 7'!C154</f>
        <v>Проектування, реставрація та охорона пам'яток архітектури</v>
      </c>
      <c r="E201" s="117">
        <f t="shared" ref="E201" si="91">F201+I201</f>
        <v>0</v>
      </c>
      <c r="F201" s="117"/>
      <c r="G201" s="117"/>
      <c r="H201" s="117"/>
      <c r="I201" s="117"/>
      <c r="J201" s="117">
        <f t="shared" ref="J201" si="92">L201+O201</f>
        <v>3250000</v>
      </c>
      <c r="K201" s="117">
        <v>3250000</v>
      </c>
      <c r="L201" s="117"/>
      <c r="M201" s="117"/>
      <c r="N201" s="117"/>
      <c r="O201" s="117">
        <v>3250000</v>
      </c>
      <c r="P201" s="117">
        <f t="shared" ref="P201" si="93">E201+J201</f>
        <v>3250000</v>
      </c>
      <c r="Q201" s="17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  <c r="TH201" s="23"/>
    </row>
    <row r="202" spans="1:528" s="22" customFormat="1" ht="49.5" hidden="1" customHeight="1" x14ac:dyDescent="0.25">
      <c r="A202" s="60" t="s">
        <v>379</v>
      </c>
      <c r="B202" s="107">
        <f>'дод 7'!A156</f>
        <v>7361</v>
      </c>
      <c r="C202" s="107" t="str">
        <f>'дод 7'!B156</f>
        <v>0490</v>
      </c>
      <c r="D202" s="61" t="str">
        <f>'дод 7'!C156</f>
        <v>Співфінансування інвестиційних проектів, що реалізуються за рахунок коштів державного фонду регіонального розвитку</v>
      </c>
      <c r="E202" s="117">
        <f t="shared" si="88"/>
        <v>0</v>
      </c>
      <c r="F202" s="117"/>
      <c r="G202" s="117"/>
      <c r="H202" s="117"/>
      <c r="I202" s="117"/>
      <c r="J202" s="117">
        <f t="shared" si="90"/>
        <v>0</v>
      </c>
      <c r="K202" s="117"/>
      <c r="L202" s="117"/>
      <c r="M202" s="117"/>
      <c r="N202" s="117"/>
      <c r="O202" s="117"/>
      <c r="P202" s="117">
        <f t="shared" si="89"/>
        <v>0</v>
      </c>
      <c r="Q202" s="145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  <c r="TF202" s="23"/>
      <c r="TG202" s="23"/>
      <c r="TH202" s="23"/>
    </row>
    <row r="203" spans="1:528" s="22" customFormat="1" ht="30" hidden="1" customHeight="1" x14ac:dyDescent="0.25">
      <c r="A203" s="60">
        <v>1217362</v>
      </c>
      <c r="B203" s="107">
        <f>'дод 7'!A157</f>
        <v>7362</v>
      </c>
      <c r="C203" s="107" t="str">
        <f>'дод 7'!B157</f>
        <v>0490</v>
      </c>
      <c r="D203" s="61" t="str">
        <f>'дод 7'!C157</f>
        <v>Виконання інвестиційних проектів в рамках підтримки розвитку об'єднаних територіальних громад</v>
      </c>
      <c r="E203" s="117">
        <f t="shared" si="88"/>
        <v>0</v>
      </c>
      <c r="F203" s="117"/>
      <c r="G203" s="117"/>
      <c r="H203" s="117"/>
      <c r="I203" s="117"/>
      <c r="J203" s="117">
        <f t="shared" si="90"/>
        <v>0</v>
      </c>
      <c r="K203" s="117"/>
      <c r="L203" s="117"/>
      <c r="M203" s="117"/>
      <c r="N203" s="117"/>
      <c r="O203" s="117"/>
      <c r="P203" s="117">
        <f t="shared" si="89"/>
        <v>0</v>
      </c>
      <c r="Q203" s="145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  <c r="TF203" s="23"/>
      <c r="TG203" s="23"/>
      <c r="TH203" s="23"/>
    </row>
    <row r="204" spans="1:528" s="22" customFormat="1" ht="45" hidden="1" customHeight="1" x14ac:dyDescent="0.25">
      <c r="A204" s="60" t="s">
        <v>377</v>
      </c>
      <c r="B204" s="107">
        <v>7363</v>
      </c>
      <c r="C204" s="37" t="s">
        <v>84</v>
      </c>
      <c r="D204" s="36" t="s">
        <v>407</v>
      </c>
      <c r="E204" s="117">
        <f t="shared" si="88"/>
        <v>0</v>
      </c>
      <c r="F204" s="117"/>
      <c r="G204" s="117"/>
      <c r="H204" s="117"/>
      <c r="I204" s="117"/>
      <c r="J204" s="117">
        <f t="shared" si="90"/>
        <v>0</v>
      </c>
      <c r="K204" s="117"/>
      <c r="L204" s="117"/>
      <c r="M204" s="117"/>
      <c r="N204" s="117"/>
      <c r="O204" s="117"/>
      <c r="P204" s="117">
        <f t="shared" si="89"/>
        <v>0</v>
      </c>
      <c r="Q204" s="145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  <c r="TH204" s="23"/>
    </row>
    <row r="205" spans="1:528" s="24" customFormat="1" ht="45" hidden="1" customHeight="1" x14ac:dyDescent="0.25">
      <c r="A205" s="89"/>
      <c r="B205" s="129"/>
      <c r="C205" s="129"/>
      <c r="D205" s="92" t="s">
        <v>397</v>
      </c>
      <c r="E205" s="119">
        <f t="shared" si="88"/>
        <v>0</v>
      </c>
      <c r="F205" s="119"/>
      <c r="G205" s="119"/>
      <c r="H205" s="119"/>
      <c r="I205" s="119"/>
      <c r="J205" s="119">
        <f t="shared" si="90"/>
        <v>0</v>
      </c>
      <c r="K205" s="119"/>
      <c r="L205" s="119"/>
      <c r="M205" s="119"/>
      <c r="N205" s="119"/>
      <c r="O205" s="119"/>
      <c r="P205" s="119">
        <f t="shared" si="89"/>
        <v>0</v>
      </c>
      <c r="Q205" s="145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  <c r="IV205" s="30"/>
      <c r="IW205" s="30"/>
      <c r="IX205" s="30"/>
      <c r="IY205" s="30"/>
      <c r="IZ205" s="30"/>
      <c r="JA205" s="30"/>
      <c r="JB205" s="30"/>
      <c r="JC205" s="30"/>
      <c r="JD205" s="30"/>
      <c r="JE205" s="30"/>
      <c r="JF205" s="30"/>
      <c r="JG205" s="30"/>
      <c r="JH205" s="30"/>
      <c r="JI205" s="30"/>
      <c r="JJ205" s="30"/>
      <c r="JK205" s="30"/>
      <c r="JL205" s="30"/>
      <c r="JM205" s="30"/>
      <c r="JN205" s="30"/>
      <c r="JO205" s="30"/>
      <c r="JP205" s="30"/>
      <c r="JQ205" s="30"/>
      <c r="JR205" s="30"/>
      <c r="JS205" s="30"/>
      <c r="JT205" s="30"/>
      <c r="JU205" s="30"/>
      <c r="JV205" s="30"/>
      <c r="JW205" s="30"/>
      <c r="JX205" s="30"/>
      <c r="JY205" s="30"/>
      <c r="JZ205" s="30"/>
      <c r="KA205" s="30"/>
      <c r="KB205" s="30"/>
      <c r="KC205" s="30"/>
      <c r="KD205" s="30"/>
      <c r="KE205" s="30"/>
      <c r="KF205" s="30"/>
      <c r="KG205" s="30"/>
      <c r="KH205" s="30"/>
      <c r="KI205" s="30"/>
      <c r="KJ205" s="30"/>
      <c r="KK205" s="30"/>
      <c r="KL205" s="30"/>
      <c r="KM205" s="30"/>
      <c r="KN205" s="30"/>
      <c r="KO205" s="30"/>
      <c r="KP205" s="30"/>
      <c r="KQ205" s="30"/>
      <c r="KR205" s="30"/>
      <c r="KS205" s="30"/>
      <c r="KT205" s="30"/>
      <c r="KU205" s="30"/>
      <c r="KV205" s="30"/>
      <c r="KW205" s="30"/>
      <c r="KX205" s="30"/>
      <c r="KY205" s="30"/>
      <c r="KZ205" s="30"/>
      <c r="LA205" s="30"/>
      <c r="LB205" s="30"/>
      <c r="LC205" s="30"/>
      <c r="LD205" s="30"/>
      <c r="LE205" s="30"/>
      <c r="LF205" s="30"/>
      <c r="LG205" s="30"/>
      <c r="LH205" s="30"/>
      <c r="LI205" s="30"/>
      <c r="LJ205" s="30"/>
      <c r="LK205" s="30"/>
      <c r="LL205" s="30"/>
      <c r="LM205" s="30"/>
      <c r="LN205" s="30"/>
      <c r="LO205" s="30"/>
      <c r="LP205" s="30"/>
      <c r="LQ205" s="30"/>
      <c r="LR205" s="30"/>
      <c r="LS205" s="30"/>
      <c r="LT205" s="30"/>
      <c r="LU205" s="30"/>
      <c r="LV205" s="30"/>
      <c r="LW205" s="30"/>
      <c r="LX205" s="30"/>
      <c r="LY205" s="30"/>
      <c r="LZ205" s="30"/>
      <c r="MA205" s="30"/>
      <c r="MB205" s="30"/>
      <c r="MC205" s="30"/>
      <c r="MD205" s="30"/>
      <c r="ME205" s="30"/>
      <c r="MF205" s="30"/>
      <c r="MG205" s="30"/>
      <c r="MH205" s="30"/>
      <c r="MI205" s="30"/>
      <c r="MJ205" s="30"/>
      <c r="MK205" s="30"/>
      <c r="ML205" s="30"/>
      <c r="MM205" s="30"/>
      <c r="MN205" s="30"/>
      <c r="MO205" s="30"/>
      <c r="MP205" s="30"/>
      <c r="MQ205" s="30"/>
      <c r="MR205" s="30"/>
      <c r="MS205" s="30"/>
      <c r="MT205" s="30"/>
      <c r="MU205" s="30"/>
      <c r="MV205" s="30"/>
      <c r="MW205" s="30"/>
      <c r="MX205" s="30"/>
      <c r="MY205" s="30"/>
      <c r="MZ205" s="30"/>
      <c r="NA205" s="30"/>
      <c r="NB205" s="30"/>
      <c r="NC205" s="30"/>
      <c r="ND205" s="30"/>
      <c r="NE205" s="30"/>
      <c r="NF205" s="30"/>
      <c r="NG205" s="30"/>
      <c r="NH205" s="30"/>
      <c r="NI205" s="30"/>
      <c r="NJ205" s="30"/>
      <c r="NK205" s="30"/>
      <c r="NL205" s="30"/>
      <c r="NM205" s="30"/>
      <c r="NN205" s="30"/>
      <c r="NO205" s="30"/>
      <c r="NP205" s="30"/>
      <c r="NQ205" s="30"/>
      <c r="NR205" s="30"/>
      <c r="NS205" s="30"/>
      <c r="NT205" s="30"/>
      <c r="NU205" s="30"/>
      <c r="NV205" s="30"/>
      <c r="NW205" s="30"/>
      <c r="NX205" s="30"/>
      <c r="NY205" s="30"/>
      <c r="NZ205" s="30"/>
      <c r="OA205" s="30"/>
      <c r="OB205" s="30"/>
      <c r="OC205" s="30"/>
      <c r="OD205" s="30"/>
      <c r="OE205" s="30"/>
      <c r="OF205" s="30"/>
      <c r="OG205" s="30"/>
      <c r="OH205" s="30"/>
      <c r="OI205" s="30"/>
      <c r="OJ205" s="30"/>
      <c r="OK205" s="30"/>
      <c r="OL205" s="30"/>
      <c r="OM205" s="30"/>
      <c r="ON205" s="30"/>
      <c r="OO205" s="30"/>
      <c r="OP205" s="30"/>
      <c r="OQ205" s="30"/>
      <c r="OR205" s="30"/>
      <c r="OS205" s="30"/>
      <c r="OT205" s="30"/>
      <c r="OU205" s="30"/>
      <c r="OV205" s="30"/>
      <c r="OW205" s="30"/>
      <c r="OX205" s="30"/>
      <c r="OY205" s="30"/>
      <c r="OZ205" s="30"/>
      <c r="PA205" s="30"/>
      <c r="PB205" s="30"/>
      <c r="PC205" s="30"/>
      <c r="PD205" s="30"/>
      <c r="PE205" s="30"/>
      <c r="PF205" s="30"/>
      <c r="PG205" s="30"/>
      <c r="PH205" s="30"/>
      <c r="PI205" s="30"/>
      <c r="PJ205" s="30"/>
      <c r="PK205" s="30"/>
      <c r="PL205" s="30"/>
      <c r="PM205" s="30"/>
      <c r="PN205" s="30"/>
      <c r="PO205" s="30"/>
      <c r="PP205" s="30"/>
      <c r="PQ205" s="30"/>
      <c r="PR205" s="30"/>
      <c r="PS205" s="30"/>
      <c r="PT205" s="30"/>
      <c r="PU205" s="30"/>
      <c r="PV205" s="30"/>
      <c r="PW205" s="30"/>
      <c r="PX205" s="30"/>
      <c r="PY205" s="30"/>
      <c r="PZ205" s="30"/>
      <c r="QA205" s="30"/>
      <c r="QB205" s="30"/>
      <c r="QC205" s="30"/>
      <c r="QD205" s="30"/>
      <c r="QE205" s="30"/>
      <c r="QF205" s="30"/>
      <c r="QG205" s="30"/>
      <c r="QH205" s="30"/>
      <c r="QI205" s="30"/>
      <c r="QJ205" s="30"/>
      <c r="QK205" s="30"/>
      <c r="QL205" s="30"/>
      <c r="QM205" s="30"/>
      <c r="QN205" s="30"/>
      <c r="QO205" s="30"/>
      <c r="QP205" s="30"/>
      <c r="QQ205" s="30"/>
      <c r="QR205" s="30"/>
      <c r="QS205" s="30"/>
      <c r="QT205" s="30"/>
      <c r="QU205" s="30"/>
      <c r="QV205" s="30"/>
      <c r="QW205" s="30"/>
      <c r="QX205" s="30"/>
      <c r="QY205" s="30"/>
      <c r="QZ205" s="30"/>
      <c r="RA205" s="30"/>
      <c r="RB205" s="30"/>
      <c r="RC205" s="30"/>
      <c r="RD205" s="30"/>
      <c r="RE205" s="30"/>
      <c r="RF205" s="30"/>
      <c r="RG205" s="30"/>
      <c r="RH205" s="30"/>
      <c r="RI205" s="30"/>
      <c r="RJ205" s="30"/>
      <c r="RK205" s="30"/>
      <c r="RL205" s="30"/>
      <c r="RM205" s="30"/>
      <c r="RN205" s="30"/>
      <c r="RO205" s="30"/>
      <c r="RP205" s="30"/>
      <c r="RQ205" s="30"/>
      <c r="RR205" s="30"/>
      <c r="RS205" s="30"/>
      <c r="RT205" s="30"/>
      <c r="RU205" s="30"/>
      <c r="RV205" s="30"/>
      <c r="RW205" s="30"/>
      <c r="RX205" s="30"/>
      <c r="RY205" s="30"/>
      <c r="RZ205" s="30"/>
      <c r="SA205" s="30"/>
      <c r="SB205" s="30"/>
      <c r="SC205" s="30"/>
      <c r="SD205" s="30"/>
      <c r="SE205" s="30"/>
      <c r="SF205" s="30"/>
      <c r="SG205" s="30"/>
      <c r="SH205" s="30"/>
      <c r="SI205" s="30"/>
      <c r="SJ205" s="30"/>
      <c r="SK205" s="30"/>
      <c r="SL205" s="30"/>
      <c r="SM205" s="30"/>
      <c r="SN205" s="30"/>
      <c r="SO205" s="30"/>
      <c r="SP205" s="30"/>
      <c r="SQ205" s="30"/>
      <c r="SR205" s="30"/>
      <c r="SS205" s="30"/>
      <c r="ST205" s="30"/>
      <c r="SU205" s="30"/>
      <c r="SV205" s="30"/>
      <c r="SW205" s="30"/>
      <c r="SX205" s="30"/>
      <c r="SY205" s="30"/>
      <c r="SZ205" s="30"/>
      <c r="TA205" s="30"/>
      <c r="TB205" s="30"/>
      <c r="TC205" s="30"/>
      <c r="TD205" s="30"/>
      <c r="TE205" s="30"/>
      <c r="TF205" s="30"/>
      <c r="TG205" s="30"/>
      <c r="TH205" s="30"/>
    </row>
    <row r="206" spans="1:528" s="22" customFormat="1" ht="47.25" hidden="1" customHeight="1" x14ac:dyDescent="0.25">
      <c r="A206" s="60" t="s">
        <v>383</v>
      </c>
      <c r="B206" s="107">
        <f>'дод 7'!A167</f>
        <v>7462</v>
      </c>
      <c r="C206" s="60" t="s">
        <v>409</v>
      </c>
      <c r="D206" s="138" t="str">
        <f>'дод 7'!C167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06" s="117">
        <f t="shared" ref="E206:E209" si="94">F206+I206</f>
        <v>0</v>
      </c>
      <c r="F206" s="117"/>
      <c r="G206" s="117"/>
      <c r="H206" s="117"/>
      <c r="I206" s="117"/>
      <c r="J206" s="117">
        <f t="shared" ref="J206:J209" si="95">L206+O206</f>
        <v>0</v>
      </c>
      <c r="K206" s="117"/>
      <c r="L206" s="117"/>
      <c r="M206" s="117"/>
      <c r="N206" s="117"/>
      <c r="O206" s="117"/>
      <c r="P206" s="117">
        <f t="shared" ref="P206:P209" si="96">E206+J206</f>
        <v>0</v>
      </c>
      <c r="Q206" s="145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  <c r="TF206" s="23"/>
      <c r="TG206" s="23"/>
      <c r="TH206" s="23"/>
    </row>
    <row r="207" spans="1:528" s="24" customFormat="1" ht="95.25" hidden="1" customHeight="1" x14ac:dyDescent="0.25">
      <c r="A207" s="89"/>
      <c r="B207" s="129"/>
      <c r="C207" s="129"/>
      <c r="D207" s="92" t="s">
        <v>406</v>
      </c>
      <c r="E207" s="119">
        <f t="shared" si="94"/>
        <v>0</v>
      </c>
      <c r="F207" s="119"/>
      <c r="G207" s="119"/>
      <c r="H207" s="119"/>
      <c r="I207" s="119"/>
      <c r="J207" s="119">
        <f t="shared" si="95"/>
        <v>0</v>
      </c>
      <c r="K207" s="119"/>
      <c r="L207" s="119"/>
      <c r="M207" s="119"/>
      <c r="N207" s="119"/>
      <c r="O207" s="119"/>
      <c r="P207" s="119">
        <f t="shared" si="96"/>
        <v>0</v>
      </c>
      <c r="Q207" s="145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  <c r="IW207" s="30"/>
      <c r="IX207" s="30"/>
      <c r="IY207" s="30"/>
      <c r="IZ207" s="30"/>
      <c r="JA207" s="30"/>
      <c r="JB207" s="30"/>
      <c r="JC207" s="30"/>
      <c r="JD207" s="30"/>
      <c r="JE207" s="30"/>
      <c r="JF207" s="30"/>
      <c r="JG207" s="30"/>
      <c r="JH207" s="30"/>
      <c r="JI207" s="30"/>
      <c r="JJ207" s="30"/>
      <c r="JK207" s="30"/>
      <c r="JL207" s="30"/>
      <c r="JM207" s="30"/>
      <c r="JN207" s="30"/>
      <c r="JO207" s="30"/>
      <c r="JP207" s="30"/>
      <c r="JQ207" s="30"/>
      <c r="JR207" s="30"/>
      <c r="JS207" s="30"/>
      <c r="JT207" s="30"/>
      <c r="JU207" s="30"/>
      <c r="JV207" s="30"/>
      <c r="JW207" s="30"/>
      <c r="JX207" s="30"/>
      <c r="JY207" s="30"/>
      <c r="JZ207" s="30"/>
      <c r="KA207" s="30"/>
      <c r="KB207" s="30"/>
      <c r="KC207" s="30"/>
      <c r="KD207" s="30"/>
      <c r="KE207" s="30"/>
      <c r="KF207" s="30"/>
      <c r="KG207" s="30"/>
      <c r="KH207" s="30"/>
      <c r="KI207" s="30"/>
      <c r="KJ207" s="30"/>
      <c r="KK207" s="30"/>
      <c r="KL207" s="30"/>
      <c r="KM207" s="30"/>
      <c r="KN207" s="30"/>
      <c r="KO207" s="30"/>
      <c r="KP207" s="30"/>
      <c r="KQ207" s="30"/>
      <c r="KR207" s="30"/>
      <c r="KS207" s="30"/>
      <c r="KT207" s="30"/>
      <c r="KU207" s="30"/>
      <c r="KV207" s="30"/>
      <c r="KW207" s="30"/>
      <c r="KX207" s="30"/>
      <c r="KY207" s="30"/>
      <c r="KZ207" s="30"/>
      <c r="LA207" s="30"/>
      <c r="LB207" s="30"/>
      <c r="LC207" s="30"/>
      <c r="LD207" s="30"/>
      <c r="LE207" s="30"/>
      <c r="LF207" s="30"/>
      <c r="LG207" s="30"/>
      <c r="LH207" s="30"/>
      <c r="LI207" s="30"/>
      <c r="LJ207" s="30"/>
      <c r="LK207" s="30"/>
      <c r="LL207" s="30"/>
      <c r="LM207" s="30"/>
      <c r="LN207" s="30"/>
      <c r="LO207" s="30"/>
      <c r="LP207" s="30"/>
      <c r="LQ207" s="30"/>
      <c r="LR207" s="30"/>
      <c r="LS207" s="30"/>
      <c r="LT207" s="30"/>
      <c r="LU207" s="30"/>
      <c r="LV207" s="30"/>
      <c r="LW207" s="30"/>
      <c r="LX207" s="30"/>
      <c r="LY207" s="30"/>
      <c r="LZ207" s="30"/>
      <c r="MA207" s="30"/>
      <c r="MB207" s="30"/>
      <c r="MC207" s="30"/>
      <c r="MD207" s="30"/>
      <c r="ME207" s="30"/>
      <c r="MF207" s="30"/>
      <c r="MG207" s="30"/>
      <c r="MH207" s="30"/>
      <c r="MI207" s="30"/>
      <c r="MJ207" s="30"/>
      <c r="MK207" s="30"/>
      <c r="ML207" s="30"/>
      <c r="MM207" s="30"/>
      <c r="MN207" s="30"/>
      <c r="MO207" s="30"/>
      <c r="MP207" s="30"/>
      <c r="MQ207" s="30"/>
      <c r="MR207" s="30"/>
      <c r="MS207" s="30"/>
      <c r="MT207" s="30"/>
      <c r="MU207" s="30"/>
      <c r="MV207" s="30"/>
      <c r="MW207" s="30"/>
      <c r="MX207" s="30"/>
      <c r="MY207" s="30"/>
      <c r="MZ207" s="30"/>
      <c r="NA207" s="30"/>
      <c r="NB207" s="30"/>
      <c r="NC207" s="30"/>
      <c r="ND207" s="30"/>
      <c r="NE207" s="30"/>
      <c r="NF207" s="30"/>
      <c r="NG207" s="30"/>
      <c r="NH207" s="30"/>
      <c r="NI207" s="30"/>
      <c r="NJ207" s="30"/>
      <c r="NK207" s="30"/>
      <c r="NL207" s="30"/>
      <c r="NM207" s="30"/>
      <c r="NN207" s="30"/>
      <c r="NO207" s="30"/>
      <c r="NP207" s="30"/>
      <c r="NQ207" s="30"/>
      <c r="NR207" s="30"/>
      <c r="NS207" s="30"/>
      <c r="NT207" s="30"/>
      <c r="NU207" s="30"/>
      <c r="NV207" s="30"/>
      <c r="NW207" s="30"/>
      <c r="NX207" s="30"/>
      <c r="NY207" s="30"/>
      <c r="NZ207" s="30"/>
      <c r="OA207" s="30"/>
      <c r="OB207" s="30"/>
      <c r="OC207" s="30"/>
      <c r="OD207" s="30"/>
      <c r="OE207" s="30"/>
      <c r="OF207" s="30"/>
      <c r="OG207" s="30"/>
      <c r="OH207" s="30"/>
      <c r="OI207" s="30"/>
      <c r="OJ207" s="30"/>
      <c r="OK207" s="30"/>
      <c r="OL207" s="30"/>
      <c r="OM207" s="30"/>
      <c r="ON207" s="30"/>
      <c r="OO207" s="30"/>
      <c r="OP207" s="30"/>
      <c r="OQ207" s="30"/>
      <c r="OR207" s="30"/>
      <c r="OS207" s="30"/>
      <c r="OT207" s="30"/>
      <c r="OU207" s="30"/>
      <c r="OV207" s="30"/>
      <c r="OW207" s="30"/>
      <c r="OX207" s="30"/>
      <c r="OY207" s="30"/>
      <c r="OZ207" s="30"/>
      <c r="PA207" s="30"/>
      <c r="PB207" s="30"/>
      <c r="PC207" s="30"/>
      <c r="PD207" s="30"/>
      <c r="PE207" s="30"/>
      <c r="PF207" s="30"/>
      <c r="PG207" s="30"/>
      <c r="PH207" s="30"/>
      <c r="PI207" s="30"/>
      <c r="PJ207" s="30"/>
      <c r="PK207" s="30"/>
      <c r="PL207" s="30"/>
      <c r="PM207" s="30"/>
      <c r="PN207" s="30"/>
      <c r="PO207" s="30"/>
      <c r="PP207" s="30"/>
      <c r="PQ207" s="30"/>
      <c r="PR207" s="30"/>
      <c r="PS207" s="30"/>
      <c r="PT207" s="30"/>
      <c r="PU207" s="30"/>
      <c r="PV207" s="30"/>
      <c r="PW207" s="30"/>
      <c r="PX207" s="30"/>
      <c r="PY207" s="30"/>
      <c r="PZ207" s="30"/>
      <c r="QA207" s="30"/>
      <c r="QB207" s="30"/>
      <c r="QC207" s="30"/>
      <c r="QD207" s="30"/>
      <c r="QE207" s="30"/>
      <c r="QF207" s="30"/>
      <c r="QG207" s="30"/>
      <c r="QH207" s="30"/>
      <c r="QI207" s="30"/>
      <c r="QJ207" s="30"/>
      <c r="QK207" s="30"/>
      <c r="QL207" s="30"/>
      <c r="QM207" s="30"/>
      <c r="QN207" s="30"/>
      <c r="QO207" s="30"/>
      <c r="QP207" s="30"/>
      <c r="QQ207" s="30"/>
      <c r="QR207" s="30"/>
      <c r="QS207" s="30"/>
      <c r="QT207" s="30"/>
      <c r="QU207" s="30"/>
      <c r="QV207" s="30"/>
      <c r="QW207" s="30"/>
      <c r="QX207" s="30"/>
      <c r="QY207" s="30"/>
      <c r="QZ207" s="30"/>
      <c r="RA207" s="30"/>
      <c r="RB207" s="30"/>
      <c r="RC207" s="30"/>
      <c r="RD207" s="30"/>
      <c r="RE207" s="30"/>
      <c r="RF207" s="30"/>
      <c r="RG207" s="30"/>
      <c r="RH207" s="30"/>
      <c r="RI207" s="30"/>
      <c r="RJ207" s="30"/>
      <c r="RK207" s="30"/>
      <c r="RL207" s="30"/>
      <c r="RM207" s="30"/>
      <c r="RN207" s="30"/>
      <c r="RO207" s="30"/>
      <c r="RP207" s="30"/>
      <c r="RQ207" s="30"/>
      <c r="RR207" s="30"/>
      <c r="RS207" s="30"/>
      <c r="RT207" s="30"/>
      <c r="RU207" s="30"/>
      <c r="RV207" s="30"/>
      <c r="RW207" s="30"/>
      <c r="RX207" s="30"/>
      <c r="RY207" s="30"/>
      <c r="RZ207" s="30"/>
      <c r="SA207" s="30"/>
      <c r="SB207" s="30"/>
      <c r="SC207" s="30"/>
      <c r="SD207" s="30"/>
      <c r="SE207" s="30"/>
      <c r="SF207" s="30"/>
      <c r="SG207" s="30"/>
      <c r="SH207" s="30"/>
      <c r="SI207" s="30"/>
      <c r="SJ207" s="30"/>
      <c r="SK207" s="30"/>
      <c r="SL207" s="30"/>
      <c r="SM207" s="30"/>
      <c r="SN207" s="30"/>
      <c r="SO207" s="30"/>
      <c r="SP207" s="30"/>
      <c r="SQ207" s="30"/>
      <c r="SR207" s="30"/>
      <c r="SS207" s="30"/>
      <c r="ST207" s="30"/>
      <c r="SU207" s="30"/>
      <c r="SV207" s="30"/>
      <c r="SW207" s="30"/>
      <c r="SX207" s="30"/>
      <c r="SY207" s="30"/>
      <c r="SZ207" s="30"/>
      <c r="TA207" s="30"/>
      <c r="TB207" s="30"/>
      <c r="TC207" s="30"/>
      <c r="TD207" s="30"/>
      <c r="TE207" s="30"/>
      <c r="TF207" s="30"/>
      <c r="TG207" s="30"/>
      <c r="TH207" s="30"/>
    </row>
    <row r="208" spans="1:528" s="24" customFormat="1" ht="60" hidden="1" customHeight="1" x14ac:dyDescent="0.25">
      <c r="A208" s="89"/>
      <c r="B208" s="129"/>
      <c r="C208" s="129"/>
      <c r="D208" s="92" t="s">
        <v>458</v>
      </c>
      <c r="E208" s="119">
        <f t="shared" si="94"/>
        <v>0</v>
      </c>
      <c r="F208" s="119"/>
      <c r="G208" s="119"/>
      <c r="H208" s="119"/>
      <c r="I208" s="119"/>
      <c r="J208" s="119">
        <f t="shared" si="95"/>
        <v>0</v>
      </c>
      <c r="K208" s="119"/>
      <c r="L208" s="119"/>
      <c r="M208" s="119"/>
      <c r="N208" s="119"/>
      <c r="O208" s="119"/>
      <c r="P208" s="119">
        <f t="shared" si="96"/>
        <v>0</v>
      </c>
      <c r="Q208" s="145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  <c r="IW208" s="30"/>
      <c r="IX208" s="30"/>
      <c r="IY208" s="30"/>
      <c r="IZ208" s="30"/>
      <c r="JA208" s="30"/>
      <c r="JB208" s="30"/>
      <c r="JC208" s="30"/>
      <c r="JD208" s="30"/>
      <c r="JE208" s="30"/>
      <c r="JF208" s="30"/>
      <c r="JG208" s="30"/>
      <c r="JH208" s="30"/>
      <c r="JI208" s="30"/>
      <c r="JJ208" s="30"/>
      <c r="JK208" s="30"/>
      <c r="JL208" s="30"/>
      <c r="JM208" s="30"/>
      <c r="JN208" s="30"/>
      <c r="JO208" s="30"/>
      <c r="JP208" s="30"/>
      <c r="JQ208" s="30"/>
      <c r="JR208" s="30"/>
      <c r="JS208" s="30"/>
      <c r="JT208" s="30"/>
      <c r="JU208" s="30"/>
      <c r="JV208" s="30"/>
      <c r="JW208" s="30"/>
      <c r="JX208" s="30"/>
      <c r="JY208" s="30"/>
      <c r="JZ208" s="30"/>
      <c r="KA208" s="30"/>
      <c r="KB208" s="30"/>
      <c r="KC208" s="30"/>
      <c r="KD208" s="30"/>
      <c r="KE208" s="30"/>
      <c r="KF208" s="30"/>
      <c r="KG208" s="30"/>
      <c r="KH208" s="30"/>
      <c r="KI208" s="30"/>
      <c r="KJ208" s="30"/>
      <c r="KK208" s="30"/>
      <c r="KL208" s="30"/>
      <c r="KM208" s="30"/>
      <c r="KN208" s="30"/>
      <c r="KO208" s="30"/>
      <c r="KP208" s="30"/>
      <c r="KQ208" s="30"/>
      <c r="KR208" s="30"/>
      <c r="KS208" s="30"/>
      <c r="KT208" s="30"/>
      <c r="KU208" s="30"/>
      <c r="KV208" s="30"/>
      <c r="KW208" s="30"/>
      <c r="KX208" s="30"/>
      <c r="KY208" s="30"/>
      <c r="KZ208" s="30"/>
      <c r="LA208" s="30"/>
      <c r="LB208" s="30"/>
      <c r="LC208" s="30"/>
      <c r="LD208" s="30"/>
      <c r="LE208" s="30"/>
      <c r="LF208" s="30"/>
      <c r="LG208" s="30"/>
      <c r="LH208" s="30"/>
      <c r="LI208" s="30"/>
      <c r="LJ208" s="30"/>
      <c r="LK208" s="30"/>
      <c r="LL208" s="30"/>
      <c r="LM208" s="30"/>
      <c r="LN208" s="30"/>
      <c r="LO208" s="30"/>
      <c r="LP208" s="30"/>
      <c r="LQ208" s="30"/>
      <c r="LR208" s="30"/>
      <c r="LS208" s="30"/>
      <c r="LT208" s="30"/>
      <c r="LU208" s="30"/>
      <c r="LV208" s="30"/>
      <c r="LW208" s="30"/>
      <c r="LX208" s="30"/>
      <c r="LY208" s="30"/>
      <c r="LZ208" s="30"/>
      <c r="MA208" s="30"/>
      <c r="MB208" s="30"/>
      <c r="MC208" s="30"/>
      <c r="MD208" s="30"/>
      <c r="ME208" s="30"/>
      <c r="MF208" s="30"/>
      <c r="MG208" s="30"/>
      <c r="MH208" s="30"/>
      <c r="MI208" s="30"/>
      <c r="MJ208" s="30"/>
      <c r="MK208" s="30"/>
      <c r="ML208" s="30"/>
      <c r="MM208" s="30"/>
      <c r="MN208" s="30"/>
      <c r="MO208" s="30"/>
      <c r="MP208" s="30"/>
      <c r="MQ208" s="30"/>
      <c r="MR208" s="30"/>
      <c r="MS208" s="30"/>
      <c r="MT208" s="30"/>
      <c r="MU208" s="30"/>
      <c r="MV208" s="30"/>
      <c r="MW208" s="30"/>
      <c r="MX208" s="30"/>
      <c r="MY208" s="30"/>
      <c r="MZ208" s="30"/>
      <c r="NA208" s="30"/>
      <c r="NB208" s="30"/>
      <c r="NC208" s="30"/>
      <c r="ND208" s="30"/>
      <c r="NE208" s="30"/>
      <c r="NF208" s="30"/>
      <c r="NG208" s="30"/>
      <c r="NH208" s="30"/>
      <c r="NI208" s="30"/>
      <c r="NJ208" s="30"/>
      <c r="NK208" s="30"/>
      <c r="NL208" s="30"/>
      <c r="NM208" s="30"/>
      <c r="NN208" s="30"/>
      <c r="NO208" s="30"/>
      <c r="NP208" s="30"/>
      <c r="NQ208" s="30"/>
      <c r="NR208" s="30"/>
      <c r="NS208" s="30"/>
      <c r="NT208" s="30"/>
      <c r="NU208" s="30"/>
      <c r="NV208" s="30"/>
      <c r="NW208" s="30"/>
      <c r="NX208" s="30"/>
      <c r="NY208" s="30"/>
      <c r="NZ208" s="30"/>
      <c r="OA208" s="30"/>
      <c r="OB208" s="30"/>
      <c r="OC208" s="30"/>
      <c r="OD208" s="30"/>
      <c r="OE208" s="30"/>
      <c r="OF208" s="30"/>
      <c r="OG208" s="30"/>
      <c r="OH208" s="30"/>
      <c r="OI208" s="30"/>
      <c r="OJ208" s="30"/>
      <c r="OK208" s="30"/>
      <c r="OL208" s="30"/>
      <c r="OM208" s="30"/>
      <c r="ON208" s="30"/>
      <c r="OO208" s="30"/>
      <c r="OP208" s="30"/>
      <c r="OQ208" s="30"/>
      <c r="OR208" s="30"/>
      <c r="OS208" s="30"/>
      <c r="OT208" s="30"/>
      <c r="OU208" s="30"/>
      <c r="OV208" s="30"/>
      <c r="OW208" s="30"/>
      <c r="OX208" s="30"/>
      <c r="OY208" s="30"/>
      <c r="OZ208" s="30"/>
      <c r="PA208" s="30"/>
      <c r="PB208" s="30"/>
      <c r="PC208" s="30"/>
      <c r="PD208" s="30"/>
      <c r="PE208" s="30"/>
      <c r="PF208" s="30"/>
      <c r="PG208" s="30"/>
      <c r="PH208" s="30"/>
      <c r="PI208" s="30"/>
      <c r="PJ208" s="30"/>
      <c r="PK208" s="30"/>
      <c r="PL208" s="30"/>
      <c r="PM208" s="30"/>
      <c r="PN208" s="30"/>
      <c r="PO208" s="30"/>
      <c r="PP208" s="30"/>
      <c r="PQ208" s="30"/>
      <c r="PR208" s="30"/>
      <c r="PS208" s="30"/>
      <c r="PT208" s="30"/>
      <c r="PU208" s="30"/>
      <c r="PV208" s="30"/>
      <c r="PW208" s="30"/>
      <c r="PX208" s="30"/>
      <c r="PY208" s="30"/>
      <c r="PZ208" s="30"/>
      <c r="QA208" s="30"/>
      <c r="QB208" s="30"/>
      <c r="QC208" s="30"/>
      <c r="QD208" s="30"/>
      <c r="QE208" s="30"/>
      <c r="QF208" s="30"/>
      <c r="QG208" s="30"/>
      <c r="QH208" s="30"/>
      <c r="QI208" s="30"/>
      <c r="QJ208" s="30"/>
      <c r="QK208" s="30"/>
      <c r="QL208" s="30"/>
      <c r="QM208" s="30"/>
      <c r="QN208" s="30"/>
      <c r="QO208" s="30"/>
      <c r="QP208" s="30"/>
      <c r="QQ208" s="30"/>
      <c r="QR208" s="30"/>
      <c r="QS208" s="30"/>
      <c r="QT208" s="30"/>
      <c r="QU208" s="30"/>
      <c r="QV208" s="30"/>
      <c r="QW208" s="30"/>
      <c r="QX208" s="30"/>
      <c r="QY208" s="30"/>
      <c r="QZ208" s="30"/>
      <c r="RA208" s="30"/>
      <c r="RB208" s="30"/>
      <c r="RC208" s="30"/>
      <c r="RD208" s="30"/>
      <c r="RE208" s="30"/>
      <c r="RF208" s="30"/>
      <c r="RG208" s="30"/>
      <c r="RH208" s="30"/>
      <c r="RI208" s="30"/>
      <c r="RJ208" s="30"/>
      <c r="RK208" s="30"/>
      <c r="RL208" s="30"/>
      <c r="RM208" s="30"/>
      <c r="RN208" s="30"/>
      <c r="RO208" s="30"/>
      <c r="RP208" s="30"/>
      <c r="RQ208" s="30"/>
      <c r="RR208" s="30"/>
      <c r="RS208" s="30"/>
      <c r="RT208" s="30"/>
      <c r="RU208" s="30"/>
      <c r="RV208" s="30"/>
      <c r="RW208" s="30"/>
      <c r="RX208" s="30"/>
      <c r="RY208" s="30"/>
      <c r="RZ208" s="30"/>
      <c r="SA208" s="30"/>
      <c r="SB208" s="30"/>
      <c r="SC208" s="30"/>
      <c r="SD208" s="30"/>
      <c r="SE208" s="30"/>
      <c r="SF208" s="30"/>
      <c r="SG208" s="30"/>
      <c r="SH208" s="30"/>
      <c r="SI208" s="30"/>
      <c r="SJ208" s="30"/>
      <c r="SK208" s="30"/>
      <c r="SL208" s="30"/>
      <c r="SM208" s="30"/>
      <c r="SN208" s="30"/>
      <c r="SO208" s="30"/>
      <c r="SP208" s="30"/>
      <c r="SQ208" s="30"/>
      <c r="SR208" s="30"/>
      <c r="SS208" s="30"/>
      <c r="ST208" s="30"/>
      <c r="SU208" s="30"/>
      <c r="SV208" s="30"/>
      <c r="SW208" s="30"/>
      <c r="SX208" s="30"/>
      <c r="SY208" s="30"/>
      <c r="SZ208" s="30"/>
      <c r="TA208" s="30"/>
      <c r="TB208" s="30"/>
      <c r="TC208" s="30"/>
      <c r="TD208" s="30"/>
      <c r="TE208" s="30"/>
      <c r="TF208" s="30"/>
      <c r="TG208" s="30"/>
      <c r="TH208" s="30"/>
    </row>
    <row r="209" spans="1:528" s="24" customFormat="1" ht="33.75" hidden="1" customHeight="1" x14ac:dyDescent="0.25">
      <c r="A209" s="60" t="s">
        <v>439</v>
      </c>
      <c r="B209" s="107">
        <v>7530</v>
      </c>
      <c r="C209" s="60" t="s">
        <v>240</v>
      </c>
      <c r="D209" s="108" t="s">
        <v>238</v>
      </c>
      <c r="E209" s="117">
        <f t="shared" si="94"/>
        <v>0</v>
      </c>
      <c r="F209" s="117"/>
      <c r="G209" s="119"/>
      <c r="H209" s="119"/>
      <c r="I209" s="119"/>
      <c r="J209" s="117">
        <f t="shared" si="95"/>
        <v>0</v>
      </c>
      <c r="K209" s="117"/>
      <c r="L209" s="117"/>
      <c r="M209" s="117"/>
      <c r="N209" s="117"/>
      <c r="O209" s="117"/>
      <c r="P209" s="117">
        <f t="shared" si="96"/>
        <v>0</v>
      </c>
      <c r="Q209" s="145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  <c r="IW209" s="30"/>
      <c r="IX209" s="30"/>
      <c r="IY209" s="30"/>
      <c r="IZ209" s="30"/>
      <c r="JA209" s="30"/>
      <c r="JB209" s="30"/>
      <c r="JC209" s="30"/>
      <c r="JD209" s="30"/>
      <c r="JE209" s="30"/>
      <c r="JF209" s="30"/>
      <c r="JG209" s="30"/>
      <c r="JH209" s="30"/>
      <c r="JI209" s="30"/>
      <c r="JJ209" s="30"/>
      <c r="JK209" s="30"/>
      <c r="JL209" s="30"/>
      <c r="JM209" s="30"/>
      <c r="JN209" s="30"/>
      <c r="JO209" s="30"/>
      <c r="JP209" s="30"/>
      <c r="JQ209" s="30"/>
      <c r="JR209" s="30"/>
      <c r="JS209" s="30"/>
      <c r="JT209" s="30"/>
      <c r="JU209" s="30"/>
      <c r="JV209" s="30"/>
      <c r="JW209" s="30"/>
      <c r="JX209" s="30"/>
      <c r="JY209" s="30"/>
      <c r="JZ209" s="30"/>
      <c r="KA209" s="30"/>
      <c r="KB209" s="30"/>
      <c r="KC209" s="30"/>
      <c r="KD209" s="30"/>
      <c r="KE209" s="30"/>
      <c r="KF209" s="30"/>
      <c r="KG209" s="30"/>
      <c r="KH209" s="30"/>
      <c r="KI209" s="30"/>
      <c r="KJ209" s="30"/>
      <c r="KK209" s="30"/>
      <c r="KL209" s="30"/>
      <c r="KM209" s="30"/>
      <c r="KN209" s="30"/>
      <c r="KO209" s="30"/>
      <c r="KP209" s="30"/>
      <c r="KQ209" s="30"/>
      <c r="KR209" s="30"/>
      <c r="KS209" s="30"/>
      <c r="KT209" s="30"/>
      <c r="KU209" s="30"/>
      <c r="KV209" s="30"/>
      <c r="KW209" s="30"/>
      <c r="KX209" s="30"/>
      <c r="KY209" s="30"/>
      <c r="KZ209" s="30"/>
      <c r="LA209" s="30"/>
      <c r="LB209" s="30"/>
      <c r="LC209" s="30"/>
      <c r="LD209" s="30"/>
      <c r="LE209" s="30"/>
      <c r="LF209" s="30"/>
      <c r="LG209" s="30"/>
      <c r="LH209" s="30"/>
      <c r="LI209" s="30"/>
      <c r="LJ209" s="30"/>
      <c r="LK209" s="30"/>
      <c r="LL209" s="30"/>
      <c r="LM209" s="30"/>
      <c r="LN209" s="30"/>
      <c r="LO209" s="30"/>
      <c r="LP209" s="30"/>
      <c r="LQ209" s="30"/>
      <c r="LR209" s="30"/>
      <c r="LS209" s="30"/>
      <c r="LT209" s="30"/>
      <c r="LU209" s="30"/>
      <c r="LV209" s="30"/>
      <c r="LW209" s="30"/>
      <c r="LX209" s="30"/>
      <c r="LY209" s="30"/>
      <c r="LZ209" s="30"/>
      <c r="MA209" s="30"/>
      <c r="MB209" s="30"/>
      <c r="MC209" s="30"/>
      <c r="MD209" s="30"/>
      <c r="ME209" s="30"/>
      <c r="MF209" s="30"/>
      <c r="MG209" s="30"/>
      <c r="MH209" s="30"/>
      <c r="MI209" s="30"/>
      <c r="MJ209" s="30"/>
      <c r="MK209" s="30"/>
      <c r="ML209" s="30"/>
      <c r="MM209" s="30"/>
      <c r="MN209" s="30"/>
      <c r="MO209" s="30"/>
      <c r="MP209" s="30"/>
      <c r="MQ209" s="30"/>
      <c r="MR209" s="30"/>
      <c r="MS209" s="30"/>
      <c r="MT209" s="30"/>
      <c r="MU209" s="30"/>
      <c r="MV209" s="30"/>
      <c r="MW209" s="30"/>
      <c r="MX209" s="30"/>
      <c r="MY209" s="30"/>
      <c r="MZ209" s="30"/>
      <c r="NA209" s="30"/>
      <c r="NB209" s="30"/>
      <c r="NC209" s="30"/>
      <c r="ND209" s="30"/>
      <c r="NE209" s="30"/>
      <c r="NF209" s="30"/>
      <c r="NG209" s="30"/>
      <c r="NH209" s="30"/>
      <c r="NI209" s="30"/>
      <c r="NJ209" s="30"/>
      <c r="NK209" s="30"/>
      <c r="NL209" s="30"/>
      <c r="NM209" s="30"/>
      <c r="NN209" s="30"/>
      <c r="NO209" s="30"/>
      <c r="NP209" s="30"/>
      <c r="NQ209" s="30"/>
      <c r="NR209" s="30"/>
      <c r="NS209" s="30"/>
      <c r="NT209" s="30"/>
      <c r="NU209" s="30"/>
      <c r="NV209" s="30"/>
      <c r="NW209" s="30"/>
      <c r="NX209" s="30"/>
      <c r="NY209" s="30"/>
      <c r="NZ209" s="30"/>
      <c r="OA209" s="30"/>
      <c r="OB209" s="30"/>
      <c r="OC209" s="30"/>
      <c r="OD209" s="30"/>
      <c r="OE209" s="30"/>
      <c r="OF209" s="30"/>
      <c r="OG209" s="30"/>
      <c r="OH209" s="30"/>
      <c r="OI209" s="30"/>
      <c r="OJ209" s="30"/>
      <c r="OK209" s="30"/>
      <c r="OL209" s="30"/>
      <c r="OM209" s="30"/>
      <c r="ON209" s="30"/>
      <c r="OO209" s="30"/>
      <c r="OP209" s="30"/>
      <c r="OQ209" s="30"/>
      <c r="OR209" s="30"/>
      <c r="OS209" s="30"/>
      <c r="OT209" s="30"/>
      <c r="OU209" s="30"/>
      <c r="OV209" s="30"/>
      <c r="OW209" s="30"/>
      <c r="OX209" s="30"/>
      <c r="OY209" s="30"/>
      <c r="OZ209" s="30"/>
      <c r="PA209" s="30"/>
      <c r="PB209" s="30"/>
      <c r="PC209" s="30"/>
      <c r="PD209" s="30"/>
      <c r="PE209" s="30"/>
      <c r="PF209" s="30"/>
      <c r="PG209" s="30"/>
      <c r="PH209" s="30"/>
      <c r="PI209" s="30"/>
      <c r="PJ209" s="30"/>
      <c r="PK209" s="30"/>
      <c r="PL209" s="30"/>
      <c r="PM209" s="30"/>
      <c r="PN209" s="30"/>
      <c r="PO209" s="30"/>
      <c r="PP209" s="30"/>
      <c r="PQ209" s="30"/>
      <c r="PR209" s="30"/>
      <c r="PS209" s="30"/>
      <c r="PT209" s="30"/>
      <c r="PU209" s="30"/>
      <c r="PV209" s="30"/>
      <c r="PW209" s="30"/>
      <c r="PX209" s="30"/>
      <c r="PY209" s="30"/>
      <c r="PZ209" s="30"/>
      <c r="QA209" s="30"/>
      <c r="QB209" s="30"/>
      <c r="QC209" s="30"/>
      <c r="QD209" s="30"/>
      <c r="QE209" s="30"/>
      <c r="QF209" s="30"/>
      <c r="QG209" s="30"/>
      <c r="QH209" s="30"/>
      <c r="QI209" s="30"/>
      <c r="QJ209" s="30"/>
      <c r="QK209" s="30"/>
      <c r="QL209" s="30"/>
      <c r="QM209" s="30"/>
      <c r="QN209" s="30"/>
      <c r="QO209" s="30"/>
      <c r="QP209" s="30"/>
      <c r="QQ209" s="30"/>
      <c r="QR209" s="30"/>
      <c r="QS209" s="30"/>
      <c r="QT209" s="30"/>
      <c r="QU209" s="30"/>
      <c r="QV209" s="30"/>
      <c r="QW209" s="30"/>
      <c r="QX209" s="30"/>
      <c r="QY209" s="30"/>
      <c r="QZ209" s="30"/>
      <c r="RA209" s="30"/>
      <c r="RB209" s="30"/>
      <c r="RC209" s="30"/>
      <c r="RD209" s="30"/>
      <c r="RE209" s="30"/>
      <c r="RF209" s="30"/>
      <c r="RG209" s="30"/>
      <c r="RH209" s="30"/>
      <c r="RI209" s="30"/>
      <c r="RJ209" s="30"/>
      <c r="RK209" s="30"/>
      <c r="RL209" s="30"/>
      <c r="RM209" s="30"/>
      <c r="RN209" s="30"/>
      <c r="RO209" s="30"/>
      <c r="RP209" s="30"/>
      <c r="RQ209" s="30"/>
      <c r="RR209" s="30"/>
      <c r="RS209" s="30"/>
      <c r="RT209" s="30"/>
      <c r="RU209" s="30"/>
      <c r="RV209" s="30"/>
      <c r="RW209" s="30"/>
      <c r="RX209" s="30"/>
      <c r="RY209" s="30"/>
      <c r="RZ209" s="30"/>
      <c r="SA209" s="30"/>
      <c r="SB209" s="30"/>
      <c r="SC209" s="30"/>
      <c r="SD209" s="30"/>
      <c r="SE209" s="30"/>
      <c r="SF209" s="30"/>
      <c r="SG209" s="30"/>
      <c r="SH209" s="30"/>
      <c r="SI209" s="30"/>
      <c r="SJ209" s="30"/>
      <c r="SK209" s="30"/>
      <c r="SL209" s="30"/>
      <c r="SM209" s="30"/>
      <c r="SN209" s="30"/>
      <c r="SO209" s="30"/>
      <c r="SP209" s="30"/>
      <c r="SQ209" s="30"/>
      <c r="SR209" s="30"/>
      <c r="SS209" s="30"/>
      <c r="ST209" s="30"/>
      <c r="SU209" s="30"/>
      <c r="SV209" s="30"/>
      <c r="SW209" s="30"/>
      <c r="SX209" s="30"/>
      <c r="SY209" s="30"/>
      <c r="SZ209" s="30"/>
      <c r="TA209" s="30"/>
      <c r="TB209" s="30"/>
      <c r="TC209" s="30"/>
      <c r="TD209" s="30"/>
      <c r="TE209" s="30"/>
      <c r="TF209" s="30"/>
      <c r="TG209" s="30"/>
      <c r="TH209" s="30"/>
    </row>
    <row r="210" spans="1:528" s="22" customFormat="1" ht="20.25" customHeight="1" x14ac:dyDescent="0.25">
      <c r="A210" s="60" t="s">
        <v>206</v>
      </c>
      <c r="B210" s="107" t="str">
        <f>'дод 7'!A176</f>
        <v>7640</v>
      </c>
      <c r="C210" s="107" t="str">
        <f>'дод 7'!B176</f>
        <v>0470</v>
      </c>
      <c r="D210" s="61" t="s">
        <v>432</v>
      </c>
      <c r="E210" s="117">
        <f t="shared" si="88"/>
        <v>2200000</v>
      </c>
      <c r="F210" s="117">
        <f>2200000-1500000</f>
        <v>700000</v>
      </c>
      <c r="G210" s="117"/>
      <c r="H210" s="117"/>
      <c r="I210" s="117">
        <v>1500000</v>
      </c>
      <c r="J210" s="117">
        <f t="shared" si="90"/>
        <v>0</v>
      </c>
      <c r="K210" s="117"/>
      <c r="L210" s="117"/>
      <c r="M210" s="117"/>
      <c r="N210" s="117"/>
      <c r="O210" s="117"/>
      <c r="P210" s="117">
        <f t="shared" si="89"/>
        <v>2200000</v>
      </c>
      <c r="Q210" s="173">
        <v>21</v>
      </c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  <c r="TH210" s="23"/>
    </row>
    <row r="211" spans="1:528" s="22" customFormat="1" ht="30" customHeight="1" x14ac:dyDescent="0.25">
      <c r="A211" s="60" t="s">
        <v>338</v>
      </c>
      <c r="B211" s="107" t="str">
        <f>'дод 7'!A180</f>
        <v>7670</v>
      </c>
      <c r="C211" s="107" t="str">
        <f>'дод 7'!B180</f>
        <v>0490</v>
      </c>
      <c r="D211" s="61" t="str">
        <f>'дод 7'!C180</f>
        <v>Внески до статутного капіталу суб’єктів господарювання, у т. ч. за рахунок:</v>
      </c>
      <c r="E211" s="117">
        <f t="shared" si="88"/>
        <v>0</v>
      </c>
      <c r="F211" s="117"/>
      <c r="G211" s="117"/>
      <c r="H211" s="117"/>
      <c r="I211" s="117"/>
      <c r="J211" s="117">
        <f t="shared" si="90"/>
        <v>46790000</v>
      </c>
      <c r="K211" s="117">
        <v>46790000</v>
      </c>
      <c r="L211" s="117"/>
      <c r="M211" s="117"/>
      <c r="N211" s="117"/>
      <c r="O211" s="117">
        <v>46790000</v>
      </c>
      <c r="P211" s="117">
        <f t="shared" si="89"/>
        <v>46790000</v>
      </c>
      <c r="Q211" s="17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  <c r="TH211" s="23"/>
    </row>
    <row r="212" spans="1:528" s="24" customFormat="1" ht="18.75" customHeight="1" x14ac:dyDescent="0.25">
      <c r="A212" s="89"/>
      <c r="B212" s="129"/>
      <c r="C212" s="129"/>
      <c r="D212" s="90" t="s">
        <v>429</v>
      </c>
      <c r="E212" s="119">
        <f t="shared" si="88"/>
        <v>0</v>
      </c>
      <c r="F212" s="119"/>
      <c r="G212" s="119"/>
      <c r="H212" s="119"/>
      <c r="I212" s="119"/>
      <c r="J212" s="119">
        <f t="shared" si="90"/>
        <v>26250000</v>
      </c>
      <c r="K212" s="119">
        <v>26250000</v>
      </c>
      <c r="L212" s="119"/>
      <c r="M212" s="119"/>
      <c r="N212" s="119"/>
      <c r="O212" s="119">
        <v>26250000</v>
      </c>
      <c r="P212" s="119">
        <f t="shared" si="89"/>
        <v>26250000</v>
      </c>
      <c r="Q212" s="173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30"/>
      <c r="KK212" s="30"/>
      <c r="KL212" s="30"/>
      <c r="KM212" s="30"/>
      <c r="KN212" s="30"/>
      <c r="KO212" s="30"/>
      <c r="KP212" s="30"/>
      <c r="KQ212" s="30"/>
      <c r="KR212" s="30"/>
      <c r="KS212" s="30"/>
      <c r="KT212" s="30"/>
      <c r="KU212" s="30"/>
      <c r="KV212" s="30"/>
      <c r="KW212" s="30"/>
      <c r="KX212" s="30"/>
      <c r="KY212" s="30"/>
      <c r="KZ212" s="30"/>
      <c r="LA212" s="30"/>
      <c r="LB212" s="30"/>
      <c r="LC212" s="30"/>
      <c r="LD212" s="30"/>
      <c r="LE212" s="30"/>
      <c r="LF212" s="30"/>
      <c r="LG212" s="30"/>
      <c r="LH212" s="30"/>
      <c r="LI212" s="30"/>
      <c r="LJ212" s="30"/>
      <c r="LK212" s="30"/>
      <c r="LL212" s="30"/>
      <c r="LM212" s="30"/>
      <c r="LN212" s="30"/>
      <c r="LO212" s="30"/>
      <c r="LP212" s="30"/>
      <c r="LQ212" s="30"/>
      <c r="LR212" s="30"/>
      <c r="LS212" s="30"/>
      <c r="LT212" s="30"/>
      <c r="LU212" s="30"/>
      <c r="LV212" s="30"/>
      <c r="LW212" s="30"/>
      <c r="LX212" s="30"/>
      <c r="LY212" s="30"/>
      <c r="LZ212" s="30"/>
      <c r="MA212" s="30"/>
      <c r="MB212" s="30"/>
      <c r="MC212" s="30"/>
      <c r="MD212" s="30"/>
      <c r="ME212" s="30"/>
      <c r="MF212" s="30"/>
      <c r="MG212" s="30"/>
      <c r="MH212" s="30"/>
      <c r="MI212" s="30"/>
      <c r="MJ212" s="30"/>
      <c r="MK212" s="30"/>
      <c r="ML212" s="30"/>
      <c r="MM212" s="30"/>
      <c r="MN212" s="30"/>
      <c r="MO212" s="30"/>
      <c r="MP212" s="30"/>
      <c r="MQ212" s="30"/>
      <c r="MR212" s="30"/>
      <c r="MS212" s="30"/>
      <c r="MT212" s="30"/>
      <c r="MU212" s="30"/>
      <c r="MV212" s="30"/>
      <c r="MW212" s="30"/>
      <c r="MX212" s="30"/>
      <c r="MY212" s="30"/>
      <c r="MZ212" s="30"/>
      <c r="NA212" s="30"/>
      <c r="NB212" s="30"/>
      <c r="NC212" s="30"/>
      <c r="ND212" s="30"/>
      <c r="NE212" s="30"/>
      <c r="NF212" s="30"/>
      <c r="NG212" s="30"/>
      <c r="NH212" s="30"/>
      <c r="NI212" s="30"/>
      <c r="NJ212" s="30"/>
      <c r="NK212" s="30"/>
      <c r="NL212" s="30"/>
      <c r="NM212" s="30"/>
      <c r="NN212" s="30"/>
      <c r="NO212" s="30"/>
      <c r="NP212" s="30"/>
      <c r="NQ212" s="30"/>
      <c r="NR212" s="30"/>
      <c r="NS212" s="30"/>
      <c r="NT212" s="30"/>
      <c r="NU212" s="30"/>
      <c r="NV212" s="30"/>
      <c r="NW212" s="30"/>
      <c r="NX212" s="30"/>
      <c r="NY212" s="30"/>
      <c r="NZ212" s="30"/>
      <c r="OA212" s="30"/>
      <c r="OB212" s="30"/>
      <c r="OC212" s="30"/>
      <c r="OD212" s="30"/>
      <c r="OE212" s="30"/>
      <c r="OF212" s="30"/>
      <c r="OG212" s="30"/>
      <c r="OH212" s="30"/>
      <c r="OI212" s="30"/>
      <c r="OJ212" s="30"/>
      <c r="OK212" s="30"/>
      <c r="OL212" s="30"/>
      <c r="OM212" s="30"/>
      <c r="ON212" s="30"/>
      <c r="OO212" s="30"/>
      <c r="OP212" s="30"/>
      <c r="OQ212" s="30"/>
      <c r="OR212" s="30"/>
      <c r="OS212" s="30"/>
      <c r="OT212" s="30"/>
      <c r="OU212" s="30"/>
      <c r="OV212" s="30"/>
      <c r="OW212" s="30"/>
      <c r="OX212" s="30"/>
      <c r="OY212" s="30"/>
      <c r="OZ212" s="30"/>
      <c r="PA212" s="30"/>
      <c r="PB212" s="30"/>
      <c r="PC212" s="30"/>
      <c r="PD212" s="30"/>
      <c r="PE212" s="30"/>
      <c r="PF212" s="30"/>
      <c r="PG212" s="30"/>
      <c r="PH212" s="30"/>
      <c r="PI212" s="30"/>
      <c r="PJ212" s="30"/>
      <c r="PK212" s="30"/>
      <c r="PL212" s="30"/>
      <c r="PM212" s="30"/>
      <c r="PN212" s="30"/>
      <c r="PO212" s="30"/>
      <c r="PP212" s="30"/>
      <c r="PQ212" s="30"/>
      <c r="PR212" s="30"/>
      <c r="PS212" s="30"/>
      <c r="PT212" s="30"/>
      <c r="PU212" s="30"/>
      <c r="PV212" s="30"/>
      <c r="PW212" s="30"/>
      <c r="PX212" s="30"/>
      <c r="PY212" s="30"/>
      <c r="PZ212" s="30"/>
      <c r="QA212" s="30"/>
      <c r="QB212" s="30"/>
      <c r="QC212" s="30"/>
      <c r="QD212" s="30"/>
      <c r="QE212" s="30"/>
      <c r="QF212" s="30"/>
      <c r="QG212" s="30"/>
      <c r="QH212" s="30"/>
      <c r="QI212" s="30"/>
      <c r="QJ212" s="30"/>
      <c r="QK212" s="30"/>
      <c r="QL212" s="30"/>
      <c r="QM212" s="30"/>
      <c r="QN212" s="30"/>
      <c r="QO212" s="30"/>
      <c r="QP212" s="30"/>
      <c r="QQ212" s="30"/>
      <c r="QR212" s="30"/>
      <c r="QS212" s="30"/>
      <c r="QT212" s="30"/>
      <c r="QU212" s="30"/>
      <c r="QV212" s="30"/>
      <c r="QW212" s="30"/>
      <c r="QX212" s="30"/>
      <c r="QY212" s="30"/>
      <c r="QZ212" s="30"/>
      <c r="RA212" s="30"/>
      <c r="RB212" s="30"/>
      <c r="RC212" s="30"/>
      <c r="RD212" s="30"/>
      <c r="RE212" s="30"/>
      <c r="RF212" s="30"/>
      <c r="RG212" s="30"/>
      <c r="RH212" s="30"/>
      <c r="RI212" s="30"/>
      <c r="RJ212" s="30"/>
      <c r="RK212" s="30"/>
      <c r="RL212" s="30"/>
      <c r="RM212" s="30"/>
      <c r="RN212" s="30"/>
      <c r="RO212" s="30"/>
      <c r="RP212" s="30"/>
      <c r="RQ212" s="30"/>
      <c r="RR212" s="30"/>
      <c r="RS212" s="30"/>
      <c r="RT212" s="30"/>
      <c r="RU212" s="30"/>
      <c r="RV212" s="30"/>
      <c r="RW212" s="30"/>
      <c r="RX212" s="30"/>
      <c r="RY212" s="30"/>
      <c r="RZ212" s="30"/>
      <c r="SA212" s="30"/>
      <c r="SB212" s="30"/>
      <c r="SC212" s="30"/>
      <c r="SD212" s="30"/>
      <c r="SE212" s="30"/>
      <c r="SF212" s="30"/>
      <c r="SG212" s="30"/>
      <c r="SH212" s="30"/>
      <c r="SI212" s="30"/>
      <c r="SJ212" s="30"/>
      <c r="SK212" s="30"/>
      <c r="SL212" s="30"/>
      <c r="SM212" s="30"/>
      <c r="SN212" s="30"/>
      <c r="SO212" s="30"/>
      <c r="SP212" s="30"/>
      <c r="SQ212" s="30"/>
      <c r="SR212" s="30"/>
      <c r="SS212" s="30"/>
      <c r="ST212" s="30"/>
      <c r="SU212" s="30"/>
      <c r="SV212" s="30"/>
      <c r="SW212" s="30"/>
      <c r="SX212" s="30"/>
      <c r="SY212" s="30"/>
      <c r="SZ212" s="30"/>
      <c r="TA212" s="30"/>
      <c r="TB212" s="30"/>
      <c r="TC212" s="30"/>
      <c r="TD212" s="30"/>
      <c r="TE212" s="30"/>
      <c r="TF212" s="30"/>
      <c r="TG212" s="30"/>
      <c r="TH212" s="30"/>
    </row>
    <row r="213" spans="1:528" s="22" customFormat="1" ht="120.75" customHeight="1" x14ac:dyDescent="0.25">
      <c r="A213" s="121" t="s">
        <v>307</v>
      </c>
      <c r="B213" s="42">
        <v>7691</v>
      </c>
      <c r="C213" s="42" t="s">
        <v>84</v>
      </c>
      <c r="D213" s="36" t="str">
        <f>'дод 7'!C183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13" s="117">
        <f t="shared" si="88"/>
        <v>0</v>
      </c>
      <c r="F213" s="117"/>
      <c r="G213" s="117"/>
      <c r="H213" s="117"/>
      <c r="I213" s="117"/>
      <c r="J213" s="117">
        <f t="shared" si="90"/>
        <v>2069598</v>
      </c>
      <c r="K213" s="117"/>
      <c r="L213" s="117">
        <v>169598</v>
      </c>
      <c r="M213" s="117"/>
      <c r="N213" s="117"/>
      <c r="O213" s="117">
        <v>1900000</v>
      </c>
      <c r="P213" s="117">
        <f t="shared" si="89"/>
        <v>2069598</v>
      </c>
      <c r="Q213" s="17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  <c r="TH213" s="23"/>
    </row>
    <row r="214" spans="1:528" s="22" customFormat="1" ht="31.5" x14ac:dyDescent="0.25">
      <c r="A214" s="121" t="s">
        <v>389</v>
      </c>
      <c r="B214" s="42" t="str">
        <f>'дод 7'!A191</f>
        <v>8110</v>
      </c>
      <c r="C214" s="42" t="str">
        <f>'дод 7'!B191</f>
        <v>0320</v>
      </c>
      <c r="D214" s="122" t="str">
        <f>'дод 7'!C191</f>
        <v>Заходи із запобігання та ліквідації надзвичайних ситуацій та наслідків стихійного лиха</v>
      </c>
      <c r="E214" s="117">
        <f t="shared" ref="E214" si="97">F214+I214</f>
        <v>677493.87</v>
      </c>
      <c r="F214" s="117">
        <v>677493.87</v>
      </c>
      <c r="G214" s="117"/>
      <c r="H214" s="117"/>
      <c r="I214" s="117"/>
      <c r="J214" s="117">
        <f t="shared" ref="J214" si="98">L214+O214</f>
        <v>0</v>
      </c>
      <c r="K214" s="117"/>
      <c r="L214" s="117"/>
      <c r="M214" s="117"/>
      <c r="N214" s="117"/>
      <c r="O214" s="117"/>
      <c r="P214" s="117">
        <f t="shared" ref="P214" si="99">E214+J214</f>
        <v>677493.87</v>
      </c>
      <c r="Q214" s="17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  <c r="TH214" s="23"/>
    </row>
    <row r="215" spans="1:528" s="22" customFormat="1" ht="15.75" hidden="1" customHeight="1" x14ac:dyDescent="0.25">
      <c r="A215" s="121" t="s">
        <v>388</v>
      </c>
      <c r="B215" s="42" t="str">
        <f>'дод 7'!A195</f>
        <v>8230</v>
      </c>
      <c r="C215" s="42" t="str">
        <f>'дод 7'!B195</f>
        <v>0380</v>
      </c>
      <c r="D215" s="122" t="str">
        <f>'дод 7'!C195</f>
        <v>Інші заходи громадського порядку та безпеки</v>
      </c>
      <c r="E215" s="117">
        <f t="shared" ref="E215" si="100">F215+I215</f>
        <v>0</v>
      </c>
      <c r="F215" s="117"/>
      <c r="G215" s="117"/>
      <c r="H215" s="117"/>
      <c r="I215" s="117"/>
      <c r="J215" s="117">
        <f t="shared" ref="J215" si="101">L215+O215</f>
        <v>0</v>
      </c>
      <c r="K215" s="117"/>
      <c r="L215" s="117"/>
      <c r="M215" s="117"/>
      <c r="N215" s="117"/>
      <c r="O215" s="117"/>
      <c r="P215" s="117">
        <f t="shared" ref="P215" si="102">E215+J215</f>
        <v>0</v>
      </c>
      <c r="Q215" s="17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  <c r="TH215" s="23"/>
    </row>
    <row r="216" spans="1:528" s="22" customFormat="1" ht="18.75" customHeight="1" x14ac:dyDescent="0.25">
      <c r="A216" s="60" t="s">
        <v>207</v>
      </c>
      <c r="B216" s="107" t="str">
        <f>'дод 7'!A198</f>
        <v>8340</v>
      </c>
      <c r="C216" s="107" t="str">
        <f>'дод 7'!B198</f>
        <v>0540</v>
      </c>
      <c r="D216" s="61" t="str">
        <f>'дод 7'!C198</f>
        <v>Природоохоронні заходи за рахунок цільових фондів</v>
      </c>
      <c r="E216" s="117">
        <f t="shared" si="88"/>
        <v>0</v>
      </c>
      <c r="F216" s="117"/>
      <c r="G216" s="117"/>
      <c r="H216" s="117"/>
      <c r="I216" s="117"/>
      <c r="J216" s="117">
        <f t="shared" si="90"/>
        <v>2742000</v>
      </c>
      <c r="K216" s="117"/>
      <c r="L216" s="117">
        <v>1442000</v>
      </c>
      <c r="M216" s="117"/>
      <c r="N216" s="117"/>
      <c r="O216" s="117">
        <v>1300000</v>
      </c>
      <c r="P216" s="117">
        <f t="shared" si="89"/>
        <v>2742000</v>
      </c>
      <c r="Q216" s="17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  <c r="TH216" s="23"/>
    </row>
    <row r="217" spans="1:528" s="22" customFormat="1" ht="20.25" customHeight="1" x14ac:dyDescent="0.25">
      <c r="A217" s="60" t="s">
        <v>208</v>
      </c>
      <c r="B217" s="107" t="str">
        <f>'дод 7'!A207</f>
        <v>9770</v>
      </c>
      <c r="C217" s="107" t="str">
        <f>'дод 7'!B207</f>
        <v>0180</v>
      </c>
      <c r="D217" s="61" t="str">
        <f>'дод 7'!C207</f>
        <v>Інші субвенції з місцевого бюджету</v>
      </c>
      <c r="E217" s="117">
        <f t="shared" si="88"/>
        <v>0</v>
      </c>
      <c r="F217" s="117"/>
      <c r="G217" s="117"/>
      <c r="H217" s="117"/>
      <c r="I217" s="117"/>
      <c r="J217" s="117">
        <f t="shared" si="90"/>
        <v>7000000</v>
      </c>
      <c r="K217" s="117">
        <v>7000000</v>
      </c>
      <c r="L217" s="117"/>
      <c r="M217" s="117"/>
      <c r="N217" s="117"/>
      <c r="O217" s="117">
        <v>7000000</v>
      </c>
      <c r="P217" s="117">
        <f t="shared" si="89"/>
        <v>7000000</v>
      </c>
      <c r="Q217" s="17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  <c r="TH217" s="23"/>
    </row>
    <row r="218" spans="1:528" s="27" customFormat="1" ht="33.75" customHeight="1" x14ac:dyDescent="0.25">
      <c r="A218" s="128" t="s">
        <v>28</v>
      </c>
      <c r="B218" s="130"/>
      <c r="C218" s="130"/>
      <c r="D218" s="125" t="s">
        <v>35</v>
      </c>
      <c r="E218" s="113">
        <f>E219</f>
        <v>6378200</v>
      </c>
      <c r="F218" s="113">
        <f t="shared" ref="F218:J219" si="103">F219</f>
        <v>6378200</v>
      </c>
      <c r="G218" s="113">
        <f t="shared" si="103"/>
        <v>5019800</v>
      </c>
      <c r="H218" s="113">
        <f t="shared" si="103"/>
        <v>75700</v>
      </c>
      <c r="I218" s="113">
        <f t="shared" si="103"/>
        <v>0</v>
      </c>
      <c r="J218" s="113">
        <f t="shared" si="103"/>
        <v>8000</v>
      </c>
      <c r="K218" s="113">
        <f t="shared" ref="K218:K219" si="104">K219</f>
        <v>8000</v>
      </c>
      <c r="L218" s="113">
        <f t="shared" ref="L218:L219" si="105">L219</f>
        <v>0</v>
      </c>
      <c r="M218" s="113">
        <f t="shared" ref="M218:M219" si="106">M219</f>
        <v>0</v>
      </c>
      <c r="N218" s="113">
        <f t="shared" ref="N218:N219" si="107">N219</f>
        <v>0</v>
      </c>
      <c r="O218" s="113">
        <f t="shared" ref="O218:P219" si="108">O219</f>
        <v>8000</v>
      </c>
      <c r="P218" s="113">
        <f t="shared" si="108"/>
        <v>6386200</v>
      </c>
      <c r="Q218" s="173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Q218" s="32"/>
      <c r="IR218" s="32"/>
      <c r="IS218" s="32"/>
      <c r="IT218" s="32"/>
      <c r="IU218" s="32"/>
      <c r="IV218" s="32"/>
      <c r="IW218" s="32"/>
      <c r="IX218" s="32"/>
      <c r="IY218" s="32"/>
      <c r="IZ218" s="32"/>
      <c r="JA218" s="32"/>
      <c r="JB218" s="32"/>
      <c r="JC218" s="32"/>
      <c r="JD218" s="32"/>
      <c r="JE218" s="32"/>
      <c r="JF218" s="32"/>
      <c r="JG218" s="32"/>
      <c r="JH218" s="32"/>
      <c r="JI218" s="32"/>
      <c r="JJ218" s="32"/>
      <c r="JK218" s="32"/>
      <c r="JL218" s="32"/>
      <c r="JM218" s="32"/>
      <c r="JN218" s="32"/>
      <c r="JO218" s="32"/>
      <c r="JP218" s="32"/>
      <c r="JQ218" s="32"/>
      <c r="JR218" s="32"/>
      <c r="JS218" s="32"/>
      <c r="JT218" s="32"/>
      <c r="JU218" s="32"/>
      <c r="JV218" s="32"/>
      <c r="JW218" s="32"/>
      <c r="JX218" s="32"/>
      <c r="JY218" s="32"/>
      <c r="JZ218" s="32"/>
      <c r="KA218" s="32"/>
      <c r="KB218" s="32"/>
      <c r="KC218" s="32"/>
      <c r="KD218" s="32"/>
      <c r="KE218" s="32"/>
      <c r="KF218" s="32"/>
      <c r="KG218" s="32"/>
      <c r="KH218" s="32"/>
      <c r="KI218" s="32"/>
      <c r="KJ218" s="32"/>
      <c r="KK218" s="32"/>
      <c r="KL218" s="32"/>
      <c r="KM218" s="32"/>
      <c r="KN218" s="32"/>
      <c r="KO218" s="32"/>
      <c r="KP218" s="32"/>
      <c r="KQ218" s="32"/>
      <c r="KR218" s="32"/>
      <c r="KS218" s="32"/>
      <c r="KT218" s="32"/>
      <c r="KU218" s="32"/>
      <c r="KV218" s="32"/>
      <c r="KW218" s="32"/>
      <c r="KX218" s="32"/>
      <c r="KY218" s="32"/>
      <c r="KZ218" s="32"/>
      <c r="LA218" s="32"/>
      <c r="LB218" s="32"/>
      <c r="LC218" s="32"/>
      <c r="LD218" s="32"/>
      <c r="LE218" s="32"/>
      <c r="LF218" s="32"/>
      <c r="LG218" s="32"/>
      <c r="LH218" s="32"/>
      <c r="LI218" s="32"/>
      <c r="LJ218" s="32"/>
      <c r="LK218" s="32"/>
      <c r="LL218" s="32"/>
      <c r="LM218" s="32"/>
      <c r="LN218" s="32"/>
      <c r="LO218" s="32"/>
      <c r="LP218" s="32"/>
      <c r="LQ218" s="32"/>
      <c r="LR218" s="32"/>
      <c r="LS218" s="32"/>
      <c r="LT218" s="32"/>
      <c r="LU218" s="32"/>
      <c r="LV218" s="32"/>
      <c r="LW218" s="32"/>
      <c r="LX218" s="32"/>
      <c r="LY218" s="32"/>
      <c r="LZ218" s="32"/>
      <c r="MA218" s="32"/>
      <c r="MB218" s="32"/>
      <c r="MC218" s="32"/>
      <c r="MD218" s="32"/>
      <c r="ME218" s="32"/>
      <c r="MF218" s="32"/>
      <c r="MG218" s="32"/>
      <c r="MH218" s="32"/>
      <c r="MI218" s="32"/>
      <c r="MJ218" s="32"/>
      <c r="MK218" s="32"/>
      <c r="ML218" s="32"/>
      <c r="MM218" s="32"/>
      <c r="MN218" s="32"/>
      <c r="MO218" s="32"/>
      <c r="MP218" s="32"/>
      <c r="MQ218" s="32"/>
      <c r="MR218" s="32"/>
      <c r="MS218" s="32"/>
      <c r="MT218" s="32"/>
      <c r="MU218" s="32"/>
      <c r="MV218" s="32"/>
      <c r="MW218" s="32"/>
      <c r="MX218" s="32"/>
      <c r="MY218" s="32"/>
      <c r="MZ218" s="32"/>
      <c r="NA218" s="32"/>
      <c r="NB218" s="32"/>
      <c r="NC218" s="32"/>
      <c r="ND218" s="32"/>
      <c r="NE218" s="32"/>
      <c r="NF218" s="32"/>
      <c r="NG218" s="32"/>
      <c r="NH218" s="32"/>
      <c r="NI218" s="32"/>
      <c r="NJ218" s="32"/>
      <c r="NK218" s="32"/>
      <c r="NL218" s="32"/>
      <c r="NM218" s="32"/>
      <c r="NN218" s="32"/>
      <c r="NO218" s="32"/>
      <c r="NP218" s="32"/>
      <c r="NQ218" s="32"/>
      <c r="NR218" s="32"/>
      <c r="NS218" s="32"/>
      <c r="NT218" s="32"/>
      <c r="NU218" s="32"/>
      <c r="NV218" s="32"/>
      <c r="NW218" s="32"/>
      <c r="NX218" s="32"/>
      <c r="NY218" s="32"/>
      <c r="NZ218" s="32"/>
      <c r="OA218" s="32"/>
      <c r="OB218" s="32"/>
      <c r="OC218" s="32"/>
      <c r="OD218" s="32"/>
      <c r="OE218" s="32"/>
      <c r="OF218" s="32"/>
      <c r="OG218" s="32"/>
      <c r="OH218" s="32"/>
      <c r="OI218" s="32"/>
      <c r="OJ218" s="32"/>
      <c r="OK218" s="32"/>
      <c r="OL218" s="32"/>
      <c r="OM218" s="32"/>
      <c r="ON218" s="32"/>
      <c r="OO218" s="32"/>
      <c r="OP218" s="32"/>
      <c r="OQ218" s="32"/>
      <c r="OR218" s="32"/>
      <c r="OS218" s="32"/>
      <c r="OT218" s="32"/>
      <c r="OU218" s="32"/>
      <c r="OV218" s="32"/>
      <c r="OW218" s="32"/>
      <c r="OX218" s="32"/>
      <c r="OY218" s="32"/>
      <c r="OZ218" s="32"/>
      <c r="PA218" s="32"/>
      <c r="PB218" s="32"/>
      <c r="PC218" s="32"/>
      <c r="PD218" s="32"/>
      <c r="PE218" s="32"/>
      <c r="PF218" s="32"/>
      <c r="PG218" s="32"/>
      <c r="PH218" s="32"/>
      <c r="PI218" s="32"/>
      <c r="PJ218" s="32"/>
      <c r="PK218" s="32"/>
      <c r="PL218" s="32"/>
      <c r="PM218" s="32"/>
      <c r="PN218" s="32"/>
      <c r="PO218" s="32"/>
      <c r="PP218" s="32"/>
      <c r="PQ218" s="32"/>
      <c r="PR218" s="32"/>
      <c r="PS218" s="32"/>
      <c r="PT218" s="32"/>
      <c r="PU218" s="32"/>
      <c r="PV218" s="32"/>
      <c r="PW218" s="32"/>
      <c r="PX218" s="32"/>
      <c r="PY218" s="32"/>
      <c r="PZ218" s="32"/>
      <c r="QA218" s="32"/>
      <c r="QB218" s="32"/>
      <c r="QC218" s="32"/>
      <c r="QD218" s="32"/>
      <c r="QE218" s="32"/>
      <c r="QF218" s="32"/>
      <c r="QG218" s="32"/>
      <c r="QH218" s="32"/>
      <c r="QI218" s="32"/>
      <c r="QJ218" s="32"/>
      <c r="QK218" s="32"/>
      <c r="QL218" s="32"/>
      <c r="QM218" s="32"/>
      <c r="QN218" s="32"/>
      <c r="QO218" s="32"/>
      <c r="QP218" s="32"/>
      <c r="QQ218" s="32"/>
      <c r="QR218" s="32"/>
      <c r="QS218" s="32"/>
      <c r="QT218" s="32"/>
      <c r="QU218" s="32"/>
      <c r="QV218" s="32"/>
      <c r="QW218" s="32"/>
      <c r="QX218" s="32"/>
      <c r="QY218" s="32"/>
      <c r="QZ218" s="32"/>
      <c r="RA218" s="32"/>
      <c r="RB218" s="32"/>
      <c r="RC218" s="32"/>
      <c r="RD218" s="32"/>
      <c r="RE218" s="32"/>
      <c r="RF218" s="32"/>
      <c r="RG218" s="32"/>
      <c r="RH218" s="32"/>
      <c r="RI218" s="32"/>
      <c r="RJ218" s="32"/>
      <c r="RK218" s="32"/>
      <c r="RL218" s="32"/>
      <c r="RM218" s="32"/>
      <c r="RN218" s="32"/>
      <c r="RO218" s="32"/>
      <c r="RP218" s="32"/>
      <c r="RQ218" s="32"/>
      <c r="RR218" s="32"/>
      <c r="RS218" s="32"/>
      <c r="RT218" s="32"/>
      <c r="RU218" s="32"/>
      <c r="RV218" s="32"/>
      <c r="RW218" s="32"/>
      <c r="RX218" s="32"/>
      <c r="RY218" s="32"/>
      <c r="RZ218" s="32"/>
      <c r="SA218" s="32"/>
      <c r="SB218" s="32"/>
      <c r="SC218" s="32"/>
      <c r="SD218" s="32"/>
      <c r="SE218" s="32"/>
      <c r="SF218" s="32"/>
      <c r="SG218" s="32"/>
      <c r="SH218" s="32"/>
      <c r="SI218" s="32"/>
      <c r="SJ218" s="32"/>
      <c r="SK218" s="32"/>
      <c r="SL218" s="32"/>
      <c r="SM218" s="32"/>
      <c r="SN218" s="32"/>
      <c r="SO218" s="32"/>
      <c r="SP218" s="32"/>
      <c r="SQ218" s="32"/>
      <c r="SR218" s="32"/>
      <c r="SS218" s="32"/>
      <c r="ST218" s="32"/>
      <c r="SU218" s="32"/>
      <c r="SV218" s="32"/>
      <c r="SW218" s="32"/>
      <c r="SX218" s="32"/>
      <c r="SY218" s="32"/>
      <c r="SZ218" s="32"/>
      <c r="TA218" s="32"/>
      <c r="TB218" s="32"/>
      <c r="TC218" s="32"/>
      <c r="TD218" s="32"/>
      <c r="TE218" s="32"/>
      <c r="TF218" s="32"/>
      <c r="TG218" s="32"/>
      <c r="TH218" s="32"/>
    </row>
    <row r="219" spans="1:528" s="34" customFormat="1" ht="36.75" customHeight="1" x14ac:dyDescent="0.25">
      <c r="A219" s="114" t="s">
        <v>121</v>
      </c>
      <c r="B219" s="127"/>
      <c r="C219" s="127"/>
      <c r="D219" s="82" t="s">
        <v>35</v>
      </c>
      <c r="E219" s="116">
        <f>E220</f>
        <v>6378200</v>
      </c>
      <c r="F219" s="116">
        <f t="shared" si="103"/>
        <v>6378200</v>
      </c>
      <c r="G219" s="116">
        <f t="shared" si="103"/>
        <v>5019800</v>
      </c>
      <c r="H219" s="116">
        <f t="shared" si="103"/>
        <v>75700</v>
      </c>
      <c r="I219" s="116">
        <f t="shared" si="103"/>
        <v>0</v>
      </c>
      <c r="J219" s="116">
        <f t="shared" si="103"/>
        <v>8000</v>
      </c>
      <c r="K219" s="116">
        <f t="shared" si="104"/>
        <v>8000</v>
      </c>
      <c r="L219" s="116">
        <f t="shared" si="105"/>
        <v>0</v>
      </c>
      <c r="M219" s="116">
        <f t="shared" si="106"/>
        <v>0</v>
      </c>
      <c r="N219" s="116">
        <f t="shared" si="107"/>
        <v>0</v>
      </c>
      <c r="O219" s="116">
        <f t="shared" si="108"/>
        <v>8000</v>
      </c>
      <c r="P219" s="116">
        <f t="shared" si="108"/>
        <v>6386200</v>
      </c>
      <c r="Q219" s="17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  <c r="IV219" s="33"/>
      <c r="IW219" s="33"/>
      <c r="IX219" s="33"/>
      <c r="IY219" s="33"/>
      <c r="IZ219" s="33"/>
      <c r="JA219" s="33"/>
      <c r="JB219" s="33"/>
      <c r="JC219" s="33"/>
      <c r="JD219" s="33"/>
      <c r="JE219" s="33"/>
      <c r="JF219" s="33"/>
      <c r="JG219" s="33"/>
      <c r="JH219" s="33"/>
      <c r="JI219" s="33"/>
      <c r="JJ219" s="33"/>
      <c r="JK219" s="33"/>
      <c r="JL219" s="33"/>
      <c r="JM219" s="33"/>
      <c r="JN219" s="33"/>
      <c r="JO219" s="33"/>
      <c r="JP219" s="33"/>
      <c r="JQ219" s="33"/>
      <c r="JR219" s="33"/>
      <c r="JS219" s="33"/>
      <c r="JT219" s="33"/>
      <c r="JU219" s="33"/>
      <c r="JV219" s="33"/>
      <c r="JW219" s="33"/>
      <c r="JX219" s="33"/>
      <c r="JY219" s="33"/>
      <c r="JZ219" s="33"/>
      <c r="KA219" s="33"/>
      <c r="KB219" s="33"/>
      <c r="KC219" s="33"/>
      <c r="KD219" s="33"/>
      <c r="KE219" s="33"/>
      <c r="KF219" s="33"/>
      <c r="KG219" s="33"/>
      <c r="KH219" s="33"/>
      <c r="KI219" s="33"/>
      <c r="KJ219" s="33"/>
      <c r="KK219" s="33"/>
      <c r="KL219" s="33"/>
      <c r="KM219" s="33"/>
      <c r="KN219" s="33"/>
      <c r="KO219" s="33"/>
      <c r="KP219" s="33"/>
      <c r="KQ219" s="33"/>
      <c r="KR219" s="33"/>
      <c r="KS219" s="33"/>
      <c r="KT219" s="33"/>
      <c r="KU219" s="33"/>
      <c r="KV219" s="33"/>
      <c r="KW219" s="33"/>
      <c r="KX219" s="33"/>
      <c r="KY219" s="33"/>
      <c r="KZ219" s="33"/>
      <c r="LA219" s="33"/>
      <c r="LB219" s="33"/>
      <c r="LC219" s="33"/>
      <c r="LD219" s="33"/>
      <c r="LE219" s="33"/>
      <c r="LF219" s="33"/>
      <c r="LG219" s="33"/>
      <c r="LH219" s="33"/>
      <c r="LI219" s="33"/>
      <c r="LJ219" s="33"/>
      <c r="LK219" s="33"/>
      <c r="LL219" s="33"/>
      <c r="LM219" s="33"/>
      <c r="LN219" s="33"/>
      <c r="LO219" s="33"/>
      <c r="LP219" s="33"/>
      <c r="LQ219" s="33"/>
      <c r="LR219" s="33"/>
      <c r="LS219" s="33"/>
      <c r="LT219" s="33"/>
      <c r="LU219" s="33"/>
      <c r="LV219" s="33"/>
      <c r="LW219" s="33"/>
      <c r="LX219" s="33"/>
      <c r="LY219" s="33"/>
      <c r="LZ219" s="33"/>
      <c r="MA219" s="33"/>
      <c r="MB219" s="33"/>
      <c r="MC219" s="33"/>
      <c r="MD219" s="33"/>
      <c r="ME219" s="33"/>
      <c r="MF219" s="33"/>
      <c r="MG219" s="33"/>
      <c r="MH219" s="33"/>
      <c r="MI219" s="33"/>
      <c r="MJ219" s="33"/>
      <c r="MK219" s="33"/>
      <c r="ML219" s="33"/>
      <c r="MM219" s="33"/>
      <c r="MN219" s="33"/>
      <c r="MO219" s="33"/>
      <c r="MP219" s="33"/>
      <c r="MQ219" s="33"/>
      <c r="MR219" s="33"/>
      <c r="MS219" s="33"/>
      <c r="MT219" s="33"/>
      <c r="MU219" s="33"/>
      <c r="MV219" s="33"/>
      <c r="MW219" s="33"/>
      <c r="MX219" s="33"/>
      <c r="MY219" s="33"/>
      <c r="MZ219" s="33"/>
      <c r="NA219" s="33"/>
      <c r="NB219" s="33"/>
      <c r="NC219" s="33"/>
      <c r="ND219" s="33"/>
      <c r="NE219" s="33"/>
      <c r="NF219" s="33"/>
      <c r="NG219" s="33"/>
      <c r="NH219" s="33"/>
      <c r="NI219" s="33"/>
      <c r="NJ219" s="33"/>
      <c r="NK219" s="33"/>
      <c r="NL219" s="33"/>
      <c r="NM219" s="33"/>
      <c r="NN219" s="33"/>
      <c r="NO219" s="33"/>
      <c r="NP219" s="33"/>
      <c r="NQ219" s="33"/>
      <c r="NR219" s="33"/>
      <c r="NS219" s="33"/>
      <c r="NT219" s="33"/>
      <c r="NU219" s="33"/>
      <c r="NV219" s="33"/>
      <c r="NW219" s="33"/>
      <c r="NX219" s="33"/>
      <c r="NY219" s="33"/>
      <c r="NZ219" s="33"/>
      <c r="OA219" s="33"/>
      <c r="OB219" s="33"/>
      <c r="OC219" s="33"/>
      <c r="OD219" s="33"/>
      <c r="OE219" s="33"/>
      <c r="OF219" s="33"/>
      <c r="OG219" s="33"/>
      <c r="OH219" s="33"/>
      <c r="OI219" s="33"/>
      <c r="OJ219" s="33"/>
      <c r="OK219" s="33"/>
      <c r="OL219" s="33"/>
      <c r="OM219" s="33"/>
      <c r="ON219" s="33"/>
      <c r="OO219" s="33"/>
      <c r="OP219" s="33"/>
      <c r="OQ219" s="33"/>
      <c r="OR219" s="33"/>
      <c r="OS219" s="33"/>
      <c r="OT219" s="33"/>
      <c r="OU219" s="33"/>
      <c r="OV219" s="33"/>
      <c r="OW219" s="33"/>
      <c r="OX219" s="33"/>
      <c r="OY219" s="33"/>
      <c r="OZ219" s="33"/>
      <c r="PA219" s="33"/>
      <c r="PB219" s="33"/>
      <c r="PC219" s="33"/>
      <c r="PD219" s="33"/>
      <c r="PE219" s="33"/>
      <c r="PF219" s="33"/>
      <c r="PG219" s="33"/>
      <c r="PH219" s="33"/>
      <c r="PI219" s="33"/>
      <c r="PJ219" s="33"/>
      <c r="PK219" s="33"/>
      <c r="PL219" s="33"/>
      <c r="PM219" s="33"/>
      <c r="PN219" s="33"/>
      <c r="PO219" s="33"/>
      <c r="PP219" s="33"/>
      <c r="PQ219" s="33"/>
      <c r="PR219" s="33"/>
      <c r="PS219" s="33"/>
      <c r="PT219" s="33"/>
      <c r="PU219" s="33"/>
      <c r="PV219" s="33"/>
      <c r="PW219" s="33"/>
      <c r="PX219" s="33"/>
      <c r="PY219" s="33"/>
      <c r="PZ219" s="33"/>
      <c r="QA219" s="33"/>
      <c r="QB219" s="33"/>
      <c r="QC219" s="33"/>
      <c r="QD219" s="33"/>
      <c r="QE219" s="33"/>
      <c r="QF219" s="33"/>
      <c r="QG219" s="33"/>
      <c r="QH219" s="33"/>
      <c r="QI219" s="33"/>
      <c r="QJ219" s="33"/>
      <c r="QK219" s="33"/>
      <c r="QL219" s="33"/>
      <c r="QM219" s="33"/>
      <c r="QN219" s="33"/>
      <c r="QO219" s="33"/>
      <c r="QP219" s="33"/>
      <c r="QQ219" s="33"/>
      <c r="QR219" s="33"/>
      <c r="QS219" s="33"/>
      <c r="QT219" s="33"/>
      <c r="QU219" s="33"/>
      <c r="QV219" s="33"/>
      <c r="QW219" s="33"/>
      <c r="QX219" s="33"/>
      <c r="QY219" s="33"/>
      <c r="QZ219" s="33"/>
      <c r="RA219" s="33"/>
      <c r="RB219" s="33"/>
      <c r="RC219" s="33"/>
      <c r="RD219" s="33"/>
      <c r="RE219" s="33"/>
      <c r="RF219" s="33"/>
      <c r="RG219" s="33"/>
      <c r="RH219" s="33"/>
      <c r="RI219" s="33"/>
      <c r="RJ219" s="33"/>
      <c r="RK219" s="33"/>
      <c r="RL219" s="33"/>
      <c r="RM219" s="33"/>
      <c r="RN219" s="33"/>
      <c r="RO219" s="33"/>
      <c r="RP219" s="33"/>
      <c r="RQ219" s="33"/>
      <c r="RR219" s="33"/>
      <c r="RS219" s="33"/>
      <c r="RT219" s="33"/>
      <c r="RU219" s="33"/>
      <c r="RV219" s="33"/>
      <c r="RW219" s="33"/>
      <c r="RX219" s="33"/>
      <c r="RY219" s="33"/>
      <c r="RZ219" s="33"/>
      <c r="SA219" s="33"/>
      <c r="SB219" s="33"/>
      <c r="SC219" s="33"/>
      <c r="SD219" s="33"/>
      <c r="SE219" s="33"/>
      <c r="SF219" s="33"/>
      <c r="SG219" s="33"/>
      <c r="SH219" s="33"/>
      <c r="SI219" s="33"/>
      <c r="SJ219" s="33"/>
      <c r="SK219" s="33"/>
      <c r="SL219" s="33"/>
      <c r="SM219" s="33"/>
      <c r="SN219" s="33"/>
      <c r="SO219" s="33"/>
      <c r="SP219" s="33"/>
      <c r="SQ219" s="33"/>
      <c r="SR219" s="33"/>
      <c r="SS219" s="33"/>
      <c r="ST219" s="33"/>
      <c r="SU219" s="33"/>
      <c r="SV219" s="33"/>
      <c r="SW219" s="33"/>
      <c r="SX219" s="33"/>
      <c r="SY219" s="33"/>
      <c r="SZ219" s="33"/>
      <c r="TA219" s="33"/>
      <c r="TB219" s="33"/>
      <c r="TC219" s="33"/>
      <c r="TD219" s="33"/>
      <c r="TE219" s="33"/>
      <c r="TF219" s="33"/>
      <c r="TG219" s="33"/>
      <c r="TH219" s="33"/>
    </row>
    <row r="220" spans="1:528" s="22" customFormat="1" ht="47.25" x14ac:dyDescent="0.25">
      <c r="A220" s="60" t="s">
        <v>0</v>
      </c>
      <c r="B220" s="107" t="str">
        <f>'дод 7'!A18</f>
        <v>0160</v>
      </c>
      <c r="C220" s="107" t="str">
        <f>'дод 7'!B18</f>
        <v>0111</v>
      </c>
      <c r="D220" s="36" t="s">
        <v>516</v>
      </c>
      <c r="E220" s="117">
        <f>F220+I220</f>
        <v>6378200</v>
      </c>
      <c r="F220" s="117">
        <v>6378200</v>
      </c>
      <c r="G220" s="117">
        <v>5019800</v>
      </c>
      <c r="H220" s="117">
        <v>75700</v>
      </c>
      <c r="I220" s="117"/>
      <c r="J220" s="117">
        <f>L220+O220</f>
        <v>8000</v>
      </c>
      <c r="K220" s="117">
        <v>8000</v>
      </c>
      <c r="L220" s="117"/>
      <c r="M220" s="117"/>
      <c r="N220" s="117"/>
      <c r="O220" s="117">
        <v>8000</v>
      </c>
      <c r="P220" s="117">
        <f>E220+J220</f>
        <v>6386200</v>
      </c>
      <c r="Q220" s="17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  <c r="TF220" s="23"/>
      <c r="TG220" s="23"/>
      <c r="TH220" s="23"/>
    </row>
    <row r="221" spans="1:528" s="27" customFormat="1" ht="34.5" customHeight="1" x14ac:dyDescent="0.25">
      <c r="A221" s="128" t="s">
        <v>29</v>
      </c>
      <c r="B221" s="130"/>
      <c r="C221" s="130"/>
      <c r="D221" s="125" t="s">
        <v>34</v>
      </c>
      <c r="E221" s="113">
        <f>E222</f>
        <v>5372607</v>
      </c>
      <c r="F221" s="113">
        <f t="shared" ref="F221:J221" si="109">F222</f>
        <v>5372607</v>
      </c>
      <c r="G221" s="113">
        <f t="shared" si="109"/>
        <v>2958200</v>
      </c>
      <c r="H221" s="113">
        <f t="shared" si="109"/>
        <v>0</v>
      </c>
      <c r="I221" s="113">
        <f t="shared" si="109"/>
        <v>0</v>
      </c>
      <c r="J221" s="113">
        <f t="shared" si="109"/>
        <v>247011149</v>
      </c>
      <c r="K221" s="113">
        <f t="shared" ref="K221" si="110">K222</f>
        <v>233567155</v>
      </c>
      <c r="L221" s="113">
        <f t="shared" ref="L221" si="111">L222</f>
        <v>1900000</v>
      </c>
      <c r="M221" s="113">
        <f t="shared" ref="M221" si="112">M222</f>
        <v>1332000</v>
      </c>
      <c r="N221" s="113">
        <f t="shared" ref="N221" si="113">N222</f>
        <v>71500</v>
      </c>
      <c r="O221" s="113">
        <f t="shared" ref="O221:P221" si="114">O222</f>
        <v>245111149</v>
      </c>
      <c r="P221" s="113">
        <f t="shared" si="114"/>
        <v>252383756</v>
      </c>
      <c r="Q221" s="173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  <c r="IP221" s="32"/>
      <c r="IQ221" s="32"/>
      <c r="IR221" s="32"/>
      <c r="IS221" s="32"/>
      <c r="IT221" s="32"/>
      <c r="IU221" s="32"/>
      <c r="IV221" s="32"/>
      <c r="IW221" s="32"/>
      <c r="IX221" s="32"/>
      <c r="IY221" s="32"/>
      <c r="IZ221" s="32"/>
      <c r="JA221" s="32"/>
      <c r="JB221" s="32"/>
      <c r="JC221" s="32"/>
      <c r="JD221" s="32"/>
      <c r="JE221" s="32"/>
      <c r="JF221" s="32"/>
      <c r="JG221" s="32"/>
      <c r="JH221" s="32"/>
      <c r="JI221" s="32"/>
      <c r="JJ221" s="32"/>
      <c r="JK221" s="32"/>
      <c r="JL221" s="32"/>
      <c r="JM221" s="32"/>
      <c r="JN221" s="32"/>
      <c r="JO221" s="32"/>
      <c r="JP221" s="32"/>
      <c r="JQ221" s="32"/>
      <c r="JR221" s="32"/>
      <c r="JS221" s="32"/>
      <c r="JT221" s="32"/>
      <c r="JU221" s="32"/>
      <c r="JV221" s="32"/>
      <c r="JW221" s="32"/>
      <c r="JX221" s="32"/>
      <c r="JY221" s="32"/>
      <c r="JZ221" s="32"/>
      <c r="KA221" s="32"/>
      <c r="KB221" s="32"/>
      <c r="KC221" s="32"/>
      <c r="KD221" s="32"/>
      <c r="KE221" s="32"/>
      <c r="KF221" s="32"/>
      <c r="KG221" s="32"/>
      <c r="KH221" s="32"/>
      <c r="KI221" s="32"/>
      <c r="KJ221" s="32"/>
      <c r="KK221" s="32"/>
      <c r="KL221" s="32"/>
      <c r="KM221" s="32"/>
      <c r="KN221" s="32"/>
      <c r="KO221" s="32"/>
      <c r="KP221" s="32"/>
      <c r="KQ221" s="32"/>
      <c r="KR221" s="32"/>
      <c r="KS221" s="32"/>
      <c r="KT221" s="32"/>
      <c r="KU221" s="32"/>
      <c r="KV221" s="32"/>
      <c r="KW221" s="32"/>
      <c r="KX221" s="32"/>
      <c r="KY221" s="32"/>
      <c r="KZ221" s="32"/>
      <c r="LA221" s="32"/>
      <c r="LB221" s="32"/>
      <c r="LC221" s="32"/>
      <c r="LD221" s="32"/>
      <c r="LE221" s="32"/>
      <c r="LF221" s="32"/>
      <c r="LG221" s="32"/>
      <c r="LH221" s="32"/>
      <c r="LI221" s="32"/>
      <c r="LJ221" s="32"/>
      <c r="LK221" s="32"/>
      <c r="LL221" s="32"/>
      <c r="LM221" s="32"/>
      <c r="LN221" s="32"/>
      <c r="LO221" s="32"/>
      <c r="LP221" s="32"/>
      <c r="LQ221" s="32"/>
      <c r="LR221" s="32"/>
      <c r="LS221" s="32"/>
      <c r="LT221" s="32"/>
      <c r="LU221" s="32"/>
      <c r="LV221" s="32"/>
      <c r="LW221" s="32"/>
      <c r="LX221" s="32"/>
      <c r="LY221" s="32"/>
      <c r="LZ221" s="32"/>
      <c r="MA221" s="32"/>
      <c r="MB221" s="32"/>
      <c r="MC221" s="32"/>
      <c r="MD221" s="32"/>
      <c r="ME221" s="32"/>
      <c r="MF221" s="32"/>
      <c r="MG221" s="32"/>
      <c r="MH221" s="32"/>
      <c r="MI221" s="32"/>
      <c r="MJ221" s="32"/>
      <c r="MK221" s="32"/>
      <c r="ML221" s="32"/>
      <c r="MM221" s="32"/>
      <c r="MN221" s="32"/>
      <c r="MO221" s="32"/>
      <c r="MP221" s="32"/>
      <c r="MQ221" s="32"/>
      <c r="MR221" s="32"/>
      <c r="MS221" s="32"/>
      <c r="MT221" s="32"/>
      <c r="MU221" s="32"/>
      <c r="MV221" s="32"/>
      <c r="MW221" s="32"/>
      <c r="MX221" s="32"/>
      <c r="MY221" s="32"/>
      <c r="MZ221" s="32"/>
      <c r="NA221" s="32"/>
      <c r="NB221" s="32"/>
      <c r="NC221" s="32"/>
      <c r="ND221" s="32"/>
      <c r="NE221" s="32"/>
      <c r="NF221" s="32"/>
      <c r="NG221" s="32"/>
      <c r="NH221" s="32"/>
      <c r="NI221" s="32"/>
      <c r="NJ221" s="32"/>
      <c r="NK221" s="32"/>
      <c r="NL221" s="32"/>
      <c r="NM221" s="32"/>
      <c r="NN221" s="32"/>
      <c r="NO221" s="32"/>
      <c r="NP221" s="32"/>
      <c r="NQ221" s="32"/>
      <c r="NR221" s="32"/>
      <c r="NS221" s="32"/>
      <c r="NT221" s="32"/>
      <c r="NU221" s="32"/>
      <c r="NV221" s="32"/>
      <c r="NW221" s="32"/>
      <c r="NX221" s="32"/>
      <c r="NY221" s="32"/>
      <c r="NZ221" s="32"/>
      <c r="OA221" s="32"/>
      <c r="OB221" s="32"/>
      <c r="OC221" s="32"/>
      <c r="OD221" s="32"/>
      <c r="OE221" s="32"/>
      <c r="OF221" s="32"/>
      <c r="OG221" s="32"/>
      <c r="OH221" s="32"/>
      <c r="OI221" s="32"/>
      <c r="OJ221" s="32"/>
      <c r="OK221" s="32"/>
      <c r="OL221" s="32"/>
      <c r="OM221" s="32"/>
      <c r="ON221" s="32"/>
      <c r="OO221" s="32"/>
      <c r="OP221" s="32"/>
      <c r="OQ221" s="32"/>
      <c r="OR221" s="32"/>
      <c r="OS221" s="32"/>
      <c r="OT221" s="32"/>
      <c r="OU221" s="32"/>
      <c r="OV221" s="32"/>
      <c r="OW221" s="32"/>
      <c r="OX221" s="32"/>
      <c r="OY221" s="32"/>
      <c r="OZ221" s="32"/>
      <c r="PA221" s="32"/>
      <c r="PB221" s="32"/>
      <c r="PC221" s="32"/>
      <c r="PD221" s="32"/>
      <c r="PE221" s="32"/>
      <c r="PF221" s="32"/>
      <c r="PG221" s="32"/>
      <c r="PH221" s="32"/>
      <c r="PI221" s="32"/>
      <c r="PJ221" s="32"/>
      <c r="PK221" s="32"/>
      <c r="PL221" s="32"/>
      <c r="PM221" s="32"/>
      <c r="PN221" s="32"/>
      <c r="PO221" s="32"/>
      <c r="PP221" s="32"/>
      <c r="PQ221" s="32"/>
      <c r="PR221" s="32"/>
      <c r="PS221" s="32"/>
      <c r="PT221" s="32"/>
      <c r="PU221" s="32"/>
      <c r="PV221" s="32"/>
      <c r="PW221" s="32"/>
      <c r="PX221" s="32"/>
      <c r="PY221" s="32"/>
      <c r="PZ221" s="32"/>
      <c r="QA221" s="32"/>
      <c r="QB221" s="32"/>
      <c r="QC221" s="32"/>
      <c r="QD221" s="32"/>
      <c r="QE221" s="32"/>
      <c r="QF221" s="32"/>
      <c r="QG221" s="32"/>
      <c r="QH221" s="32"/>
      <c r="QI221" s="32"/>
      <c r="QJ221" s="32"/>
      <c r="QK221" s="32"/>
      <c r="QL221" s="32"/>
      <c r="QM221" s="32"/>
      <c r="QN221" s="32"/>
      <c r="QO221" s="32"/>
      <c r="QP221" s="32"/>
      <c r="QQ221" s="32"/>
      <c r="QR221" s="32"/>
      <c r="QS221" s="32"/>
      <c r="QT221" s="32"/>
      <c r="QU221" s="32"/>
      <c r="QV221" s="32"/>
      <c r="QW221" s="32"/>
      <c r="QX221" s="32"/>
      <c r="QY221" s="32"/>
      <c r="QZ221" s="32"/>
      <c r="RA221" s="32"/>
      <c r="RB221" s="32"/>
      <c r="RC221" s="32"/>
      <c r="RD221" s="32"/>
      <c r="RE221" s="32"/>
      <c r="RF221" s="32"/>
      <c r="RG221" s="32"/>
      <c r="RH221" s="32"/>
      <c r="RI221" s="32"/>
      <c r="RJ221" s="32"/>
      <c r="RK221" s="32"/>
      <c r="RL221" s="32"/>
      <c r="RM221" s="32"/>
      <c r="RN221" s="32"/>
      <c r="RO221" s="32"/>
      <c r="RP221" s="32"/>
      <c r="RQ221" s="32"/>
      <c r="RR221" s="32"/>
      <c r="RS221" s="32"/>
      <c r="RT221" s="32"/>
      <c r="RU221" s="32"/>
      <c r="RV221" s="32"/>
      <c r="RW221" s="32"/>
      <c r="RX221" s="32"/>
      <c r="RY221" s="32"/>
      <c r="RZ221" s="32"/>
      <c r="SA221" s="32"/>
      <c r="SB221" s="32"/>
      <c r="SC221" s="32"/>
      <c r="SD221" s="32"/>
      <c r="SE221" s="32"/>
      <c r="SF221" s="32"/>
      <c r="SG221" s="32"/>
      <c r="SH221" s="32"/>
      <c r="SI221" s="32"/>
      <c r="SJ221" s="32"/>
      <c r="SK221" s="32"/>
      <c r="SL221" s="32"/>
      <c r="SM221" s="32"/>
      <c r="SN221" s="32"/>
      <c r="SO221" s="32"/>
      <c r="SP221" s="32"/>
      <c r="SQ221" s="32"/>
      <c r="SR221" s="32"/>
      <c r="SS221" s="32"/>
      <c r="ST221" s="32"/>
      <c r="SU221" s="32"/>
      <c r="SV221" s="32"/>
      <c r="SW221" s="32"/>
      <c r="SX221" s="32"/>
      <c r="SY221" s="32"/>
      <c r="SZ221" s="32"/>
      <c r="TA221" s="32"/>
      <c r="TB221" s="32"/>
      <c r="TC221" s="32"/>
      <c r="TD221" s="32"/>
      <c r="TE221" s="32"/>
      <c r="TF221" s="32"/>
      <c r="TG221" s="32"/>
      <c r="TH221" s="32"/>
    </row>
    <row r="222" spans="1:528" s="34" customFormat="1" ht="47.25" x14ac:dyDescent="0.25">
      <c r="A222" s="114" t="s">
        <v>30</v>
      </c>
      <c r="B222" s="127"/>
      <c r="C222" s="127"/>
      <c r="D222" s="82" t="s">
        <v>430</v>
      </c>
      <c r="E222" s="116">
        <f>SUM(E224+E225+E226+E227+E228+E229+E231+E232+E233+E234+E235+E236+E230+E238)</f>
        <v>5372607</v>
      </c>
      <c r="F222" s="116">
        <f t="shared" ref="F222:P222" si="115">SUM(F224+F225+F226+F227+F228+F229+F231+F232+F233+F234+F235+F236+F230+F238)</f>
        <v>5372607</v>
      </c>
      <c r="G222" s="116">
        <f t="shared" si="115"/>
        <v>2958200</v>
      </c>
      <c r="H222" s="116">
        <f t="shared" si="115"/>
        <v>0</v>
      </c>
      <c r="I222" s="116">
        <f t="shared" si="115"/>
        <v>0</v>
      </c>
      <c r="J222" s="116">
        <f t="shared" si="115"/>
        <v>247011149</v>
      </c>
      <c r="K222" s="116">
        <f t="shared" si="115"/>
        <v>233567155</v>
      </c>
      <c r="L222" s="116">
        <f t="shared" si="115"/>
        <v>1900000</v>
      </c>
      <c r="M222" s="116">
        <f t="shared" si="115"/>
        <v>1332000</v>
      </c>
      <c r="N222" s="116">
        <f t="shared" si="115"/>
        <v>71500</v>
      </c>
      <c r="O222" s="116">
        <f t="shared" si="115"/>
        <v>245111149</v>
      </c>
      <c r="P222" s="116">
        <f t="shared" si="115"/>
        <v>252383756</v>
      </c>
      <c r="Q222" s="17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  <c r="IT222" s="33"/>
      <c r="IU222" s="33"/>
      <c r="IV222" s="33"/>
      <c r="IW222" s="33"/>
      <c r="IX222" s="33"/>
      <c r="IY222" s="33"/>
      <c r="IZ222" s="33"/>
      <c r="JA222" s="33"/>
      <c r="JB222" s="33"/>
      <c r="JC222" s="33"/>
      <c r="JD222" s="33"/>
      <c r="JE222" s="33"/>
      <c r="JF222" s="33"/>
      <c r="JG222" s="33"/>
      <c r="JH222" s="33"/>
      <c r="JI222" s="33"/>
      <c r="JJ222" s="33"/>
      <c r="JK222" s="33"/>
      <c r="JL222" s="33"/>
      <c r="JM222" s="33"/>
      <c r="JN222" s="33"/>
      <c r="JO222" s="33"/>
      <c r="JP222" s="33"/>
      <c r="JQ222" s="33"/>
      <c r="JR222" s="33"/>
      <c r="JS222" s="33"/>
      <c r="JT222" s="33"/>
      <c r="JU222" s="33"/>
      <c r="JV222" s="33"/>
      <c r="JW222" s="33"/>
      <c r="JX222" s="33"/>
      <c r="JY222" s="33"/>
      <c r="JZ222" s="33"/>
      <c r="KA222" s="33"/>
      <c r="KB222" s="33"/>
      <c r="KC222" s="33"/>
      <c r="KD222" s="33"/>
      <c r="KE222" s="33"/>
      <c r="KF222" s="33"/>
      <c r="KG222" s="33"/>
      <c r="KH222" s="33"/>
      <c r="KI222" s="33"/>
      <c r="KJ222" s="33"/>
      <c r="KK222" s="33"/>
      <c r="KL222" s="33"/>
      <c r="KM222" s="33"/>
      <c r="KN222" s="33"/>
      <c r="KO222" s="33"/>
      <c r="KP222" s="33"/>
      <c r="KQ222" s="33"/>
      <c r="KR222" s="33"/>
      <c r="KS222" s="33"/>
      <c r="KT222" s="33"/>
      <c r="KU222" s="33"/>
      <c r="KV222" s="33"/>
      <c r="KW222" s="33"/>
      <c r="KX222" s="33"/>
      <c r="KY222" s="33"/>
      <c r="KZ222" s="33"/>
      <c r="LA222" s="33"/>
      <c r="LB222" s="33"/>
      <c r="LC222" s="33"/>
      <c r="LD222" s="33"/>
      <c r="LE222" s="33"/>
      <c r="LF222" s="33"/>
      <c r="LG222" s="33"/>
      <c r="LH222" s="33"/>
      <c r="LI222" s="33"/>
      <c r="LJ222" s="33"/>
      <c r="LK222" s="33"/>
      <c r="LL222" s="33"/>
      <c r="LM222" s="33"/>
      <c r="LN222" s="33"/>
      <c r="LO222" s="33"/>
      <c r="LP222" s="33"/>
      <c r="LQ222" s="33"/>
      <c r="LR222" s="33"/>
      <c r="LS222" s="33"/>
      <c r="LT222" s="33"/>
      <c r="LU222" s="33"/>
      <c r="LV222" s="33"/>
      <c r="LW222" s="33"/>
      <c r="LX222" s="33"/>
      <c r="LY222" s="33"/>
      <c r="LZ222" s="33"/>
      <c r="MA222" s="33"/>
      <c r="MB222" s="33"/>
      <c r="MC222" s="33"/>
      <c r="MD222" s="33"/>
      <c r="ME222" s="33"/>
      <c r="MF222" s="33"/>
      <c r="MG222" s="33"/>
      <c r="MH222" s="33"/>
      <c r="MI222" s="33"/>
      <c r="MJ222" s="33"/>
      <c r="MK222" s="33"/>
      <c r="ML222" s="33"/>
      <c r="MM222" s="33"/>
      <c r="MN222" s="33"/>
      <c r="MO222" s="33"/>
      <c r="MP222" s="33"/>
      <c r="MQ222" s="33"/>
      <c r="MR222" s="33"/>
      <c r="MS222" s="33"/>
      <c r="MT222" s="33"/>
      <c r="MU222" s="33"/>
      <c r="MV222" s="33"/>
      <c r="MW222" s="33"/>
      <c r="MX222" s="33"/>
      <c r="MY222" s="33"/>
      <c r="MZ222" s="33"/>
      <c r="NA222" s="33"/>
      <c r="NB222" s="33"/>
      <c r="NC222" s="33"/>
      <c r="ND222" s="33"/>
      <c r="NE222" s="33"/>
      <c r="NF222" s="33"/>
      <c r="NG222" s="33"/>
      <c r="NH222" s="33"/>
      <c r="NI222" s="33"/>
      <c r="NJ222" s="33"/>
      <c r="NK222" s="33"/>
      <c r="NL222" s="33"/>
      <c r="NM222" s="33"/>
      <c r="NN222" s="33"/>
      <c r="NO222" s="33"/>
      <c r="NP222" s="33"/>
      <c r="NQ222" s="33"/>
      <c r="NR222" s="33"/>
      <c r="NS222" s="33"/>
      <c r="NT222" s="33"/>
      <c r="NU222" s="33"/>
      <c r="NV222" s="33"/>
      <c r="NW222" s="33"/>
      <c r="NX222" s="33"/>
      <c r="NY222" s="33"/>
      <c r="NZ222" s="33"/>
      <c r="OA222" s="33"/>
      <c r="OB222" s="33"/>
      <c r="OC222" s="33"/>
      <c r="OD222" s="33"/>
      <c r="OE222" s="33"/>
      <c r="OF222" s="33"/>
      <c r="OG222" s="33"/>
      <c r="OH222" s="33"/>
      <c r="OI222" s="33"/>
      <c r="OJ222" s="33"/>
      <c r="OK222" s="33"/>
      <c r="OL222" s="33"/>
      <c r="OM222" s="33"/>
      <c r="ON222" s="33"/>
      <c r="OO222" s="33"/>
      <c r="OP222" s="33"/>
      <c r="OQ222" s="33"/>
      <c r="OR222" s="33"/>
      <c r="OS222" s="33"/>
      <c r="OT222" s="33"/>
      <c r="OU222" s="33"/>
      <c r="OV222" s="33"/>
      <c r="OW222" s="33"/>
      <c r="OX222" s="33"/>
      <c r="OY222" s="33"/>
      <c r="OZ222" s="33"/>
      <c r="PA222" s="33"/>
      <c r="PB222" s="33"/>
      <c r="PC222" s="33"/>
      <c r="PD222" s="33"/>
      <c r="PE222" s="33"/>
      <c r="PF222" s="33"/>
      <c r="PG222" s="33"/>
      <c r="PH222" s="33"/>
      <c r="PI222" s="33"/>
      <c r="PJ222" s="33"/>
      <c r="PK222" s="33"/>
      <c r="PL222" s="33"/>
      <c r="PM222" s="33"/>
      <c r="PN222" s="33"/>
      <c r="PO222" s="33"/>
      <c r="PP222" s="33"/>
      <c r="PQ222" s="33"/>
      <c r="PR222" s="33"/>
      <c r="PS222" s="33"/>
      <c r="PT222" s="33"/>
      <c r="PU222" s="33"/>
      <c r="PV222" s="33"/>
      <c r="PW222" s="33"/>
      <c r="PX222" s="33"/>
      <c r="PY222" s="33"/>
      <c r="PZ222" s="33"/>
      <c r="QA222" s="33"/>
      <c r="QB222" s="33"/>
      <c r="QC222" s="33"/>
      <c r="QD222" s="33"/>
      <c r="QE222" s="33"/>
      <c r="QF222" s="33"/>
      <c r="QG222" s="33"/>
      <c r="QH222" s="33"/>
      <c r="QI222" s="33"/>
      <c r="QJ222" s="33"/>
      <c r="QK222" s="33"/>
      <c r="QL222" s="33"/>
      <c r="QM222" s="33"/>
      <c r="QN222" s="33"/>
      <c r="QO222" s="33"/>
      <c r="QP222" s="33"/>
      <c r="QQ222" s="33"/>
      <c r="QR222" s="33"/>
      <c r="QS222" s="33"/>
      <c r="QT222" s="33"/>
      <c r="QU222" s="33"/>
      <c r="QV222" s="33"/>
      <c r="QW222" s="33"/>
      <c r="QX222" s="33"/>
      <c r="QY222" s="33"/>
      <c r="QZ222" s="33"/>
      <c r="RA222" s="33"/>
      <c r="RB222" s="33"/>
      <c r="RC222" s="33"/>
      <c r="RD222" s="33"/>
      <c r="RE222" s="33"/>
      <c r="RF222" s="33"/>
      <c r="RG222" s="33"/>
      <c r="RH222" s="33"/>
      <c r="RI222" s="33"/>
      <c r="RJ222" s="33"/>
      <c r="RK222" s="33"/>
      <c r="RL222" s="33"/>
      <c r="RM222" s="33"/>
      <c r="RN222" s="33"/>
      <c r="RO222" s="33"/>
      <c r="RP222" s="33"/>
      <c r="RQ222" s="33"/>
      <c r="RR222" s="33"/>
      <c r="RS222" s="33"/>
      <c r="RT222" s="33"/>
      <c r="RU222" s="33"/>
      <c r="RV222" s="33"/>
      <c r="RW222" s="33"/>
      <c r="RX222" s="33"/>
      <c r="RY222" s="33"/>
      <c r="RZ222" s="33"/>
      <c r="SA222" s="33"/>
      <c r="SB222" s="33"/>
      <c r="SC222" s="33"/>
      <c r="SD222" s="33"/>
      <c r="SE222" s="33"/>
      <c r="SF222" s="33"/>
      <c r="SG222" s="33"/>
      <c r="SH222" s="33"/>
      <c r="SI222" s="33"/>
      <c r="SJ222" s="33"/>
      <c r="SK222" s="33"/>
      <c r="SL222" s="33"/>
      <c r="SM222" s="33"/>
      <c r="SN222" s="33"/>
      <c r="SO222" s="33"/>
      <c r="SP222" s="33"/>
      <c r="SQ222" s="33"/>
      <c r="SR222" s="33"/>
      <c r="SS222" s="33"/>
      <c r="ST222" s="33"/>
      <c r="SU222" s="33"/>
      <c r="SV222" s="33"/>
      <c r="SW222" s="33"/>
      <c r="SX222" s="33"/>
      <c r="SY222" s="33"/>
      <c r="SZ222" s="33"/>
      <c r="TA222" s="33"/>
      <c r="TB222" s="33"/>
      <c r="TC222" s="33"/>
      <c r="TD222" s="33"/>
      <c r="TE222" s="33"/>
      <c r="TF222" s="33"/>
      <c r="TG222" s="33"/>
      <c r="TH222" s="33"/>
    </row>
    <row r="223" spans="1:528" s="34" customFormat="1" ht="17.25" customHeight="1" x14ac:dyDescent="0.25">
      <c r="A223" s="114"/>
      <c r="B223" s="127"/>
      <c r="C223" s="127"/>
      <c r="D223" s="88" t="s">
        <v>429</v>
      </c>
      <c r="E223" s="116">
        <f>E237</f>
        <v>0</v>
      </c>
      <c r="F223" s="116">
        <f t="shared" ref="F223:P223" si="116">F237</f>
        <v>0</v>
      </c>
      <c r="G223" s="116">
        <f t="shared" si="116"/>
        <v>0</v>
      </c>
      <c r="H223" s="116">
        <f t="shared" si="116"/>
        <v>0</v>
      </c>
      <c r="I223" s="116">
        <f t="shared" si="116"/>
        <v>0</v>
      </c>
      <c r="J223" s="116">
        <f t="shared" si="116"/>
        <v>96859595</v>
      </c>
      <c r="K223" s="116">
        <f t="shared" si="116"/>
        <v>96859595</v>
      </c>
      <c r="L223" s="116">
        <f t="shared" si="116"/>
        <v>0</v>
      </c>
      <c r="M223" s="116">
        <f t="shared" si="116"/>
        <v>0</v>
      </c>
      <c r="N223" s="116">
        <f t="shared" si="116"/>
        <v>0</v>
      </c>
      <c r="O223" s="116">
        <f t="shared" si="116"/>
        <v>96859595</v>
      </c>
      <c r="P223" s="116">
        <f t="shared" si="116"/>
        <v>96859595</v>
      </c>
      <c r="Q223" s="17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  <c r="IW223" s="33"/>
      <c r="IX223" s="33"/>
      <c r="IY223" s="33"/>
      <c r="IZ223" s="33"/>
      <c r="JA223" s="33"/>
      <c r="JB223" s="33"/>
      <c r="JC223" s="33"/>
      <c r="JD223" s="33"/>
      <c r="JE223" s="33"/>
      <c r="JF223" s="33"/>
      <c r="JG223" s="33"/>
      <c r="JH223" s="33"/>
      <c r="JI223" s="33"/>
      <c r="JJ223" s="33"/>
      <c r="JK223" s="33"/>
      <c r="JL223" s="33"/>
      <c r="JM223" s="33"/>
      <c r="JN223" s="33"/>
      <c r="JO223" s="33"/>
      <c r="JP223" s="33"/>
      <c r="JQ223" s="33"/>
      <c r="JR223" s="33"/>
      <c r="JS223" s="33"/>
      <c r="JT223" s="33"/>
      <c r="JU223" s="33"/>
      <c r="JV223" s="33"/>
      <c r="JW223" s="33"/>
      <c r="JX223" s="33"/>
      <c r="JY223" s="33"/>
      <c r="JZ223" s="33"/>
      <c r="KA223" s="33"/>
      <c r="KB223" s="33"/>
      <c r="KC223" s="33"/>
      <c r="KD223" s="33"/>
      <c r="KE223" s="33"/>
      <c r="KF223" s="33"/>
      <c r="KG223" s="33"/>
      <c r="KH223" s="33"/>
      <c r="KI223" s="33"/>
      <c r="KJ223" s="33"/>
      <c r="KK223" s="33"/>
      <c r="KL223" s="33"/>
      <c r="KM223" s="33"/>
      <c r="KN223" s="33"/>
      <c r="KO223" s="33"/>
      <c r="KP223" s="33"/>
      <c r="KQ223" s="33"/>
      <c r="KR223" s="33"/>
      <c r="KS223" s="33"/>
      <c r="KT223" s="33"/>
      <c r="KU223" s="33"/>
      <c r="KV223" s="33"/>
      <c r="KW223" s="33"/>
      <c r="KX223" s="33"/>
      <c r="KY223" s="33"/>
      <c r="KZ223" s="33"/>
      <c r="LA223" s="33"/>
      <c r="LB223" s="33"/>
      <c r="LC223" s="33"/>
      <c r="LD223" s="33"/>
      <c r="LE223" s="33"/>
      <c r="LF223" s="33"/>
      <c r="LG223" s="33"/>
      <c r="LH223" s="33"/>
      <c r="LI223" s="33"/>
      <c r="LJ223" s="33"/>
      <c r="LK223" s="33"/>
      <c r="LL223" s="33"/>
      <c r="LM223" s="33"/>
      <c r="LN223" s="33"/>
      <c r="LO223" s="33"/>
      <c r="LP223" s="33"/>
      <c r="LQ223" s="33"/>
      <c r="LR223" s="33"/>
      <c r="LS223" s="33"/>
      <c r="LT223" s="33"/>
      <c r="LU223" s="33"/>
      <c r="LV223" s="33"/>
      <c r="LW223" s="33"/>
      <c r="LX223" s="33"/>
      <c r="LY223" s="33"/>
      <c r="LZ223" s="33"/>
      <c r="MA223" s="33"/>
      <c r="MB223" s="33"/>
      <c r="MC223" s="33"/>
      <c r="MD223" s="33"/>
      <c r="ME223" s="33"/>
      <c r="MF223" s="33"/>
      <c r="MG223" s="33"/>
      <c r="MH223" s="33"/>
      <c r="MI223" s="33"/>
      <c r="MJ223" s="33"/>
      <c r="MK223" s="33"/>
      <c r="ML223" s="33"/>
      <c r="MM223" s="33"/>
      <c r="MN223" s="33"/>
      <c r="MO223" s="33"/>
      <c r="MP223" s="33"/>
      <c r="MQ223" s="33"/>
      <c r="MR223" s="33"/>
      <c r="MS223" s="33"/>
      <c r="MT223" s="33"/>
      <c r="MU223" s="33"/>
      <c r="MV223" s="33"/>
      <c r="MW223" s="33"/>
      <c r="MX223" s="33"/>
      <c r="MY223" s="33"/>
      <c r="MZ223" s="33"/>
      <c r="NA223" s="33"/>
      <c r="NB223" s="33"/>
      <c r="NC223" s="33"/>
      <c r="ND223" s="33"/>
      <c r="NE223" s="33"/>
      <c r="NF223" s="33"/>
      <c r="NG223" s="33"/>
      <c r="NH223" s="33"/>
      <c r="NI223" s="33"/>
      <c r="NJ223" s="33"/>
      <c r="NK223" s="33"/>
      <c r="NL223" s="33"/>
      <c r="NM223" s="33"/>
      <c r="NN223" s="33"/>
      <c r="NO223" s="33"/>
      <c r="NP223" s="33"/>
      <c r="NQ223" s="33"/>
      <c r="NR223" s="33"/>
      <c r="NS223" s="33"/>
      <c r="NT223" s="33"/>
      <c r="NU223" s="33"/>
      <c r="NV223" s="33"/>
      <c r="NW223" s="33"/>
      <c r="NX223" s="33"/>
      <c r="NY223" s="33"/>
      <c r="NZ223" s="33"/>
      <c r="OA223" s="33"/>
      <c r="OB223" s="33"/>
      <c r="OC223" s="33"/>
      <c r="OD223" s="33"/>
      <c r="OE223" s="33"/>
      <c r="OF223" s="33"/>
      <c r="OG223" s="33"/>
      <c r="OH223" s="33"/>
      <c r="OI223" s="33"/>
      <c r="OJ223" s="33"/>
      <c r="OK223" s="33"/>
      <c r="OL223" s="33"/>
      <c r="OM223" s="33"/>
      <c r="ON223" s="33"/>
      <c r="OO223" s="33"/>
      <c r="OP223" s="33"/>
      <c r="OQ223" s="33"/>
      <c r="OR223" s="33"/>
      <c r="OS223" s="33"/>
      <c r="OT223" s="33"/>
      <c r="OU223" s="33"/>
      <c r="OV223" s="33"/>
      <c r="OW223" s="33"/>
      <c r="OX223" s="33"/>
      <c r="OY223" s="33"/>
      <c r="OZ223" s="33"/>
      <c r="PA223" s="33"/>
      <c r="PB223" s="33"/>
      <c r="PC223" s="33"/>
      <c r="PD223" s="33"/>
      <c r="PE223" s="33"/>
      <c r="PF223" s="33"/>
      <c r="PG223" s="33"/>
      <c r="PH223" s="33"/>
      <c r="PI223" s="33"/>
      <c r="PJ223" s="33"/>
      <c r="PK223" s="33"/>
      <c r="PL223" s="33"/>
      <c r="PM223" s="33"/>
      <c r="PN223" s="33"/>
      <c r="PO223" s="33"/>
      <c r="PP223" s="33"/>
      <c r="PQ223" s="33"/>
      <c r="PR223" s="33"/>
      <c r="PS223" s="33"/>
      <c r="PT223" s="33"/>
      <c r="PU223" s="33"/>
      <c r="PV223" s="33"/>
      <c r="PW223" s="33"/>
      <c r="PX223" s="33"/>
      <c r="PY223" s="33"/>
      <c r="PZ223" s="33"/>
      <c r="QA223" s="33"/>
      <c r="QB223" s="33"/>
      <c r="QC223" s="33"/>
      <c r="QD223" s="33"/>
      <c r="QE223" s="33"/>
      <c r="QF223" s="33"/>
      <c r="QG223" s="33"/>
      <c r="QH223" s="33"/>
      <c r="QI223" s="33"/>
      <c r="QJ223" s="33"/>
      <c r="QK223" s="33"/>
      <c r="QL223" s="33"/>
      <c r="QM223" s="33"/>
      <c r="QN223" s="33"/>
      <c r="QO223" s="33"/>
      <c r="QP223" s="33"/>
      <c r="QQ223" s="33"/>
      <c r="QR223" s="33"/>
      <c r="QS223" s="33"/>
      <c r="QT223" s="33"/>
      <c r="QU223" s="33"/>
      <c r="QV223" s="33"/>
      <c r="QW223" s="33"/>
      <c r="QX223" s="33"/>
      <c r="QY223" s="33"/>
      <c r="QZ223" s="33"/>
      <c r="RA223" s="33"/>
      <c r="RB223" s="33"/>
      <c r="RC223" s="33"/>
      <c r="RD223" s="33"/>
      <c r="RE223" s="33"/>
      <c r="RF223" s="33"/>
      <c r="RG223" s="33"/>
      <c r="RH223" s="33"/>
      <c r="RI223" s="33"/>
      <c r="RJ223" s="33"/>
      <c r="RK223" s="33"/>
      <c r="RL223" s="33"/>
      <c r="RM223" s="33"/>
      <c r="RN223" s="33"/>
      <c r="RO223" s="33"/>
      <c r="RP223" s="33"/>
      <c r="RQ223" s="33"/>
      <c r="RR223" s="33"/>
      <c r="RS223" s="33"/>
      <c r="RT223" s="33"/>
      <c r="RU223" s="33"/>
      <c r="RV223" s="33"/>
      <c r="RW223" s="33"/>
      <c r="RX223" s="33"/>
      <c r="RY223" s="33"/>
      <c r="RZ223" s="33"/>
      <c r="SA223" s="33"/>
      <c r="SB223" s="33"/>
      <c r="SC223" s="33"/>
      <c r="SD223" s="33"/>
      <c r="SE223" s="33"/>
      <c r="SF223" s="33"/>
      <c r="SG223" s="33"/>
      <c r="SH223" s="33"/>
      <c r="SI223" s="33"/>
      <c r="SJ223" s="33"/>
      <c r="SK223" s="33"/>
      <c r="SL223" s="33"/>
      <c r="SM223" s="33"/>
      <c r="SN223" s="33"/>
      <c r="SO223" s="33"/>
      <c r="SP223" s="33"/>
      <c r="SQ223" s="33"/>
      <c r="SR223" s="33"/>
      <c r="SS223" s="33"/>
      <c r="ST223" s="33"/>
      <c r="SU223" s="33"/>
      <c r="SV223" s="33"/>
      <c r="SW223" s="33"/>
      <c r="SX223" s="33"/>
      <c r="SY223" s="33"/>
      <c r="SZ223" s="33"/>
      <c r="TA223" s="33"/>
      <c r="TB223" s="33"/>
      <c r="TC223" s="33"/>
      <c r="TD223" s="33"/>
      <c r="TE223" s="33"/>
      <c r="TF223" s="33"/>
      <c r="TG223" s="33"/>
      <c r="TH223" s="33"/>
    </row>
    <row r="224" spans="1:528" s="22" customFormat="1" ht="47.25" x14ac:dyDescent="0.25">
      <c r="A224" s="60" t="s">
        <v>144</v>
      </c>
      <c r="B224" s="107" t="str">
        <f>'дод 7'!A18</f>
        <v>0160</v>
      </c>
      <c r="C224" s="107" t="str">
        <f>'дод 7'!B18</f>
        <v>0111</v>
      </c>
      <c r="D224" s="36" t="s">
        <v>516</v>
      </c>
      <c r="E224" s="117">
        <f t="shared" ref="E224:E238" si="117">F224+I224</f>
        <v>3609000</v>
      </c>
      <c r="F224" s="117">
        <v>3609000</v>
      </c>
      <c r="G224" s="117">
        <v>2958200</v>
      </c>
      <c r="H224" s="117"/>
      <c r="I224" s="117"/>
      <c r="J224" s="117">
        <f>L224+O224</f>
        <v>1900000</v>
      </c>
      <c r="K224" s="117"/>
      <c r="L224" s="117">
        <v>1900000</v>
      </c>
      <c r="M224" s="117">
        <v>1332000</v>
      </c>
      <c r="N224" s="117">
        <v>71500</v>
      </c>
      <c r="O224" s="117"/>
      <c r="P224" s="117">
        <f t="shared" ref="P224:P238" si="118">E224+J224</f>
        <v>5509000</v>
      </c>
      <c r="Q224" s="17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  <c r="TF224" s="23"/>
      <c r="TG224" s="23"/>
      <c r="TH224" s="23"/>
    </row>
    <row r="225" spans="1:528" s="22" customFormat="1" ht="18" customHeight="1" x14ac:dyDescent="0.25">
      <c r="A225" s="60" t="s">
        <v>209</v>
      </c>
      <c r="B225" s="107" t="str">
        <f>'дод 7'!A134</f>
        <v>6030</v>
      </c>
      <c r="C225" s="107" t="str">
        <f>'дод 7'!B134</f>
        <v>0620</v>
      </c>
      <c r="D225" s="61" t="str">
        <f>'дод 7'!C134</f>
        <v>Організація благоустрою населених пунктів</v>
      </c>
      <c r="E225" s="117">
        <f t="shared" si="117"/>
        <v>0</v>
      </c>
      <c r="F225" s="117"/>
      <c r="G225" s="117"/>
      <c r="H225" s="117"/>
      <c r="I225" s="117"/>
      <c r="J225" s="117">
        <f t="shared" ref="J225:J244" si="119">L225+O225</f>
        <v>50000000</v>
      </c>
      <c r="K225" s="117">
        <v>50000000</v>
      </c>
      <c r="L225" s="117"/>
      <c r="M225" s="117"/>
      <c r="N225" s="117"/>
      <c r="O225" s="117">
        <v>50000000</v>
      </c>
      <c r="P225" s="117">
        <f t="shared" si="118"/>
        <v>50000000</v>
      </c>
      <c r="Q225" s="17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  <c r="TF225" s="23"/>
      <c r="TG225" s="23"/>
      <c r="TH225" s="23"/>
    </row>
    <row r="226" spans="1:528" s="22" customFormat="1" ht="65.25" customHeight="1" x14ac:dyDescent="0.25">
      <c r="A226" s="60" t="s">
        <v>210</v>
      </c>
      <c r="B226" s="107" t="str">
        <f>'дод 7'!A137</f>
        <v>6084</v>
      </c>
      <c r="C226" s="107" t="str">
        <f>'дод 7'!B137</f>
        <v>0610</v>
      </c>
      <c r="D226" s="61" t="str">
        <f>'дод 7'!C137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6" s="117">
        <f t="shared" si="117"/>
        <v>0</v>
      </c>
      <c r="F226" s="117"/>
      <c r="G226" s="117"/>
      <c r="H226" s="117"/>
      <c r="I226" s="117"/>
      <c r="J226" s="117">
        <f t="shared" si="119"/>
        <v>70060</v>
      </c>
      <c r="K226" s="117"/>
      <c r="L226" s="131"/>
      <c r="M226" s="117"/>
      <c r="N226" s="117"/>
      <c r="O226" s="117">
        <v>70060</v>
      </c>
      <c r="P226" s="117">
        <f t="shared" si="118"/>
        <v>70060</v>
      </c>
      <c r="Q226" s="17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  <c r="TF226" s="23"/>
      <c r="TG226" s="23"/>
      <c r="TH226" s="23"/>
    </row>
    <row r="227" spans="1:528" s="22" customFormat="1" ht="18.75" hidden="1" customHeight="1" x14ac:dyDescent="0.25">
      <c r="A227" s="60" t="s">
        <v>279</v>
      </c>
      <c r="B227" s="107" t="str">
        <f>'дод 7'!A147</f>
        <v>7310</v>
      </c>
      <c r="C227" s="107" t="str">
        <f>'дод 7'!B147</f>
        <v>0443</v>
      </c>
      <c r="D227" s="61" t="str">
        <f>'дод 7'!C147</f>
        <v>Будівництво об'єктів житлово-комунального господарства</v>
      </c>
      <c r="E227" s="117">
        <f t="shared" si="117"/>
        <v>0</v>
      </c>
      <c r="F227" s="117"/>
      <c r="G227" s="117"/>
      <c r="H227" s="117"/>
      <c r="I227" s="117"/>
      <c r="J227" s="117">
        <f t="shared" si="119"/>
        <v>0</v>
      </c>
      <c r="K227" s="117"/>
      <c r="L227" s="117"/>
      <c r="M227" s="117"/>
      <c r="N227" s="117"/>
      <c r="O227" s="117"/>
      <c r="P227" s="117">
        <f t="shared" si="118"/>
        <v>0</v>
      </c>
      <c r="Q227" s="17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  <c r="TF227" s="23"/>
      <c r="TG227" s="23"/>
      <c r="TH227" s="23"/>
    </row>
    <row r="228" spans="1:528" s="22" customFormat="1" ht="21.75" hidden="1" customHeight="1" x14ac:dyDescent="0.25">
      <c r="A228" s="60" t="s">
        <v>280</v>
      </c>
      <c r="B228" s="107" t="str">
        <f>'дод 7'!A148</f>
        <v>7321</v>
      </c>
      <c r="C228" s="107" t="str">
        <f>'дод 7'!B148</f>
        <v>0443</v>
      </c>
      <c r="D228" s="61" t="str">
        <f>'дод 7'!C148</f>
        <v>Будівництво освітніх установ та закладів</v>
      </c>
      <c r="E228" s="117">
        <f t="shared" si="117"/>
        <v>0</v>
      </c>
      <c r="F228" s="117"/>
      <c r="G228" s="117"/>
      <c r="H228" s="117"/>
      <c r="I228" s="117"/>
      <c r="J228" s="117">
        <f t="shared" si="119"/>
        <v>0</v>
      </c>
      <c r="K228" s="117"/>
      <c r="L228" s="117"/>
      <c r="M228" s="117"/>
      <c r="N228" s="117"/>
      <c r="O228" s="117"/>
      <c r="P228" s="117">
        <f t="shared" si="118"/>
        <v>0</v>
      </c>
      <c r="Q228" s="17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  <c r="TF228" s="23"/>
      <c r="TG228" s="23"/>
      <c r="TH228" s="23"/>
    </row>
    <row r="229" spans="1:528" s="22" customFormat="1" ht="18" customHeight="1" x14ac:dyDescent="0.25">
      <c r="A229" s="60" t="s">
        <v>282</v>
      </c>
      <c r="B229" s="107" t="str">
        <f>'дод 7'!A149</f>
        <v>7322</v>
      </c>
      <c r="C229" s="107" t="str">
        <f>'дод 7'!B149</f>
        <v>0443</v>
      </c>
      <c r="D229" s="61" t="str">
        <f>'дод 7'!C149</f>
        <v>Будівництво медичних установ та закладів</v>
      </c>
      <c r="E229" s="117">
        <f t="shared" si="117"/>
        <v>0</v>
      </c>
      <c r="F229" s="117"/>
      <c r="G229" s="117"/>
      <c r="H229" s="117"/>
      <c r="I229" s="117"/>
      <c r="J229" s="117">
        <f t="shared" si="119"/>
        <v>3000000</v>
      </c>
      <c r="K229" s="117">
        <v>3000000</v>
      </c>
      <c r="L229" s="117"/>
      <c r="M229" s="117"/>
      <c r="N229" s="117"/>
      <c r="O229" s="117">
        <v>3000000</v>
      </c>
      <c r="P229" s="117">
        <f t="shared" si="118"/>
        <v>3000000</v>
      </c>
      <c r="Q229" s="17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  <c r="TF229" s="23"/>
      <c r="TG229" s="23"/>
      <c r="TH229" s="23"/>
    </row>
    <row r="230" spans="1:528" s="22" customFormat="1" ht="30" hidden="1" customHeight="1" x14ac:dyDescent="0.25">
      <c r="A230" s="60" t="s">
        <v>367</v>
      </c>
      <c r="B230" s="107">
        <f>'дод 7'!A152</f>
        <v>7325</v>
      </c>
      <c r="C230" s="60" t="s">
        <v>114</v>
      </c>
      <c r="D230" s="61" t="str">
        <f>'дод 7'!C152</f>
        <v>Будівництво споруд, установ та закладів фізичної культури і спорту</v>
      </c>
      <c r="E230" s="117">
        <f t="shared" si="117"/>
        <v>0</v>
      </c>
      <c r="F230" s="117"/>
      <c r="G230" s="117"/>
      <c r="H230" s="117"/>
      <c r="I230" s="117"/>
      <c r="J230" s="117">
        <f t="shared" si="119"/>
        <v>0</v>
      </c>
      <c r="K230" s="117"/>
      <c r="L230" s="117"/>
      <c r="M230" s="117"/>
      <c r="N230" s="117"/>
      <c r="O230" s="117"/>
      <c r="P230" s="117">
        <f t="shared" si="118"/>
        <v>0</v>
      </c>
      <c r="Q230" s="17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  <c r="TH230" s="23"/>
    </row>
    <row r="231" spans="1:528" s="22" customFormat="1" ht="18" customHeight="1" x14ac:dyDescent="0.25">
      <c r="A231" s="60" t="s">
        <v>284</v>
      </c>
      <c r="B231" s="107" t="str">
        <f>'дод 7'!A153</f>
        <v>7330</v>
      </c>
      <c r="C231" s="107" t="str">
        <f>'дод 7'!B153</f>
        <v>0443</v>
      </c>
      <c r="D231" s="61" t="str">
        <f>'дод 7'!C153</f>
        <v>Будівництво інших об'єктів комунальної власності</v>
      </c>
      <c r="E231" s="117">
        <f t="shared" si="117"/>
        <v>0</v>
      </c>
      <c r="F231" s="117"/>
      <c r="G231" s="117"/>
      <c r="H231" s="117"/>
      <c r="I231" s="117"/>
      <c r="J231" s="117">
        <f t="shared" si="119"/>
        <v>39750000</v>
      </c>
      <c r="K231" s="117">
        <f>37150000+8000000+1400000-6800000</f>
        <v>39750000</v>
      </c>
      <c r="L231" s="117"/>
      <c r="M231" s="117"/>
      <c r="N231" s="117"/>
      <c r="O231" s="117">
        <f>37150000+8000000+1400000-6800000</f>
        <v>39750000</v>
      </c>
      <c r="P231" s="117">
        <f t="shared" si="118"/>
        <v>39750000</v>
      </c>
      <c r="Q231" s="17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</row>
    <row r="232" spans="1:528" s="22" customFormat="1" ht="31.5" x14ac:dyDescent="0.25">
      <c r="A232" s="60" t="s">
        <v>438</v>
      </c>
      <c r="B232" s="107">
        <v>7340</v>
      </c>
      <c r="C232" s="60" t="s">
        <v>114</v>
      </c>
      <c r="D232" s="61" t="s">
        <v>1</v>
      </c>
      <c r="E232" s="117">
        <f t="shared" si="117"/>
        <v>0</v>
      </c>
      <c r="F232" s="117"/>
      <c r="G232" s="117"/>
      <c r="H232" s="117"/>
      <c r="I232" s="117"/>
      <c r="J232" s="117">
        <f t="shared" si="119"/>
        <v>6000000</v>
      </c>
      <c r="K232" s="117">
        <v>6000000</v>
      </c>
      <c r="L232" s="117"/>
      <c r="M232" s="117"/>
      <c r="N232" s="117"/>
      <c r="O232" s="117">
        <v>6000000</v>
      </c>
      <c r="P232" s="117">
        <f t="shared" si="118"/>
        <v>6000000</v>
      </c>
      <c r="Q232" s="17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  <c r="TH232" s="23"/>
    </row>
    <row r="233" spans="1:528" s="22" customFormat="1" ht="53.25" customHeight="1" x14ac:dyDescent="0.25">
      <c r="A233" s="60" t="s">
        <v>380</v>
      </c>
      <c r="B233" s="107">
        <f>'дод 7'!A156</f>
        <v>7361</v>
      </c>
      <c r="C233" s="107" t="str">
        <f>'дод 7'!B156</f>
        <v>0490</v>
      </c>
      <c r="D233" s="61" t="str">
        <f>'дод 7'!C156</f>
        <v>Співфінансування інвестиційних проектів, що реалізуються за рахунок коштів державного фонду регіонального розвитку</v>
      </c>
      <c r="E233" s="117">
        <f t="shared" ref="E233" si="120">F233+I233</f>
        <v>0</v>
      </c>
      <c r="F233" s="117"/>
      <c r="G233" s="117"/>
      <c r="H233" s="117"/>
      <c r="I233" s="117"/>
      <c r="J233" s="117">
        <f t="shared" ref="J233" si="121">L233+O233</f>
        <v>10172673</v>
      </c>
      <c r="K233" s="117">
        <v>10172673</v>
      </c>
      <c r="L233" s="117"/>
      <c r="M233" s="117"/>
      <c r="N233" s="117"/>
      <c r="O233" s="117">
        <v>10172673</v>
      </c>
      <c r="P233" s="117">
        <f t="shared" si="118"/>
        <v>10172673</v>
      </c>
      <c r="Q233" s="17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  <c r="TH233" s="23"/>
    </row>
    <row r="234" spans="1:528" s="22" customFormat="1" ht="42.75" hidden="1" customHeight="1" x14ac:dyDescent="0.25">
      <c r="A234" s="60" t="s">
        <v>375</v>
      </c>
      <c r="B234" s="107">
        <v>7363</v>
      </c>
      <c r="C234" s="60" t="s">
        <v>84</v>
      </c>
      <c r="D234" s="61" t="s">
        <v>407</v>
      </c>
      <c r="E234" s="117">
        <f t="shared" si="117"/>
        <v>0</v>
      </c>
      <c r="F234" s="117"/>
      <c r="G234" s="117"/>
      <c r="H234" s="117"/>
      <c r="I234" s="117"/>
      <c r="J234" s="117">
        <f t="shared" si="119"/>
        <v>0</v>
      </c>
      <c r="K234" s="117"/>
      <c r="L234" s="117"/>
      <c r="M234" s="117"/>
      <c r="N234" s="117"/>
      <c r="O234" s="117"/>
      <c r="P234" s="117">
        <f t="shared" si="118"/>
        <v>0</v>
      </c>
      <c r="Q234" s="17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  <c r="TH234" s="23"/>
    </row>
    <row r="235" spans="1:528" s="22" customFormat="1" ht="30" hidden="1" customHeight="1" x14ac:dyDescent="0.25">
      <c r="A235" s="60" t="s">
        <v>441</v>
      </c>
      <c r="B235" s="107">
        <v>7370</v>
      </c>
      <c r="C235" s="60" t="s">
        <v>84</v>
      </c>
      <c r="D235" s="61" t="s">
        <v>442</v>
      </c>
      <c r="E235" s="117">
        <f>F235+I235</f>
        <v>0</v>
      </c>
      <c r="F235" s="117"/>
      <c r="G235" s="117"/>
      <c r="H235" s="117"/>
      <c r="I235" s="117"/>
      <c r="J235" s="117">
        <f t="shared" si="119"/>
        <v>0</v>
      </c>
      <c r="K235" s="117"/>
      <c r="L235" s="117"/>
      <c r="M235" s="117"/>
      <c r="N235" s="117"/>
      <c r="O235" s="117"/>
      <c r="P235" s="117">
        <f t="shared" si="118"/>
        <v>0</v>
      </c>
      <c r="Q235" s="17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  <c r="TH235" s="23"/>
    </row>
    <row r="236" spans="1:528" s="22" customFormat="1" ht="21.75" customHeight="1" x14ac:dyDescent="0.25">
      <c r="A236" s="60" t="s">
        <v>150</v>
      </c>
      <c r="B236" s="107" t="str">
        <f>'дод 7'!A176</f>
        <v>7640</v>
      </c>
      <c r="C236" s="107" t="str">
        <f>'дод 7'!B176</f>
        <v>0470</v>
      </c>
      <c r="D236" s="61" t="s">
        <v>486</v>
      </c>
      <c r="E236" s="117">
        <f t="shared" si="117"/>
        <v>1763607</v>
      </c>
      <c r="F236" s="117">
        <v>1763607</v>
      </c>
      <c r="G236" s="117"/>
      <c r="H236" s="117"/>
      <c r="I236" s="117"/>
      <c r="J236" s="117">
        <f t="shared" si="119"/>
        <v>136118416</v>
      </c>
      <c r="K236" s="117">
        <v>124644482</v>
      </c>
      <c r="L236" s="131"/>
      <c r="M236" s="117"/>
      <c r="N236" s="117"/>
      <c r="O236" s="117">
        <v>136118416</v>
      </c>
      <c r="P236" s="117">
        <f t="shared" si="118"/>
        <v>137882023</v>
      </c>
      <c r="Q236" s="17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  <c r="TH236" s="23"/>
    </row>
    <row r="237" spans="1:528" s="24" customFormat="1" ht="17.25" customHeight="1" x14ac:dyDescent="0.25">
      <c r="A237" s="89"/>
      <c r="B237" s="129"/>
      <c r="C237" s="129"/>
      <c r="D237" s="90" t="s">
        <v>429</v>
      </c>
      <c r="E237" s="117">
        <f t="shared" si="117"/>
        <v>0</v>
      </c>
      <c r="F237" s="119"/>
      <c r="G237" s="119"/>
      <c r="H237" s="119"/>
      <c r="I237" s="119"/>
      <c r="J237" s="119">
        <f t="shared" si="119"/>
        <v>96859595</v>
      </c>
      <c r="K237" s="119">
        <v>96859595</v>
      </c>
      <c r="L237" s="132"/>
      <c r="M237" s="119"/>
      <c r="N237" s="119"/>
      <c r="O237" s="119">
        <v>96859595</v>
      </c>
      <c r="P237" s="119">
        <f t="shared" si="118"/>
        <v>96859595</v>
      </c>
      <c r="Q237" s="173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  <c r="IW237" s="30"/>
      <c r="IX237" s="30"/>
      <c r="IY237" s="30"/>
      <c r="IZ237" s="30"/>
      <c r="JA237" s="30"/>
      <c r="JB237" s="30"/>
      <c r="JC237" s="30"/>
      <c r="JD237" s="30"/>
      <c r="JE237" s="30"/>
      <c r="JF237" s="30"/>
      <c r="JG237" s="30"/>
      <c r="JH237" s="30"/>
      <c r="JI237" s="30"/>
      <c r="JJ237" s="30"/>
      <c r="JK237" s="30"/>
      <c r="JL237" s="30"/>
      <c r="JM237" s="30"/>
      <c r="JN237" s="30"/>
      <c r="JO237" s="30"/>
      <c r="JP237" s="30"/>
      <c r="JQ237" s="30"/>
      <c r="JR237" s="30"/>
      <c r="JS237" s="30"/>
      <c r="JT237" s="30"/>
      <c r="JU237" s="30"/>
      <c r="JV237" s="30"/>
      <c r="JW237" s="30"/>
      <c r="JX237" s="30"/>
      <c r="JY237" s="30"/>
      <c r="JZ237" s="30"/>
      <c r="KA237" s="30"/>
      <c r="KB237" s="30"/>
      <c r="KC237" s="30"/>
      <c r="KD237" s="30"/>
      <c r="KE237" s="30"/>
      <c r="KF237" s="30"/>
      <c r="KG237" s="30"/>
      <c r="KH237" s="30"/>
      <c r="KI237" s="30"/>
      <c r="KJ237" s="30"/>
      <c r="KK237" s="30"/>
      <c r="KL237" s="30"/>
      <c r="KM237" s="30"/>
      <c r="KN237" s="30"/>
      <c r="KO237" s="30"/>
      <c r="KP237" s="30"/>
      <c r="KQ237" s="30"/>
      <c r="KR237" s="30"/>
      <c r="KS237" s="30"/>
      <c r="KT237" s="30"/>
      <c r="KU237" s="30"/>
      <c r="KV237" s="30"/>
      <c r="KW237" s="30"/>
      <c r="KX237" s="30"/>
      <c r="KY237" s="30"/>
      <c r="KZ237" s="30"/>
      <c r="LA237" s="30"/>
      <c r="LB237" s="30"/>
      <c r="LC237" s="30"/>
      <c r="LD237" s="30"/>
      <c r="LE237" s="30"/>
      <c r="LF237" s="30"/>
      <c r="LG237" s="30"/>
      <c r="LH237" s="30"/>
      <c r="LI237" s="30"/>
      <c r="LJ237" s="30"/>
      <c r="LK237" s="30"/>
      <c r="LL237" s="30"/>
      <c r="LM237" s="30"/>
      <c r="LN237" s="30"/>
      <c r="LO237" s="30"/>
      <c r="LP237" s="30"/>
      <c r="LQ237" s="30"/>
      <c r="LR237" s="30"/>
      <c r="LS237" s="30"/>
      <c r="LT237" s="30"/>
      <c r="LU237" s="30"/>
      <c r="LV237" s="30"/>
      <c r="LW237" s="30"/>
      <c r="LX237" s="30"/>
      <c r="LY237" s="30"/>
      <c r="LZ237" s="30"/>
      <c r="MA237" s="30"/>
      <c r="MB237" s="30"/>
      <c r="MC237" s="30"/>
      <c r="MD237" s="30"/>
      <c r="ME237" s="30"/>
      <c r="MF237" s="30"/>
      <c r="MG237" s="30"/>
      <c r="MH237" s="30"/>
      <c r="MI237" s="30"/>
      <c r="MJ237" s="30"/>
      <c r="MK237" s="30"/>
      <c r="ML237" s="30"/>
      <c r="MM237" s="30"/>
      <c r="MN237" s="30"/>
      <c r="MO237" s="30"/>
      <c r="MP237" s="30"/>
      <c r="MQ237" s="30"/>
      <c r="MR237" s="30"/>
      <c r="MS237" s="30"/>
      <c r="MT237" s="30"/>
      <c r="MU237" s="30"/>
      <c r="MV237" s="30"/>
      <c r="MW237" s="30"/>
      <c r="MX237" s="30"/>
      <c r="MY237" s="30"/>
      <c r="MZ237" s="30"/>
      <c r="NA237" s="30"/>
      <c r="NB237" s="30"/>
      <c r="NC237" s="30"/>
      <c r="ND237" s="30"/>
      <c r="NE237" s="30"/>
      <c r="NF237" s="30"/>
      <c r="NG237" s="30"/>
      <c r="NH237" s="30"/>
      <c r="NI237" s="30"/>
      <c r="NJ237" s="30"/>
      <c r="NK237" s="30"/>
      <c r="NL237" s="30"/>
      <c r="NM237" s="30"/>
      <c r="NN237" s="30"/>
      <c r="NO237" s="30"/>
      <c r="NP237" s="30"/>
      <c r="NQ237" s="30"/>
      <c r="NR237" s="30"/>
      <c r="NS237" s="30"/>
      <c r="NT237" s="30"/>
      <c r="NU237" s="30"/>
      <c r="NV237" s="30"/>
      <c r="NW237" s="30"/>
      <c r="NX237" s="30"/>
      <c r="NY237" s="30"/>
      <c r="NZ237" s="30"/>
      <c r="OA237" s="30"/>
      <c r="OB237" s="30"/>
      <c r="OC237" s="30"/>
      <c r="OD237" s="30"/>
      <c r="OE237" s="30"/>
      <c r="OF237" s="30"/>
      <c r="OG237" s="30"/>
      <c r="OH237" s="30"/>
      <c r="OI237" s="30"/>
      <c r="OJ237" s="30"/>
      <c r="OK237" s="30"/>
      <c r="OL237" s="30"/>
      <c r="OM237" s="30"/>
      <c r="ON237" s="30"/>
      <c r="OO237" s="30"/>
      <c r="OP237" s="30"/>
      <c r="OQ237" s="30"/>
      <c r="OR237" s="30"/>
      <c r="OS237" s="30"/>
      <c r="OT237" s="30"/>
      <c r="OU237" s="30"/>
      <c r="OV237" s="30"/>
      <c r="OW237" s="30"/>
      <c r="OX237" s="30"/>
      <c r="OY237" s="30"/>
      <c r="OZ237" s="30"/>
      <c r="PA237" s="30"/>
      <c r="PB237" s="30"/>
      <c r="PC237" s="30"/>
      <c r="PD237" s="30"/>
      <c r="PE237" s="30"/>
      <c r="PF237" s="30"/>
      <c r="PG237" s="30"/>
      <c r="PH237" s="30"/>
      <c r="PI237" s="30"/>
      <c r="PJ237" s="30"/>
      <c r="PK237" s="30"/>
      <c r="PL237" s="30"/>
      <c r="PM237" s="30"/>
      <c r="PN237" s="30"/>
      <c r="PO237" s="30"/>
      <c r="PP237" s="30"/>
      <c r="PQ237" s="30"/>
      <c r="PR237" s="30"/>
      <c r="PS237" s="30"/>
      <c r="PT237" s="30"/>
      <c r="PU237" s="30"/>
      <c r="PV237" s="30"/>
      <c r="PW237" s="30"/>
      <c r="PX237" s="30"/>
      <c r="PY237" s="30"/>
      <c r="PZ237" s="30"/>
      <c r="QA237" s="30"/>
      <c r="QB237" s="30"/>
      <c r="QC237" s="30"/>
      <c r="QD237" s="30"/>
      <c r="QE237" s="30"/>
      <c r="QF237" s="30"/>
      <c r="QG237" s="30"/>
      <c r="QH237" s="30"/>
      <c r="QI237" s="30"/>
      <c r="QJ237" s="30"/>
      <c r="QK237" s="30"/>
      <c r="QL237" s="30"/>
      <c r="QM237" s="30"/>
      <c r="QN237" s="30"/>
      <c r="QO237" s="30"/>
      <c r="QP237" s="30"/>
      <c r="QQ237" s="30"/>
      <c r="QR237" s="30"/>
      <c r="QS237" s="30"/>
      <c r="QT237" s="30"/>
      <c r="QU237" s="30"/>
      <c r="QV237" s="30"/>
      <c r="QW237" s="30"/>
      <c r="QX237" s="30"/>
      <c r="QY237" s="30"/>
      <c r="QZ237" s="30"/>
      <c r="RA237" s="30"/>
      <c r="RB237" s="30"/>
      <c r="RC237" s="30"/>
      <c r="RD237" s="30"/>
      <c r="RE237" s="30"/>
      <c r="RF237" s="30"/>
      <c r="RG237" s="30"/>
      <c r="RH237" s="30"/>
      <c r="RI237" s="30"/>
      <c r="RJ237" s="30"/>
      <c r="RK237" s="30"/>
      <c r="RL237" s="30"/>
      <c r="RM237" s="30"/>
      <c r="RN237" s="30"/>
      <c r="RO237" s="30"/>
      <c r="RP237" s="30"/>
      <c r="RQ237" s="30"/>
      <c r="RR237" s="30"/>
      <c r="RS237" s="30"/>
      <c r="RT237" s="30"/>
      <c r="RU237" s="30"/>
      <c r="RV237" s="30"/>
      <c r="RW237" s="30"/>
      <c r="RX237" s="30"/>
      <c r="RY237" s="30"/>
      <c r="RZ237" s="30"/>
      <c r="SA237" s="30"/>
      <c r="SB237" s="30"/>
      <c r="SC237" s="30"/>
      <c r="SD237" s="30"/>
      <c r="SE237" s="30"/>
      <c r="SF237" s="30"/>
      <c r="SG237" s="30"/>
      <c r="SH237" s="30"/>
      <c r="SI237" s="30"/>
      <c r="SJ237" s="30"/>
      <c r="SK237" s="30"/>
      <c r="SL237" s="30"/>
      <c r="SM237" s="30"/>
      <c r="SN237" s="30"/>
      <c r="SO237" s="30"/>
      <c r="SP237" s="30"/>
      <c r="SQ237" s="30"/>
      <c r="SR237" s="30"/>
      <c r="SS237" s="30"/>
      <c r="ST237" s="30"/>
      <c r="SU237" s="30"/>
      <c r="SV237" s="30"/>
      <c r="SW237" s="30"/>
      <c r="SX237" s="30"/>
      <c r="SY237" s="30"/>
      <c r="SZ237" s="30"/>
      <c r="TA237" s="30"/>
      <c r="TB237" s="30"/>
      <c r="TC237" s="30"/>
      <c r="TD237" s="30"/>
      <c r="TE237" s="30"/>
      <c r="TF237" s="30"/>
      <c r="TG237" s="30"/>
      <c r="TH237" s="30"/>
    </row>
    <row r="238" spans="1:528" s="22" customFormat="1" ht="105" hidden="1" customHeight="1" x14ac:dyDescent="0.25">
      <c r="A238" s="60" t="s">
        <v>378</v>
      </c>
      <c r="B238" s="107">
        <v>7691</v>
      </c>
      <c r="C238" s="37" t="s">
        <v>84</v>
      </c>
      <c r="D238" s="61" t="s">
        <v>321</v>
      </c>
      <c r="E238" s="117">
        <f t="shared" si="117"/>
        <v>0</v>
      </c>
      <c r="F238" s="117"/>
      <c r="G238" s="117"/>
      <c r="H238" s="117"/>
      <c r="I238" s="117"/>
      <c r="J238" s="117">
        <f t="shared" si="119"/>
        <v>0</v>
      </c>
      <c r="K238" s="117"/>
      <c r="L238" s="131"/>
      <c r="M238" s="117"/>
      <c r="N238" s="117"/>
      <c r="O238" s="117"/>
      <c r="P238" s="117">
        <f t="shared" si="118"/>
        <v>0</v>
      </c>
      <c r="Q238" s="17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  <c r="TH238" s="23"/>
    </row>
    <row r="239" spans="1:528" s="27" customFormat="1" ht="30.75" customHeight="1" x14ac:dyDescent="0.25">
      <c r="A239" s="128" t="s">
        <v>211</v>
      </c>
      <c r="B239" s="130"/>
      <c r="C239" s="130"/>
      <c r="D239" s="125" t="s">
        <v>41</v>
      </c>
      <c r="E239" s="113">
        <f>E240</f>
        <v>9565500</v>
      </c>
      <c r="F239" s="113">
        <f t="shared" ref="F239:J239" si="122">F240</f>
        <v>9565500</v>
      </c>
      <c r="G239" s="113">
        <f t="shared" si="122"/>
        <v>7405200</v>
      </c>
      <c r="H239" s="113">
        <f t="shared" si="122"/>
        <v>86000</v>
      </c>
      <c r="I239" s="113">
        <f t="shared" si="122"/>
        <v>0</v>
      </c>
      <c r="J239" s="113">
        <f t="shared" si="122"/>
        <v>1960391</v>
      </c>
      <c r="K239" s="113">
        <f t="shared" ref="K239" si="123">K240</f>
        <v>900000</v>
      </c>
      <c r="L239" s="113">
        <f t="shared" ref="L239" si="124">L240</f>
        <v>1060391</v>
      </c>
      <c r="M239" s="113">
        <f t="shared" ref="M239" si="125">M240</f>
        <v>0</v>
      </c>
      <c r="N239" s="113">
        <f t="shared" ref="N239" si="126">N240</f>
        <v>0</v>
      </c>
      <c r="O239" s="113">
        <f t="shared" ref="O239:P239" si="127">O240</f>
        <v>900000</v>
      </c>
      <c r="P239" s="113">
        <f t="shared" si="127"/>
        <v>11525891</v>
      </c>
      <c r="Q239" s="173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  <c r="IT239" s="32"/>
      <c r="IU239" s="32"/>
      <c r="IV239" s="32"/>
      <c r="IW239" s="32"/>
      <c r="IX239" s="32"/>
      <c r="IY239" s="32"/>
      <c r="IZ239" s="32"/>
      <c r="JA239" s="32"/>
      <c r="JB239" s="32"/>
      <c r="JC239" s="32"/>
      <c r="JD239" s="32"/>
      <c r="JE239" s="32"/>
      <c r="JF239" s="32"/>
      <c r="JG239" s="32"/>
      <c r="JH239" s="32"/>
      <c r="JI239" s="32"/>
      <c r="JJ239" s="32"/>
      <c r="JK239" s="32"/>
      <c r="JL239" s="32"/>
      <c r="JM239" s="32"/>
      <c r="JN239" s="32"/>
      <c r="JO239" s="32"/>
      <c r="JP239" s="32"/>
      <c r="JQ239" s="32"/>
      <c r="JR239" s="32"/>
      <c r="JS239" s="32"/>
      <c r="JT239" s="32"/>
      <c r="JU239" s="32"/>
      <c r="JV239" s="32"/>
      <c r="JW239" s="32"/>
      <c r="JX239" s="32"/>
      <c r="JY239" s="32"/>
      <c r="JZ239" s="32"/>
      <c r="KA239" s="32"/>
      <c r="KB239" s="32"/>
      <c r="KC239" s="32"/>
      <c r="KD239" s="32"/>
      <c r="KE239" s="32"/>
      <c r="KF239" s="32"/>
      <c r="KG239" s="32"/>
      <c r="KH239" s="32"/>
      <c r="KI239" s="32"/>
      <c r="KJ239" s="32"/>
      <c r="KK239" s="32"/>
      <c r="KL239" s="32"/>
      <c r="KM239" s="32"/>
      <c r="KN239" s="32"/>
      <c r="KO239" s="32"/>
      <c r="KP239" s="32"/>
      <c r="KQ239" s="32"/>
      <c r="KR239" s="32"/>
      <c r="KS239" s="32"/>
      <c r="KT239" s="32"/>
      <c r="KU239" s="32"/>
      <c r="KV239" s="32"/>
      <c r="KW239" s="32"/>
      <c r="KX239" s="32"/>
      <c r="KY239" s="32"/>
      <c r="KZ239" s="32"/>
      <c r="LA239" s="32"/>
      <c r="LB239" s="32"/>
      <c r="LC239" s="32"/>
      <c r="LD239" s="32"/>
      <c r="LE239" s="32"/>
      <c r="LF239" s="32"/>
      <c r="LG239" s="32"/>
      <c r="LH239" s="32"/>
      <c r="LI239" s="32"/>
      <c r="LJ239" s="32"/>
      <c r="LK239" s="32"/>
      <c r="LL239" s="32"/>
      <c r="LM239" s="32"/>
      <c r="LN239" s="32"/>
      <c r="LO239" s="32"/>
      <c r="LP239" s="32"/>
      <c r="LQ239" s="32"/>
      <c r="LR239" s="32"/>
      <c r="LS239" s="32"/>
      <c r="LT239" s="32"/>
      <c r="LU239" s="32"/>
      <c r="LV239" s="32"/>
      <c r="LW239" s="32"/>
      <c r="LX239" s="32"/>
      <c r="LY239" s="32"/>
      <c r="LZ239" s="32"/>
      <c r="MA239" s="32"/>
      <c r="MB239" s="32"/>
      <c r="MC239" s="32"/>
      <c r="MD239" s="32"/>
      <c r="ME239" s="32"/>
      <c r="MF239" s="32"/>
      <c r="MG239" s="32"/>
      <c r="MH239" s="32"/>
      <c r="MI239" s="32"/>
      <c r="MJ239" s="32"/>
      <c r="MK239" s="32"/>
      <c r="ML239" s="32"/>
      <c r="MM239" s="32"/>
      <c r="MN239" s="32"/>
      <c r="MO239" s="32"/>
      <c r="MP239" s="32"/>
      <c r="MQ239" s="32"/>
      <c r="MR239" s="32"/>
      <c r="MS239" s="32"/>
      <c r="MT239" s="32"/>
      <c r="MU239" s="32"/>
      <c r="MV239" s="32"/>
      <c r="MW239" s="32"/>
      <c r="MX239" s="32"/>
      <c r="MY239" s="32"/>
      <c r="MZ239" s="32"/>
      <c r="NA239" s="32"/>
      <c r="NB239" s="32"/>
      <c r="NC239" s="32"/>
      <c r="ND239" s="32"/>
      <c r="NE239" s="32"/>
      <c r="NF239" s="32"/>
      <c r="NG239" s="32"/>
      <c r="NH239" s="32"/>
      <c r="NI239" s="32"/>
      <c r="NJ239" s="32"/>
      <c r="NK239" s="32"/>
      <c r="NL239" s="32"/>
      <c r="NM239" s="32"/>
      <c r="NN239" s="32"/>
      <c r="NO239" s="32"/>
      <c r="NP239" s="32"/>
      <c r="NQ239" s="32"/>
      <c r="NR239" s="32"/>
      <c r="NS239" s="32"/>
      <c r="NT239" s="32"/>
      <c r="NU239" s="32"/>
      <c r="NV239" s="32"/>
      <c r="NW239" s="32"/>
      <c r="NX239" s="32"/>
      <c r="NY239" s="32"/>
      <c r="NZ239" s="32"/>
      <c r="OA239" s="32"/>
      <c r="OB239" s="32"/>
      <c r="OC239" s="32"/>
      <c r="OD239" s="32"/>
      <c r="OE239" s="32"/>
      <c r="OF239" s="32"/>
      <c r="OG239" s="32"/>
      <c r="OH239" s="32"/>
      <c r="OI239" s="32"/>
      <c r="OJ239" s="32"/>
      <c r="OK239" s="32"/>
      <c r="OL239" s="32"/>
      <c r="OM239" s="32"/>
      <c r="ON239" s="32"/>
      <c r="OO239" s="32"/>
      <c r="OP239" s="32"/>
      <c r="OQ239" s="32"/>
      <c r="OR239" s="32"/>
      <c r="OS239" s="32"/>
      <c r="OT239" s="32"/>
      <c r="OU239" s="32"/>
      <c r="OV239" s="32"/>
      <c r="OW239" s="32"/>
      <c r="OX239" s="32"/>
      <c r="OY239" s="32"/>
      <c r="OZ239" s="32"/>
      <c r="PA239" s="32"/>
      <c r="PB239" s="32"/>
      <c r="PC239" s="32"/>
      <c r="PD239" s="32"/>
      <c r="PE239" s="32"/>
      <c r="PF239" s="32"/>
      <c r="PG239" s="32"/>
      <c r="PH239" s="32"/>
      <c r="PI239" s="32"/>
      <c r="PJ239" s="32"/>
      <c r="PK239" s="32"/>
      <c r="PL239" s="32"/>
      <c r="PM239" s="32"/>
      <c r="PN239" s="32"/>
      <c r="PO239" s="32"/>
      <c r="PP239" s="32"/>
      <c r="PQ239" s="32"/>
      <c r="PR239" s="32"/>
      <c r="PS239" s="32"/>
      <c r="PT239" s="32"/>
      <c r="PU239" s="32"/>
      <c r="PV239" s="32"/>
      <c r="PW239" s="32"/>
      <c r="PX239" s="32"/>
      <c r="PY239" s="32"/>
      <c r="PZ239" s="32"/>
      <c r="QA239" s="32"/>
      <c r="QB239" s="32"/>
      <c r="QC239" s="32"/>
      <c r="QD239" s="32"/>
      <c r="QE239" s="32"/>
      <c r="QF239" s="32"/>
      <c r="QG239" s="32"/>
      <c r="QH239" s="32"/>
      <c r="QI239" s="32"/>
      <c r="QJ239" s="32"/>
      <c r="QK239" s="32"/>
      <c r="QL239" s="32"/>
      <c r="QM239" s="32"/>
      <c r="QN239" s="32"/>
      <c r="QO239" s="32"/>
      <c r="QP239" s="32"/>
      <c r="QQ239" s="32"/>
      <c r="QR239" s="32"/>
      <c r="QS239" s="32"/>
      <c r="QT239" s="32"/>
      <c r="QU239" s="32"/>
      <c r="QV239" s="32"/>
      <c r="QW239" s="32"/>
      <c r="QX239" s="32"/>
      <c r="QY239" s="32"/>
      <c r="QZ239" s="32"/>
      <c r="RA239" s="32"/>
      <c r="RB239" s="32"/>
      <c r="RC239" s="32"/>
      <c r="RD239" s="32"/>
      <c r="RE239" s="32"/>
      <c r="RF239" s="32"/>
      <c r="RG239" s="32"/>
      <c r="RH239" s="32"/>
      <c r="RI239" s="32"/>
      <c r="RJ239" s="32"/>
      <c r="RK239" s="32"/>
      <c r="RL239" s="32"/>
      <c r="RM239" s="32"/>
      <c r="RN239" s="32"/>
      <c r="RO239" s="32"/>
      <c r="RP239" s="32"/>
      <c r="RQ239" s="32"/>
      <c r="RR239" s="32"/>
      <c r="RS239" s="32"/>
      <c r="RT239" s="32"/>
      <c r="RU239" s="32"/>
      <c r="RV239" s="32"/>
      <c r="RW239" s="32"/>
      <c r="RX239" s="32"/>
      <c r="RY239" s="32"/>
      <c r="RZ239" s="32"/>
      <c r="SA239" s="32"/>
      <c r="SB239" s="32"/>
      <c r="SC239" s="32"/>
      <c r="SD239" s="32"/>
      <c r="SE239" s="32"/>
      <c r="SF239" s="32"/>
      <c r="SG239" s="32"/>
      <c r="SH239" s="32"/>
      <c r="SI239" s="32"/>
      <c r="SJ239" s="32"/>
      <c r="SK239" s="32"/>
      <c r="SL239" s="32"/>
      <c r="SM239" s="32"/>
      <c r="SN239" s="32"/>
      <c r="SO239" s="32"/>
      <c r="SP239" s="32"/>
      <c r="SQ239" s="32"/>
      <c r="SR239" s="32"/>
      <c r="SS239" s="32"/>
      <c r="ST239" s="32"/>
      <c r="SU239" s="32"/>
      <c r="SV239" s="32"/>
      <c r="SW239" s="32"/>
      <c r="SX239" s="32"/>
      <c r="SY239" s="32"/>
      <c r="SZ239" s="32"/>
      <c r="TA239" s="32"/>
      <c r="TB239" s="32"/>
      <c r="TC239" s="32"/>
      <c r="TD239" s="32"/>
      <c r="TE239" s="32"/>
      <c r="TF239" s="32"/>
      <c r="TG239" s="32"/>
      <c r="TH239" s="32"/>
    </row>
    <row r="240" spans="1:528" s="34" customFormat="1" ht="35.25" customHeight="1" x14ac:dyDescent="0.25">
      <c r="A240" s="114" t="s">
        <v>212</v>
      </c>
      <c r="B240" s="127"/>
      <c r="C240" s="127"/>
      <c r="D240" s="82" t="s">
        <v>41</v>
      </c>
      <c r="E240" s="116">
        <f>E241+E242+E243+E244</f>
        <v>9565500</v>
      </c>
      <c r="F240" s="116">
        <f t="shared" ref="F240:P240" si="128">F241+F242+F243+F244</f>
        <v>9565500</v>
      </c>
      <c r="G240" s="116">
        <f t="shared" si="128"/>
        <v>7405200</v>
      </c>
      <c r="H240" s="116">
        <f t="shared" si="128"/>
        <v>86000</v>
      </c>
      <c r="I240" s="116">
        <f t="shared" si="128"/>
        <v>0</v>
      </c>
      <c r="J240" s="116">
        <f>J241+J242+J243+J244</f>
        <v>1960391</v>
      </c>
      <c r="K240" s="116">
        <f t="shared" si="128"/>
        <v>900000</v>
      </c>
      <c r="L240" s="116">
        <f t="shared" si="128"/>
        <v>1060391</v>
      </c>
      <c r="M240" s="116">
        <f t="shared" si="128"/>
        <v>0</v>
      </c>
      <c r="N240" s="116">
        <f t="shared" si="128"/>
        <v>0</v>
      </c>
      <c r="O240" s="116">
        <f t="shared" si="128"/>
        <v>900000</v>
      </c>
      <c r="P240" s="116">
        <f t="shared" si="128"/>
        <v>11525891</v>
      </c>
      <c r="Q240" s="17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  <c r="IW240" s="33"/>
      <c r="IX240" s="33"/>
      <c r="IY240" s="33"/>
      <c r="IZ240" s="33"/>
      <c r="JA240" s="33"/>
      <c r="JB240" s="33"/>
      <c r="JC240" s="33"/>
      <c r="JD240" s="33"/>
      <c r="JE240" s="33"/>
      <c r="JF240" s="33"/>
      <c r="JG240" s="33"/>
      <c r="JH240" s="33"/>
      <c r="JI240" s="33"/>
      <c r="JJ240" s="33"/>
      <c r="JK240" s="33"/>
      <c r="JL240" s="33"/>
      <c r="JM240" s="33"/>
      <c r="JN240" s="33"/>
      <c r="JO240" s="33"/>
      <c r="JP240" s="33"/>
      <c r="JQ240" s="33"/>
      <c r="JR240" s="33"/>
      <c r="JS240" s="33"/>
      <c r="JT240" s="33"/>
      <c r="JU240" s="33"/>
      <c r="JV240" s="33"/>
      <c r="JW240" s="33"/>
      <c r="JX240" s="33"/>
      <c r="JY240" s="33"/>
      <c r="JZ240" s="33"/>
      <c r="KA240" s="33"/>
      <c r="KB240" s="33"/>
      <c r="KC240" s="33"/>
      <c r="KD240" s="33"/>
      <c r="KE240" s="33"/>
      <c r="KF240" s="33"/>
      <c r="KG240" s="33"/>
      <c r="KH240" s="33"/>
      <c r="KI240" s="33"/>
      <c r="KJ240" s="33"/>
      <c r="KK240" s="33"/>
      <c r="KL240" s="33"/>
      <c r="KM240" s="33"/>
      <c r="KN240" s="33"/>
      <c r="KO240" s="33"/>
      <c r="KP240" s="33"/>
      <c r="KQ240" s="33"/>
      <c r="KR240" s="33"/>
      <c r="KS240" s="33"/>
      <c r="KT240" s="33"/>
      <c r="KU240" s="33"/>
      <c r="KV240" s="33"/>
      <c r="KW240" s="33"/>
      <c r="KX240" s="33"/>
      <c r="KY240" s="33"/>
      <c r="KZ240" s="33"/>
      <c r="LA240" s="33"/>
      <c r="LB240" s="33"/>
      <c r="LC240" s="33"/>
      <c r="LD240" s="33"/>
      <c r="LE240" s="33"/>
      <c r="LF240" s="33"/>
      <c r="LG240" s="33"/>
      <c r="LH240" s="33"/>
      <c r="LI240" s="33"/>
      <c r="LJ240" s="33"/>
      <c r="LK240" s="33"/>
      <c r="LL240" s="33"/>
      <c r="LM240" s="33"/>
      <c r="LN240" s="33"/>
      <c r="LO240" s="33"/>
      <c r="LP240" s="33"/>
      <c r="LQ240" s="33"/>
      <c r="LR240" s="33"/>
      <c r="LS240" s="33"/>
      <c r="LT240" s="33"/>
      <c r="LU240" s="33"/>
      <c r="LV240" s="33"/>
      <c r="LW240" s="33"/>
      <c r="LX240" s="33"/>
      <c r="LY240" s="33"/>
      <c r="LZ240" s="33"/>
      <c r="MA240" s="33"/>
      <c r="MB240" s="33"/>
      <c r="MC240" s="33"/>
      <c r="MD240" s="33"/>
      <c r="ME240" s="33"/>
      <c r="MF240" s="33"/>
      <c r="MG240" s="33"/>
      <c r="MH240" s="33"/>
      <c r="MI240" s="33"/>
      <c r="MJ240" s="33"/>
      <c r="MK240" s="33"/>
      <c r="ML240" s="33"/>
      <c r="MM240" s="33"/>
      <c r="MN240" s="33"/>
      <c r="MO240" s="33"/>
      <c r="MP240" s="33"/>
      <c r="MQ240" s="33"/>
      <c r="MR240" s="33"/>
      <c r="MS240" s="33"/>
      <c r="MT240" s="33"/>
      <c r="MU240" s="33"/>
      <c r="MV240" s="33"/>
      <c r="MW240" s="33"/>
      <c r="MX240" s="33"/>
      <c r="MY240" s="33"/>
      <c r="MZ240" s="33"/>
      <c r="NA240" s="33"/>
      <c r="NB240" s="33"/>
      <c r="NC240" s="33"/>
      <c r="ND240" s="33"/>
      <c r="NE240" s="33"/>
      <c r="NF240" s="33"/>
      <c r="NG240" s="33"/>
      <c r="NH240" s="33"/>
      <c r="NI240" s="33"/>
      <c r="NJ240" s="33"/>
      <c r="NK240" s="33"/>
      <c r="NL240" s="33"/>
      <c r="NM240" s="33"/>
      <c r="NN240" s="33"/>
      <c r="NO240" s="33"/>
      <c r="NP240" s="33"/>
      <c r="NQ240" s="33"/>
      <c r="NR240" s="33"/>
      <c r="NS240" s="33"/>
      <c r="NT240" s="33"/>
      <c r="NU240" s="33"/>
      <c r="NV240" s="33"/>
      <c r="NW240" s="33"/>
      <c r="NX240" s="33"/>
      <c r="NY240" s="33"/>
      <c r="NZ240" s="33"/>
      <c r="OA240" s="33"/>
      <c r="OB240" s="33"/>
      <c r="OC240" s="33"/>
      <c r="OD240" s="33"/>
      <c r="OE240" s="33"/>
      <c r="OF240" s="33"/>
      <c r="OG240" s="33"/>
      <c r="OH240" s="33"/>
      <c r="OI240" s="33"/>
      <c r="OJ240" s="33"/>
      <c r="OK240" s="33"/>
      <c r="OL240" s="33"/>
      <c r="OM240" s="33"/>
      <c r="ON240" s="33"/>
      <c r="OO240" s="33"/>
      <c r="OP240" s="33"/>
      <c r="OQ240" s="33"/>
      <c r="OR240" s="33"/>
      <c r="OS240" s="33"/>
      <c r="OT240" s="33"/>
      <c r="OU240" s="33"/>
      <c r="OV240" s="33"/>
      <c r="OW240" s="33"/>
      <c r="OX240" s="33"/>
      <c r="OY240" s="33"/>
      <c r="OZ240" s="33"/>
      <c r="PA240" s="33"/>
      <c r="PB240" s="33"/>
      <c r="PC240" s="33"/>
      <c r="PD240" s="33"/>
      <c r="PE240" s="33"/>
      <c r="PF240" s="33"/>
      <c r="PG240" s="33"/>
      <c r="PH240" s="33"/>
      <c r="PI240" s="33"/>
      <c r="PJ240" s="33"/>
      <c r="PK240" s="33"/>
      <c r="PL240" s="33"/>
      <c r="PM240" s="33"/>
      <c r="PN240" s="33"/>
      <c r="PO240" s="33"/>
      <c r="PP240" s="33"/>
      <c r="PQ240" s="33"/>
      <c r="PR240" s="33"/>
      <c r="PS240" s="33"/>
      <c r="PT240" s="33"/>
      <c r="PU240" s="33"/>
      <c r="PV240" s="33"/>
      <c r="PW240" s="33"/>
      <c r="PX240" s="33"/>
      <c r="PY240" s="33"/>
      <c r="PZ240" s="33"/>
      <c r="QA240" s="33"/>
      <c r="QB240" s="33"/>
      <c r="QC240" s="33"/>
      <c r="QD240" s="33"/>
      <c r="QE240" s="33"/>
      <c r="QF240" s="33"/>
      <c r="QG240" s="33"/>
      <c r="QH240" s="33"/>
      <c r="QI240" s="33"/>
      <c r="QJ240" s="33"/>
      <c r="QK240" s="33"/>
      <c r="QL240" s="33"/>
      <c r="QM240" s="33"/>
      <c r="QN240" s="33"/>
      <c r="QO240" s="33"/>
      <c r="QP240" s="33"/>
      <c r="QQ240" s="33"/>
      <c r="QR240" s="33"/>
      <c r="QS240" s="33"/>
      <c r="QT240" s="33"/>
      <c r="QU240" s="33"/>
      <c r="QV240" s="33"/>
      <c r="QW240" s="33"/>
      <c r="QX240" s="33"/>
      <c r="QY240" s="33"/>
      <c r="QZ240" s="33"/>
      <c r="RA240" s="33"/>
      <c r="RB240" s="33"/>
      <c r="RC240" s="33"/>
      <c r="RD240" s="33"/>
      <c r="RE240" s="33"/>
      <c r="RF240" s="33"/>
      <c r="RG240" s="33"/>
      <c r="RH240" s="33"/>
      <c r="RI240" s="33"/>
      <c r="RJ240" s="33"/>
      <c r="RK240" s="33"/>
      <c r="RL240" s="33"/>
      <c r="RM240" s="33"/>
      <c r="RN240" s="33"/>
      <c r="RO240" s="33"/>
      <c r="RP240" s="33"/>
      <c r="RQ240" s="33"/>
      <c r="RR240" s="33"/>
      <c r="RS240" s="33"/>
      <c r="RT240" s="33"/>
      <c r="RU240" s="33"/>
      <c r="RV240" s="33"/>
      <c r="RW240" s="33"/>
      <c r="RX240" s="33"/>
      <c r="RY240" s="33"/>
      <c r="RZ240" s="33"/>
      <c r="SA240" s="33"/>
      <c r="SB240" s="33"/>
      <c r="SC240" s="33"/>
      <c r="SD240" s="33"/>
      <c r="SE240" s="33"/>
      <c r="SF240" s="33"/>
      <c r="SG240" s="33"/>
      <c r="SH240" s="33"/>
      <c r="SI240" s="33"/>
      <c r="SJ240" s="33"/>
      <c r="SK240" s="33"/>
      <c r="SL240" s="33"/>
      <c r="SM240" s="33"/>
      <c r="SN240" s="33"/>
      <c r="SO240" s="33"/>
      <c r="SP240" s="33"/>
      <c r="SQ240" s="33"/>
      <c r="SR240" s="33"/>
      <c r="SS240" s="33"/>
      <c r="ST240" s="33"/>
      <c r="SU240" s="33"/>
      <c r="SV240" s="33"/>
      <c r="SW240" s="33"/>
      <c r="SX240" s="33"/>
      <c r="SY240" s="33"/>
      <c r="SZ240" s="33"/>
      <c r="TA240" s="33"/>
      <c r="TB240" s="33"/>
      <c r="TC240" s="33"/>
      <c r="TD240" s="33"/>
      <c r="TE240" s="33"/>
      <c r="TF240" s="33"/>
      <c r="TG240" s="33"/>
      <c r="TH240" s="33"/>
    </row>
    <row r="241" spans="1:528" s="22" customFormat="1" ht="47.25" x14ac:dyDescent="0.25">
      <c r="A241" s="60" t="s">
        <v>213</v>
      </c>
      <c r="B241" s="107" t="str">
        <f>'дод 7'!A18</f>
        <v>0160</v>
      </c>
      <c r="C241" s="107" t="str">
        <f>'дод 7'!B18</f>
        <v>0111</v>
      </c>
      <c r="D241" s="36" t="s">
        <v>516</v>
      </c>
      <c r="E241" s="117">
        <f>F241+I241</f>
        <v>9390500</v>
      </c>
      <c r="F241" s="117">
        <v>9390500</v>
      </c>
      <c r="G241" s="117">
        <v>7405200</v>
      </c>
      <c r="H241" s="117">
        <v>86000</v>
      </c>
      <c r="I241" s="117"/>
      <c r="J241" s="117">
        <f t="shared" si="119"/>
        <v>0</v>
      </c>
      <c r="K241" s="117"/>
      <c r="L241" s="117"/>
      <c r="M241" s="117"/>
      <c r="N241" s="117"/>
      <c r="O241" s="117"/>
      <c r="P241" s="117">
        <f>E241+J241</f>
        <v>9390500</v>
      </c>
      <c r="Q241" s="17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  <c r="TH241" s="23"/>
    </row>
    <row r="242" spans="1:528" s="22" customFormat="1" ht="31.5" x14ac:dyDescent="0.25">
      <c r="A242" s="60" t="s">
        <v>318</v>
      </c>
      <c r="B242" s="107" t="str">
        <f>'дод 7'!A138</f>
        <v>6090</v>
      </c>
      <c r="C242" s="107" t="str">
        <f>'дод 7'!B138</f>
        <v>0640</v>
      </c>
      <c r="D242" s="61" t="str">
        <f>'дод 7'!C138</f>
        <v>Інша діяльність у сфері житлово-комунального господарства</v>
      </c>
      <c r="E242" s="117">
        <f>F242+I242</f>
        <v>175000</v>
      </c>
      <c r="F242" s="117">
        <v>175000</v>
      </c>
      <c r="G242" s="117"/>
      <c r="H242" s="117"/>
      <c r="I242" s="117"/>
      <c r="J242" s="117">
        <f t="shared" si="119"/>
        <v>0</v>
      </c>
      <c r="K242" s="117"/>
      <c r="L242" s="117"/>
      <c r="M242" s="117"/>
      <c r="N242" s="117"/>
      <c r="O242" s="117"/>
      <c r="P242" s="117">
        <f>E242+J242</f>
        <v>175000</v>
      </c>
      <c r="Q242" s="173">
        <v>22</v>
      </c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  <c r="TH242" s="23"/>
    </row>
    <row r="243" spans="1:528" s="22" customFormat="1" ht="36" customHeight="1" x14ac:dyDescent="0.25">
      <c r="A243" s="60" t="s">
        <v>471</v>
      </c>
      <c r="B243" s="60" t="s">
        <v>472</v>
      </c>
      <c r="C243" s="60" t="s">
        <v>114</v>
      </c>
      <c r="D243" s="61" t="s">
        <v>474</v>
      </c>
      <c r="E243" s="117">
        <f>F243+I243</f>
        <v>0</v>
      </c>
      <c r="F243" s="117"/>
      <c r="G243" s="117"/>
      <c r="H243" s="117"/>
      <c r="I243" s="117"/>
      <c r="J243" s="117">
        <f t="shared" si="119"/>
        <v>900000</v>
      </c>
      <c r="K243" s="117">
        <v>900000</v>
      </c>
      <c r="L243" s="117"/>
      <c r="M243" s="117"/>
      <c r="N243" s="117"/>
      <c r="O243" s="117">
        <v>900000</v>
      </c>
      <c r="P243" s="117">
        <f>E243+J243</f>
        <v>900000</v>
      </c>
      <c r="Q243" s="17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  <c r="TF243" s="23"/>
      <c r="TG243" s="23"/>
      <c r="TH243" s="23"/>
    </row>
    <row r="244" spans="1:528" s="22" customFormat="1" ht="118.5" customHeight="1" x14ac:dyDescent="0.25">
      <c r="A244" s="121" t="s">
        <v>306</v>
      </c>
      <c r="B244" s="42" t="str">
        <f>'дод 7'!A183</f>
        <v>7691</v>
      </c>
      <c r="C244" s="42" t="str">
        <f>'дод 7'!B183</f>
        <v>0490</v>
      </c>
      <c r="D244" s="36" t="str">
        <f>'дод 7'!C183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44" s="117">
        <f>F244+I244</f>
        <v>0</v>
      </c>
      <c r="F244" s="117"/>
      <c r="G244" s="117"/>
      <c r="H244" s="117"/>
      <c r="I244" s="117"/>
      <c r="J244" s="117">
        <f t="shared" si="119"/>
        <v>1060391</v>
      </c>
      <c r="K244" s="117"/>
      <c r="L244" s="117">
        <v>1060391</v>
      </c>
      <c r="M244" s="117"/>
      <c r="N244" s="117"/>
      <c r="O244" s="117"/>
      <c r="P244" s="117">
        <f>E244+J244</f>
        <v>1060391</v>
      </c>
      <c r="Q244" s="17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  <c r="TH244" s="23"/>
    </row>
    <row r="245" spans="1:528" s="27" customFormat="1" ht="34.5" customHeight="1" x14ac:dyDescent="0.25">
      <c r="A245" s="128" t="s">
        <v>216</v>
      </c>
      <c r="B245" s="130"/>
      <c r="C245" s="130"/>
      <c r="D245" s="125" t="s">
        <v>43</v>
      </c>
      <c r="E245" s="113">
        <f>E246</f>
        <v>4301300</v>
      </c>
      <c r="F245" s="113">
        <f t="shared" ref="F245:J246" si="129">F246</f>
        <v>4301300</v>
      </c>
      <c r="G245" s="113">
        <f t="shared" si="129"/>
        <v>3301600</v>
      </c>
      <c r="H245" s="113">
        <f t="shared" si="129"/>
        <v>46000</v>
      </c>
      <c r="I245" s="113">
        <f t="shared" si="129"/>
        <v>0</v>
      </c>
      <c r="J245" s="113">
        <f t="shared" si="129"/>
        <v>0</v>
      </c>
      <c r="K245" s="113">
        <f t="shared" ref="K245:K246" si="130">K246</f>
        <v>0</v>
      </c>
      <c r="L245" s="113">
        <f t="shared" ref="L245:L246" si="131">L246</f>
        <v>0</v>
      </c>
      <c r="M245" s="113">
        <f t="shared" ref="M245:M246" si="132">M246</f>
        <v>0</v>
      </c>
      <c r="N245" s="113">
        <f t="shared" ref="N245:N246" si="133">N246</f>
        <v>0</v>
      </c>
      <c r="O245" s="113">
        <f t="shared" ref="O245:P246" si="134">O246</f>
        <v>0</v>
      </c>
      <c r="P245" s="113">
        <f t="shared" si="134"/>
        <v>4301300</v>
      </c>
      <c r="Q245" s="173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  <c r="GH245" s="32"/>
      <c r="GI245" s="32"/>
      <c r="GJ245" s="32"/>
      <c r="GK245" s="32"/>
      <c r="GL245" s="32"/>
      <c r="GM245" s="32"/>
      <c r="GN245" s="32"/>
      <c r="GO245" s="32"/>
      <c r="GP245" s="32"/>
      <c r="GQ245" s="32"/>
      <c r="GR245" s="32"/>
      <c r="GS245" s="32"/>
      <c r="GT245" s="32"/>
      <c r="GU245" s="32"/>
      <c r="GV245" s="32"/>
      <c r="GW245" s="32"/>
      <c r="GX245" s="32"/>
      <c r="GY245" s="32"/>
      <c r="GZ245" s="32"/>
      <c r="HA245" s="32"/>
      <c r="HB245" s="32"/>
      <c r="HC245" s="32"/>
      <c r="HD245" s="32"/>
      <c r="HE245" s="32"/>
      <c r="HF245" s="32"/>
      <c r="HG245" s="32"/>
      <c r="HH245" s="32"/>
      <c r="HI245" s="32"/>
      <c r="HJ245" s="32"/>
      <c r="HK245" s="32"/>
      <c r="HL245" s="32"/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2"/>
      <c r="IC245" s="32"/>
      <c r="ID245" s="32"/>
      <c r="IE245" s="32"/>
      <c r="IF245" s="32"/>
      <c r="IG245" s="32"/>
      <c r="IH245" s="32"/>
      <c r="II245" s="32"/>
      <c r="IJ245" s="32"/>
      <c r="IK245" s="32"/>
      <c r="IL245" s="32"/>
      <c r="IM245" s="32"/>
      <c r="IN245" s="32"/>
      <c r="IO245" s="32"/>
      <c r="IP245" s="32"/>
      <c r="IQ245" s="32"/>
      <c r="IR245" s="32"/>
      <c r="IS245" s="32"/>
      <c r="IT245" s="32"/>
      <c r="IU245" s="32"/>
      <c r="IV245" s="32"/>
      <c r="IW245" s="32"/>
      <c r="IX245" s="32"/>
      <c r="IY245" s="32"/>
      <c r="IZ245" s="32"/>
      <c r="JA245" s="32"/>
      <c r="JB245" s="32"/>
      <c r="JC245" s="32"/>
      <c r="JD245" s="32"/>
      <c r="JE245" s="32"/>
      <c r="JF245" s="32"/>
      <c r="JG245" s="32"/>
      <c r="JH245" s="32"/>
      <c r="JI245" s="32"/>
      <c r="JJ245" s="32"/>
      <c r="JK245" s="32"/>
      <c r="JL245" s="32"/>
      <c r="JM245" s="32"/>
      <c r="JN245" s="32"/>
      <c r="JO245" s="32"/>
      <c r="JP245" s="32"/>
      <c r="JQ245" s="32"/>
      <c r="JR245" s="32"/>
      <c r="JS245" s="32"/>
      <c r="JT245" s="32"/>
      <c r="JU245" s="32"/>
      <c r="JV245" s="32"/>
      <c r="JW245" s="32"/>
      <c r="JX245" s="32"/>
      <c r="JY245" s="32"/>
      <c r="JZ245" s="32"/>
      <c r="KA245" s="32"/>
      <c r="KB245" s="32"/>
      <c r="KC245" s="32"/>
      <c r="KD245" s="32"/>
      <c r="KE245" s="32"/>
      <c r="KF245" s="32"/>
      <c r="KG245" s="32"/>
      <c r="KH245" s="32"/>
      <c r="KI245" s="32"/>
      <c r="KJ245" s="32"/>
      <c r="KK245" s="32"/>
      <c r="KL245" s="32"/>
      <c r="KM245" s="32"/>
      <c r="KN245" s="32"/>
      <c r="KO245" s="32"/>
      <c r="KP245" s="32"/>
      <c r="KQ245" s="32"/>
      <c r="KR245" s="32"/>
      <c r="KS245" s="32"/>
      <c r="KT245" s="32"/>
      <c r="KU245" s="32"/>
      <c r="KV245" s="32"/>
      <c r="KW245" s="32"/>
      <c r="KX245" s="32"/>
      <c r="KY245" s="32"/>
      <c r="KZ245" s="32"/>
      <c r="LA245" s="32"/>
      <c r="LB245" s="32"/>
      <c r="LC245" s="32"/>
      <c r="LD245" s="32"/>
      <c r="LE245" s="32"/>
      <c r="LF245" s="32"/>
      <c r="LG245" s="32"/>
      <c r="LH245" s="32"/>
      <c r="LI245" s="32"/>
      <c r="LJ245" s="32"/>
      <c r="LK245" s="32"/>
      <c r="LL245" s="32"/>
      <c r="LM245" s="32"/>
      <c r="LN245" s="32"/>
      <c r="LO245" s="32"/>
      <c r="LP245" s="32"/>
      <c r="LQ245" s="32"/>
      <c r="LR245" s="32"/>
      <c r="LS245" s="32"/>
      <c r="LT245" s="32"/>
      <c r="LU245" s="32"/>
      <c r="LV245" s="32"/>
      <c r="LW245" s="32"/>
      <c r="LX245" s="32"/>
      <c r="LY245" s="32"/>
      <c r="LZ245" s="32"/>
      <c r="MA245" s="32"/>
      <c r="MB245" s="32"/>
      <c r="MC245" s="32"/>
      <c r="MD245" s="32"/>
      <c r="ME245" s="32"/>
      <c r="MF245" s="32"/>
      <c r="MG245" s="32"/>
      <c r="MH245" s="32"/>
      <c r="MI245" s="32"/>
      <c r="MJ245" s="32"/>
      <c r="MK245" s="32"/>
      <c r="ML245" s="32"/>
      <c r="MM245" s="32"/>
      <c r="MN245" s="32"/>
      <c r="MO245" s="32"/>
      <c r="MP245" s="32"/>
      <c r="MQ245" s="32"/>
      <c r="MR245" s="32"/>
      <c r="MS245" s="32"/>
      <c r="MT245" s="32"/>
      <c r="MU245" s="32"/>
      <c r="MV245" s="32"/>
      <c r="MW245" s="32"/>
      <c r="MX245" s="32"/>
      <c r="MY245" s="32"/>
      <c r="MZ245" s="32"/>
      <c r="NA245" s="32"/>
      <c r="NB245" s="32"/>
      <c r="NC245" s="32"/>
      <c r="ND245" s="32"/>
      <c r="NE245" s="32"/>
      <c r="NF245" s="32"/>
      <c r="NG245" s="32"/>
      <c r="NH245" s="32"/>
      <c r="NI245" s="32"/>
      <c r="NJ245" s="32"/>
      <c r="NK245" s="32"/>
      <c r="NL245" s="32"/>
      <c r="NM245" s="32"/>
      <c r="NN245" s="32"/>
      <c r="NO245" s="32"/>
      <c r="NP245" s="32"/>
      <c r="NQ245" s="32"/>
      <c r="NR245" s="32"/>
      <c r="NS245" s="32"/>
      <c r="NT245" s="32"/>
      <c r="NU245" s="32"/>
      <c r="NV245" s="32"/>
      <c r="NW245" s="32"/>
      <c r="NX245" s="32"/>
      <c r="NY245" s="32"/>
      <c r="NZ245" s="32"/>
      <c r="OA245" s="32"/>
      <c r="OB245" s="32"/>
      <c r="OC245" s="32"/>
      <c r="OD245" s="32"/>
      <c r="OE245" s="32"/>
      <c r="OF245" s="32"/>
      <c r="OG245" s="32"/>
      <c r="OH245" s="32"/>
      <c r="OI245" s="32"/>
      <c r="OJ245" s="32"/>
      <c r="OK245" s="32"/>
      <c r="OL245" s="32"/>
      <c r="OM245" s="32"/>
      <c r="ON245" s="32"/>
      <c r="OO245" s="32"/>
      <c r="OP245" s="32"/>
      <c r="OQ245" s="32"/>
      <c r="OR245" s="32"/>
      <c r="OS245" s="32"/>
      <c r="OT245" s="32"/>
      <c r="OU245" s="32"/>
      <c r="OV245" s="32"/>
      <c r="OW245" s="32"/>
      <c r="OX245" s="32"/>
      <c r="OY245" s="32"/>
      <c r="OZ245" s="32"/>
      <c r="PA245" s="32"/>
      <c r="PB245" s="32"/>
      <c r="PC245" s="32"/>
      <c r="PD245" s="32"/>
      <c r="PE245" s="32"/>
      <c r="PF245" s="32"/>
      <c r="PG245" s="32"/>
      <c r="PH245" s="32"/>
      <c r="PI245" s="32"/>
      <c r="PJ245" s="32"/>
      <c r="PK245" s="32"/>
      <c r="PL245" s="32"/>
      <c r="PM245" s="32"/>
      <c r="PN245" s="32"/>
      <c r="PO245" s="32"/>
      <c r="PP245" s="32"/>
      <c r="PQ245" s="32"/>
      <c r="PR245" s="32"/>
      <c r="PS245" s="32"/>
      <c r="PT245" s="32"/>
      <c r="PU245" s="32"/>
      <c r="PV245" s="32"/>
      <c r="PW245" s="32"/>
      <c r="PX245" s="32"/>
      <c r="PY245" s="32"/>
      <c r="PZ245" s="32"/>
      <c r="QA245" s="32"/>
      <c r="QB245" s="32"/>
      <c r="QC245" s="32"/>
      <c r="QD245" s="32"/>
      <c r="QE245" s="32"/>
      <c r="QF245" s="32"/>
      <c r="QG245" s="32"/>
      <c r="QH245" s="32"/>
      <c r="QI245" s="32"/>
      <c r="QJ245" s="32"/>
      <c r="QK245" s="32"/>
      <c r="QL245" s="32"/>
      <c r="QM245" s="32"/>
      <c r="QN245" s="32"/>
      <c r="QO245" s="32"/>
      <c r="QP245" s="32"/>
      <c r="QQ245" s="32"/>
      <c r="QR245" s="32"/>
      <c r="QS245" s="32"/>
      <c r="QT245" s="32"/>
      <c r="QU245" s="32"/>
      <c r="QV245" s="32"/>
      <c r="QW245" s="32"/>
      <c r="QX245" s="32"/>
      <c r="QY245" s="32"/>
      <c r="QZ245" s="32"/>
      <c r="RA245" s="32"/>
      <c r="RB245" s="32"/>
      <c r="RC245" s="32"/>
      <c r="RD245" s="32"/>
      <c r="RE245" s="32"/>
      <c r="RF245" s="32"/>
      <c r="RG245" s="32"/>
      <c r="RH245" s="32"/>
      <c r="RI245" s="32"/>
      <c r="RJ245" s="32"/>
      <c r="RK245" s="32"/>
      <c r="RL245" s="32"/>
      <c r="RM245" s="32"/>
      <c r="RN245" s="32"/>
      <c r="RO245" s="32"/>
      <c r="RP245" s="32"/>
      <c r="RQ245" s="32"/>
      <c r="RR245" s="32"/>
      <c r="RS245" s="32"/>
      <c r="RT245" s="32"/>
      <c r="RU245" s="32"/>
      <c r="RV245" s="32"/>
      <c r="RW245" s="32"/>
      <c r="RX245" s="32"/>
      <c r="RY245" s="32"/>
      <c r="RZ245" s="32"/>
      <c r="SA245" s="32"/>
      <c r="SB245" s="32"/>
      <c r="SC245" s="32"/>
      <c r="SD245" s="32"/>
      <c r="SE245" s="32"/>
      <c r="SF245" s="32"/>
      <c r="SG245" s="32"/>
      <c r="SH245" s="32"/>
      <c r="SI245" s="32"/>
      <c r="SJ245" s="32"/>
      <c r="SK245" s="32"/>
      <c r="SL245" s="32"/>
      <c r="SM245" s="32"/>
      <c r="SN245" s="32"/>
      <c r="SO245" s="32"/>
      <c r="SP245" s="32"/>
      <c r="SQ245" s="32"/>
      <c r="SR245" s="32"/>
      <c r="SS245" s="32"/>
      <c r="ST245" s="32"/>
      <c r="SU245" s="32"/>
      <c r="SV245" s="32"/>
      <c r="SW245" s="32"/>
      <c r="SX245" s="32"/>
      <c r="SY245" s="32"/>
      <c r="SZ245" s="32"/>
      <c r="TA245" s="32"/>
      <c r="TB245" s="32"/>
      <c r="TC245" s="32"/>
      <c r="TD245" s="32"/>
      <c r="TE245" s="32"/>
      <c r="TF245" s="32"/>
      <c r="TG245" s="32"/>
      <c r="TH245" s="32"/>
    </row>
    <row r="246" spans="1:528" s="34" customFormat="1" ht="35.25" customHeight="1" x14ac:dyDescent="0.25">
      <c r="A246" s="114" t="s">
        <v>214</v>
      </c>
      <c r="B246" s="127"/>
      <c r="C246" s="127"/>
      <c r="D246" s="82" t="s">
        <v>43</v>
      </c>
      <c r="E246" s="116">
        <f>E247</f>
        <v>4301300</v>
      </c>
      <c r="F246" s="116">
        <f t="shared" si="129"/>
        <v>4301300</v>
      </c>
      <c r="G246" s="116">
        <f t="shared" si="129"/>
        <v>3301600</v>
      </c>
      <c r="H246" s="116">
        <f t="shared" si="129"/>
        <v>46000</v>
      </c>
      <c r="I246" s="116">
        <f t="shared" si="129"/>
        <v>0</v>
      </c>
      <c r="J246" s="116">
        <f t="shared" si="129"/>
        <v>0</v>
      </c>
      <c r="K246" s="116">
        <f t="shared" si="130"/>
        <v>0</v>
      </c>
      <c r="L246" s="116">
        <f t="shared" si="131"/>
        <v>0</v>
      </c>
      <c r="M246" s="116">
        <f t="shared" si="132"/>
        <v>0</v>
      </c>
      <c r="N246" s="116">
        <f t="shared" si="133"/>
        <v>0</v>
      </c>
      <c r="O246" s="116">
        <f t="shared" si="134"/>
        <v>0</v>
      </c>
      <c r="P246" s="116">
        <f t="shared" si="134"/>
        <v>4301300</v>
      </c>
      <c r="Q246" s="17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  <c r="IV246" s="33"/>
      <c r="IW246" s="33"/>
      <c r="IX246" s="33"/>
      <c r="IY246" s="33"/>
      <c r="IZ246" s="33"/>
      <c r="JA246" s="33"/>
      <c r="JB246" s="33"/>
      <c r="JC246" s="33"/>
      <c r="JD246" s="33"/>
      <c r="JE246" s="33"/>
      <c r="JF246" s="33"/>
      <c r="JG246" s="33"/>
      <c r="JH246" s="33"/>
      <c r="JI246" s="33"/>
      <c r="JJ246" s="33"/>
      <c r="JK246" s="33"/>
      <c r="JL246" s="33"/>
      <c r="JM246" s="33"/>
      <c r="JN246" s="33"/>
      <c r="JO246" s="33"/>
      <c r="JP246" s="33"/>
      <c r="JQ246" s="33"/>
      <c r="JR246" s="33"/>
      <c r="JS246" s="33"/>
      <c r="JT246" s="33"/>
      <c r="JU246" s="33"/>
      <c r="JV246" s="33"/>
      <c r="JW246" s="33"/>
      <c r="JX246" s="33"/>
      <c r="JY246" s="33"/>
      <c r="JZ246" s="33"/>
      <c r="KA246" s="33"/>
      <c r="KB246" s="33"/>
      <c r="KC246" s="33"/>
      <c r="KD246" s="33"/>
      <c r="KE246" s="33"/>
      <c r="KF246" s="33"/>
      <c r="KG246" s="33"/>
      <c r="KH246" s="33"/>
      <c r="KI246" s="33"/>
      <c r="KJ246" s="33"/>
      <c r="KK246" s="33"/>
      <c r="KL246" s="33"/>
      <c r="KM246" s="33"/>
      <c r="KN246" s="33"/>
      <c r="KO246" s="33"/>
      <c r="KP246" s="33"/>
      <c r="KQ246" s="33"/>
      <c r="KR246" s="33"/>
      <c r="KS246" s="33"/>
      <c r="KT246" s="33"/>
      <c r="KU246" s="33"/>
      <c r="KV246" s="33"/>
      <c r="KW246" s="33"/>
      <c r="KX246" s="33"/>
      <c r="KY246" s="33"/>
      <c r="KZ246" s="33"/>
      <c r="LA246" s="33"/>
      <c r="LB246" s="33"/>
      <c r="LC246" s="33"/>
      <c r="LD246" s="33"/>
      <c r="LE246" s="33"/>
      <c r="LF246" s="33"/>
      <c r="LG246" s="33"/>
      <c r="LH246" s="33"/>
      <c r="LI246" s="33"/>
      <c r="LJ246" s="33"/>
      <c r="LK246" s="33"/>
      <c r="LL246" s="33"/>
      <c r="LM246" s="33"/>
      <c r="LN246" s="33"/>
      <c r="LO246" s="33"/>
      <c r="LP246" s="33"/>
      <c r="LQ246" s="33"/>
      <c r="LR246" s="33"/>
      <c r="LS246" s="33"/>
      <c r="LT246" s="33"/>
      <c r="LU246" s="33"/>
      <c r="LV246" s="33"/>
      <c r="LW246" s="33"/>
      <c r="LX246" s="33"/>
      <c r="LY246" s="33"/>
      <c r="LZ246" s="33"/>
      <c r="MA246" s="33"/>
      <c r="MB246" s="33"/>
      <c r="MC246" s="33"/>
      <c r="MD246" s="33"/>
      <c r="ME246" s="33"/>
      <c r="MF246" s="33"/>
      <c r="MG246" s="33"/>
      <c r="MH246" s="33"/>
      <c r="MI246" s="33"/>
      <c r="MJ246" s="33"/>
      <c r="MK246" s="33"/>
      <c r="ML246" s="33"/>
      <c r="MM246" s="33"/>
      <c r="MN246" s="33"/>
      <c r="MO246" s="33"/>
      <c r="MP246" s="33"/>
      <c r="MQ246" s="33"/>
      <c r="MR246" s="33"/>
      <c r="MS246" s="33"/>
      <c r="MT246" s="33"/>
      <c r="MU246" s="33"/>
      <c r="MV246" s="33"/>
      <c r="MW246" s="33"/>
      <c r="MX246" s="33"/>
      <c r="MY246" s="33"/>
      <c r="MZ246" s="33"/>
      <c r="NA246" s="33"/>
      <c r="NB246" s="33"/>
      <c r="NC246" s="33"/>
      <c r="ND246" s="33"/>
      <c r="NE246" s="33"/>
      <c r="NF246" s="33"/>
      <c r="NG246" s="33"/>
      <c r="NH246" s="33"/>
      <c r="NI246" s="33"/>
      <c r="NJ246" s="33"/>
      <c r="NK246" s="33"/>
      <c r="NL246" s="33"/>
      <c r="NM246" s="33"/>
      <c r="NN246" s="33"/>
      <c r="NO246" s="33"/>
      <c r="NP246" s="33"/>
      <c r="NQ246" s="33"/>
      <c r="NR246" s="33"/>
      <c r="NS246" s="33"/>
      <c r="NT246" s="33"/>
      <c r="NU246" s="33"/>
      <c r="NV246" s="33"/>
      <c r="NW246" s="33"/>
      <c r="NX246" s="33"/>
      <c r="NY246" s="33"/>
      <c r="NZ246" s="33"/>
      <c r="OA246" s="33"/>
      <c r="OB246" s="33"/>
      <c r="OC246" s="33"/>
      <c r="OD246" s="33"/>
      <c r="OE246" s="33"/>
      <c r="OF246" s="33"/>
      <c r="OG246" s="33"/>
      <c r="OH246" s="33"/>
      <c r="OI246" s="33"/>
      <c r="OJ246" s="33"/>
      <c r="OK246" s="33"/>
      <c r="OL246" s="33"/>
      <c r="OM246" s="33"/>
      <c r="ON246" s="33"/>
      <c r="OO246" s="33"/>
      <c r="OP246" s="33"/>
      <c r="OQ246" s="33"/>
      <c r="OR246" s="33"/>
      <c r="OS246" s="33"/>
      <c r="OT246" s="33"/>
      <c r="OU246" s="33"/>
      <c r="OV246" s="33"/>
      <c r="OW246" s="33"/>
      <c r="OX246" s="33"/>
      <c r="OY246" s="33"/>
      <c r="OZ246" s="33"/>
      <c r="PA246" s="33"/>
      <c r="PB246" s="33"/>
      <c r="PC246" s="33"/>
      <c r="PD246" s="33"/>
      <c r="PE246" s="33"/>
      <c r="PF246" s="33"/>
      <c r="PG246" s="33"/>
      <c r="PH246" s="33"/>
      <c r="PI246" s="33"/>
      <c r="PJ246" s="33"/>
      <c r="PK246" s="33"/>
      <c r="PL246" s="33"/>
      <c r="PM246" s="33"/>
      <c r="PN246" s="33"/>
      <c r="PO246" s="33"/>
      <c r="PP246" s="33"/>
      <c r="PQ246" s="33"/>
      <c r="PR246" s="33"/>
      <c r="PS246" s="33"/>
      <c r="PT246" s="33"/>
      <c r="PU246" s="33"/>
      <c r="PV246" s="33"/>
      <c r="PW246" s="33"/>
      <c r="PX246" s="33"/>
      <c r="PY246" s="33"/>
      <c r="PZ246" s="33"/>
      <c r="QA246" s="33"/>
      <c r="QB246" s="33"/>
      <c r="QC246" s="33"/>
      <c r="QD246" s="33"/>
      <c r="QE246" s="33"/>
      <c r="QF246" s="33"/>
      <c r="QG246" s="33"/>
      <c r="QH246" s="33"/>
      <c r="QI246" s="33"/>
      <c r="QJ246" s="33"/>
      <c r="QK246" s="33"/>
      <c r="QL246" s="33"/>
      <c r="QM246" s="33"/>
      <c r="QN246" s="33"/>
      <c r="QO246" s="33"/>
      <c r="QP246" s="33"/>
      <c r="QQ246" s="33"/>
      <c r="QR246" s="33"/>
      <c r="QS246" s="33"/>
      <c r="QT246" s="33"/>
      <c r="QU246" s="33"/>
      <c r="QV246" s="33"/>
      <c r="QW246" s="33"/>
      <c r="QX246" s="33"/>
      <c r="QY246" s="33"/>
      <c r="QZ246" s="33"/>
      <c r="RA246" s="33"/>
      <c r="RB246" s="33"/>
      <c r="RC246" s="33"/>
      <c r="RD246" s="33"/>
      <c r="RE246" s="33"/>
      <c r="RF246" s="33"/>
      <c r="RG246" s="33"/>
      <c r="RH246" s="33"/>
      <c r="RI246" s="33"/>
      <c r="RJ246" s="33"/>
      <c r="RK246" s="33"/>
      <c r="RL246" s="33"/>
      <c r="RM246" s="33"/>
      <c r="RN246" s="33"/>
      <c r="RO246" s="33"/>
      <c r="RP246" s="33"/>
      <c r="RQ246" s="33"/>
      <c r="RR246" s="33"/>
      <c r="RS246" s="33"/>
      <c r="RT246" s="33"/>
      <c r="RU246" s="33"/>
      <c r="RV246" s="33"/>
      <c r="RW246" s="33"/>
      <c r="RX246" s="33"/>
      <c r="RY246" s="33"/>
      <c r="RZ246" s="33"/>
      <c r="SA246" s="33"/>
      <c r="SB246" s="33"/>
      <c r="SC246" s="33"/>
      <c r="SD246" s="33"/>
      <c r="SE246" s="33"/>
      <c r="SF246" s="33"/>
      <c r="SG246" s="33"/>
      <c r="SH246" s="33"/>
      <c r="SI246" s="33"/>
      <c r="SJ246" s="33"/>
      <c r="SK246" s="33"/>
      <c r="SL246" s="33"/>
      <c r="SM246" s="33"/>
      <c r="SN246" s="33"/>
      <c r="SO246" s="33"/>
      <c r="SP246" s="33"/>
      <c r="SQ246" s="33"/>
      <c r="SR246" s="33"/>
      <c r="SS246" s="33"/>
      <c r="ST246" s="33"/>
      <c r="SU246" s="33"/>
      <c r="SV246" s="33"/>
      <c r="SW246" s="33"/>
      <c r="SX246" s="33"/>
      <c r="SY246" s="33"/>
      <c r="SZ246" s="33"/>
      <c r="TA246" s="33"/>
      <c r="TB246" s="33"/>
      <c r="TC246" s="33"/>
      <c r="TD246" s="33"/>
      <c r="TE246" s="33"/>
      <c r="TF246" s="33"/>
      <c r="TG246" s="33"/>
      <c r="TH246" s="33"/>
    </row>
    <row r="247" spans="1:528" s="22" customFormat="1" ht="49.5" customHeight="1" x14ac:dyDescent="0.25">
      <c r="A247" s="60" t="s">
        <v>215</v>
      </c>
      <c r="B247" s="107" t="str">
        <f>'дод 7'!A18</f>
        <v>0160</v>
      </c>
      <c r="C247" s="107" t="str">
        <f>'дод 7'!B18</f>
        <v>0111</v>
      </c>
      <c r="D247" s="36" t="s">
        <v>516</v>
      </c>
      <c r="E247" s="117">
        <f>F247+I247</f>
        <v>4301300</v>
      </c>
      <c r="F247" s="117">
        <v>4301300</v>
      </c>
      <c r="G247" s="117">
        <v>3301600</v>
      </c>
      <c r="H247" s="117">
        <v>46000</v>
      </c>
      <c r="I247" s="117"/>
      <c r="J247" s="117">
        <f>L247+O247</f>
        <v>0</v>
      </c>
      <c r="K247" s="117"/>
      <c r="L247" s="117"/>
      <c r="M247" s="117"/>
      <c r="N247" s="117"/>
      <c r="O247" s="117"/>
      <c r="P247" s="117">
        <f>E247+J247</f>
        <v>4301300</v>
      </c>
      <c r="Q247" s="17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  <c r="TH247" s="23"/>
    </row>
    <row r="248" spans="1:528" s="27" customFormat="1" ht="37.5" customHeight="1" x14ac:dyDescent="0.25">
      <c r="A248" s="128" t="s">
        <v>217</v>
      </c>
      <c r="B248" s="130"/>
      <c r="C248" s="130"/>
      <c r="D248" s="125" t="s">
        <v>40</v>
      </c>
      <c r="E248" s="113">
        <f>E249</f>
        <v>21143300</v>
      </c>
      <c r="F248" s="113">
        <f t="shared" ref="F248:J248" si="135">F249</f>
        <v>20643300</v>
      </c>
      <c r="G248" s="113">
        <f t="shared" si="135"/>
        <v>14962200</v>
      </c>
      <c r="H248" s="113">
        <f t="shared" si="135"/>
        <v>286600</v>
      </c>
      <c r="I248" s="113">
        <f t="shared" si="135"/>
        <v>500000</v>
      </c>
      <c r="J248" s="113">
        <f t="shared" si="135"/>
        <v>83000</v>
      </c>
      <c r="K248" s="113">
        <f t="shared" ref="K248" si="136">K249</f>
        <v>83000</v>
      </c>
      <c r="L248" s="113">
        <f t="shared" ref="L248" si="137">L249</f>
        <v>0</v>
      </c>
      <c r="M248" s="113">
        <f t="shared" ref="M248" si="138">M249</f>
        <v>0</v>
      </c>
      <c r="N248" s="113">
        <f t="shared" ref="N248" si="139">N249</f>
        <v>0</v>
      </c>
      <c r="O248" s="113">
        <f t="shared" ref="O248" si="140">O249</f>
        <v>83000</v>
      </c>
      <c r="P248" s="113">
        <f>P249</f>
        <v>21226300</v>
      </c>
      <c r="Q248" s="173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  <c r="FZ248" s="32"/>
      <c r="GA248" s="32"/>
      <c r="GB248" s="32"/>
      <c r="GC248" s="32"/>
      <c r="GD248" s="32"/>
      <c r="GE248" s="32"/>
      <c r="GF248" s="32"/>
      <c r="GG248" s="32"/>
      <c r="GH248" s="32"/>
      <c r="GI248" s="32"/>
      <c r="GJ248" s="32"/>
      <c r="GK248" s="32"/>
      <c r="GL248" s="32"/>
      <c r="GM248" s="32"/>
      <c r="GN248" s="32"/>
      <c r="GO248" s="32"/>
      <c r="GP248" s="32"/>
      <c r="GQ248" s="32"/>
      <c r="GR248" s="32"/>
      <c r="GS248" s="32"/>
      <c r="GT248" s="32"/>
      <c r="GU248" s="32"/>
      <c r="GV248" s="32"/>
      <c r="GW248" s="32"/>
      <c r="GX248" s="32"/>
      <c r="GY248" s="32"/>
      <c r="GZ248" s="32"/>
      <c r="HA248" s="32"/>
      <c r="HB248" s="32"/>
      <c r="HC248" s="32"/>
      <c r="HD248" s="32"/>
      <c r="HE248" s="32"/>
      <c r="HF248" s="32"/>
      <c r="HG248" s="32"/>
      <c r="HH248" s="32"/>
      <c r="HI248" s="32"/>
      <c r="HJ248" s="32"/>
      <c r="HK248" s="32"/>
      <c r="HL248" s="32"/>
      <c r="HM248" s="32"/>
      <c r="HN248" s="32"/>
      <c r="HO248" s="32"/>
      <c r="HP248" s="32"/>
      <c r="HQ248" s="32"/>
      <c r="HR248" s="32"/>
      <c r="HS248" s="32"/>
      <c r="HT248" s="32"/>
      <c r="HU248" s="32"/>
      <c r="HV248" s="32"/>
      <c r="HW248" s="32"/>
      <c r="HX248" s="32"/>
      <c r="HY248" s="32"/>
      <c r="HZ248" s="32"/>
      <c r="IA248" s="32"/>
      <c r="IB248" s="32"/>
      <c r="IC248" s="32"/>
      <c r="ID248" s="32"/>
      <c r="IE248" s="32"/>
      <c r="IF248" s="32"/>
      <c r="IG248" s="32"/>
      <c r="IH248" s="32"/>
      <c r="II248" s="32"/>
      <c r="IJ248" s="32"/>
      <c r="IK248" s="32"/>
      <c r="IL248" s="32"/>
      <c r="IM248" s="32"/>
      <c r="IN248" s="32"/>
      <c r="IO248" s="32"/>
      <c r="IP248" s="32"/>
      <c r="IQ248" s="32"/>
      <c r="IR248" s="32"/>
      <c r="IS248" s="32"/>
      <c r="IT248" s="32"/>
      <c r="IU248" s="32"/>
      <c r="IV248" s="32"/>
      <c r="IW248" s="32"/>
      <c r="IX248" s="32"/>
      <c r="IY248" s="32"/>
      <c r="IZ248" s="32"/>
      <c r="JA248" s="32"/>
      <c r="JB248" s="32"/>
      <c r="JC248" s="32"/>
      <c r="JD248" s="32"/>
      <c r="JE248" s="32"/>
      <c r="JF248" s="32"/>
      <c r="JG248" s="32"/>
      <c r="JH248" s="32"/>
      <c r="JI248" s="32"/>
      <c r="JJ248" s="32"/>
      <c r="JK248" s="32"/>
      <c r="JL248" s="32"/>
      <c r="JM248" s="32"/>
      <c r="JN248" s="32"/>
      <c r="JO248" s="32"/>
      <c r="JP248" s="32"/>
      <c r="JQ248" s="32"/>
      <c r="JR248" s="32"/>
      <c r="JS248" s="32"/>
      <c r="JT248" s="32"/>
      <c r="JU248" s="32"/>
      <c r="JV248" s="32"/>
      <c r="JW248" s="32"/>
      <c r="JX248" s="32"/>
      <c r="JY248" s="32"/>
      <c r="JZ248" s="32"/>
      <c r="KA248" s="32"/>
      <c r="KB248" s="32"/>
      <c r="KC248" s="32"/>
      <c r="KD248" s="32"/>
      <c r="KE248" s="32"/>
      <c r="KF248" s="32"/>
      <c r="KG248" s="32"/>
      <c r="KH248" s="32"/>
      <c r="KI248" s="32"/>
      <c r="KJ248" s="32"/>
      <c r="KK248" s="32"/>
      <c r="KL248" s="32"/>
      <c r="KM248" s="32"/>
      <c r="KN248" s="32"/>
      <c r="KO248" s="32"/>
      <c r="KP248" s="32"/>
      <c r="KQ248" s="32"/>
      <c r="KR248" s="32"/>
      <c r="KS248" s="32"/>
      <c r="KT248" s="32"/>
      <c r="KU248" s="32"/>
      <c r="KV248" s="32"/>
      <c r="KW248" s="32"/>
      <c r="KX248" s="32"/>
      <c r="KY248" s="32"/>
      <c r="KZ248" s="32"/>
      <c r="LA248" s="32"/>
      <c r="LB248" s="32"/>
      <c r="LC248" s="32"/>
      <c r="LD248" s="32"/>
      <c r="LE248" s="32"/>
      <c r="LF248" s="32"/>
      <c r="LG248" s="32"/>
      <c r="LH248" s="32"/>
      <c r="LI248" s="32"/>
      <c r="LJ248" s="32"/>
      <c r="LK248" s="32"/>
      <c r="LL248" s="32"/>
      <c r="LM248" s="32"/>
      <c r="LN248" s="32"/>
      <c r="LO248" s="32"/>
      <c r="LP248" s="32"/>
      <c r="LQ248" s="32"/>
      <c r="LR248" s="32"/>
      <c r="LS248" s="32"/>
      <c r="LT248" s="32"/>
      <c r="LU248" s="32"/>
      <c r="LV248" s="32"/>
      <c r="LW248" s="32"/>
      <c r="LX248" s="32"/>
      <c r="LY248" s="32"/>
      <c r="LZ248" s="32"/>
      <c r="MA248" s="32"/>
      <c r="MB248" s="32"/>
      <c r="MC248" s="32"/>
      <c r="MD248" s="32"/>
      <c r="ME248" s="32"/>
      <c r="MF248" s="32"/>
      <c r="MG248" s="32"/>
      <c r="MH248" s="32"/>
      <c r="MI248" s="32"/>
      <c r="MJ248" s="32"/>
      <c r="MK248" s="32"/>
      <c r="ML248" s="32"/>
      <c r="MM248" s="32"/>
      <c r="MN248" s="32"/>
      <c r="MO248" s="32"/>
      <c r="MP248" s="32"/>
      <c r="MQ248" s="32"/>
      <c r="MR248" s="32"/>
      <c r="MS248" s="32"/>
      <c r="MT248" s="32"/>
      <c r="MU248" s="32"/>
      <c r="MV248" s="32"/>
      <c r="MW248" s="32"/>
      <c r="MX248" s="32"/>
      <c r="MY248" s="32"/>
      <c r="MZ248" s="32"/>
      <c r="NA248" s="32"/>
      <c r="NB248" s="32"/>
      <c r="NC248" s="32"/>
      <c r="ND248" s="32"/>
      <c r="NE248" s="32"/>
      <c r="NF248" s="32"/>
      <c r="NG248" s="32"/>
      <c r="NH248" s="32"/>
      <c r="NI248" s="32"/>
      <c r="NJ248" s="32"/>
      <c r="NK248" s="32"/>
      <c r="NL248" s="32"/>
      <c r="NM248" s="32"/>
      <c r="NN248" s="32"/>
      <c r="NO248" s="32"/>
      <c r="NP248" s="32"/>
      <c r="NQ248" s="32"/>
      <c r="NR248" s="32"/>
      <c r="NS248" s="32"/>
      <c r="NT248" s="32"/>
      <c r="NU248" s="32"/>
      <c r="NV248" s="32"/>
      <c r="NW248" s="32"/>
      <c r="NX248" s="32"/>
      <c r="NY248" s="32"/>
      <c r="NZ248" s="32"/>
      <c r="OA248" s="32"/>
      <c r="OB248" s="32"/>
      <c r="OC248" s="32"/>
      <c r="OD248" s="32"/>
      <c r="OE248" s="32"/>
      <c r="OF248" s="32"/>
      <c r="OG248" s="32"/>
      <c r="OH248" s="32"/>
      <c r="OI248" s="32"/>
      <c r="OJ248" s="32"/>
      <c r="OK248" s="32"/>
      <c r="OL248" s="32"/>
      <c r="OM248" s="32"/>
      <c r="ON248" s="32"/>
      <c r="OO248" s="32"/>
      <c r="OP248" s="32"/>
      <c r="OQ248" s="32"/>
      <c r="OR248" s="32"/>
      <c r="OS248" s="32"/>
      <c r="OT248" s="32"/>
      <c r="OU248" s="32"/>
      <c r="OV248" s="32"/>
      <c r="OW248" s="32"/>
      <c r="OX248" s="32"/>
      <c r="OY248" s="32"/>
      <c r="OZ248" s="32"/>
      <c r="PA248" s="32"/>
      <c r="PB248" s="32"/>
      <c r="PC248" s="32"/>
      <c r="PD248" s="32"/>
      <c r="PE248" s="32"/>
      <c r="PF248" s="32"/>
      <c r="PG248" s="32"/>
      <c r="PH248" s="32"/>
      <c r="PI248" s="32"/>
      <c r="PJ248" s="32"/>
      <c r="PK248" s="32"/>
      <c r="PL248" s="32"/>
      <c r="PM248" s="32"/>
      <c r="PN248" s="32"/>
      <c r="PO248" s="32"/>
      <c r="PP248" s="32"/>
      <c r="PQ248" s="32"/>
      <c r="PR248" s="32"/>
      <c r="PS248" s="32"/>
      <c r="PT248" s="32"/>
      <c r="PU248" s="32"/>
      <c r="PV248" s="32"/>
      <c r="PW248" s="32"/>
      <c r="PX248" s="32"/>
      <c r="PY248" s="32"/>
      <c r="PZ248" s="32"/>
      <c r="QA248" s="32"/>
      <c r="QB248" s="32"/>
      <c r="QC248" s="32"/>
      <c r="QD248" s="32"/>
      <c r="QE248" s="32"/>
      <c r="QF248" s="32"/>
      <c r="QG248" s="32"/>
      <c r="QH248" s="32"/>
      <c r="QI248" s="32"/>
      <c r="QJ248" s="32"/>
      <c r="QK248" s="32"/>
      <c r="QL248" s="32"/>
      <c r="QM248" s="32"/>
      <c r="QN248" s="32"/>
      <c r="QO248" s="32"/>
      <c r="QP248" s="32"/>
      <c r="QQ248" s="32"/>
      <c r="QR248" s="32"/>
      <c r="QS248" s="32"/>
      <c r="QT248" s="32"/>
      <c r="QU248" s="32"/>
      <c r="QV248" s="32"/>
      <c r="QW248" s="32"/>
      <c r="QX248" s="32"/>
      <c r="QY248" s="32"/>
      <c r="QZ248" s="32"/>
      <c r="RA248" s="32"/>
      <c r="RB248" s="32"/>
      <c r="RC248" s="32"/>
      <c r="RD248" s="32"/>
      <c r="RE248" s="32"/>
      <c r="RF248" s="32"/>
      <c r="RG248" s="32"/>
      <c r="RH248" s="32"/>
      <c r="RI248" s="32"/>
      <c r="RJ248" s="32"/>
      <c r="RK248" s="32"/>
      <c r="RL248" s="32"/>
      <c r="RM248" s="32"/>
      <c r="RN248" s="32"/>
      <c r="RO248" s="32"/>
      <c r="RP248" s="32"/>
      <c r="RQ248" s="32"/>
      <c r="RR248" s="32"/>
      <c r="RS248" s="32"/>
      <c r="RT248" s="32"/>
      <c r="RU248" s="32"/>
      <c r="RV248" s="32"/>
      <c r="RW248" s="32"/>
      <c r="RX248" s="32"/>
      <c r="RY248" s="32"/>
      <c r="RZ248" s="32"/>
      <c r="SA248" s="32"/>
      <c r="SB248" s="32"/>
      <c r="SC248" s="32"/>
      <c r="SD248" s="32"/>
      <c r="SE248" s="32"/>
      <c r="SF248" s="32"/>
      <c r="SG248" s="32"/>
      <c r="SH248" s="32"/>
      <c r="SI248" s="32"/>
      <c r="SJ248" s="32"/>
      <c r="SK248" s="32"/>
      <c r="SL248" s="32"/>
      <c r="SM248" s="32"/>
      <c r="SN248" s="32"/>
      <c r="SO248" s="32"/>
      <c r="SP248" s="32"/>
      <c r="SQ248" s="32"/>
      <c r="SR248" s="32"/>
      <c r="SS248" s="32"/>
      <c r="ST248" s="32"/>
      <c r="SU248" s="32"/>
      <c r="SV248" s="32"/>
      <c r="SW248" s="32"/>
      <c r="SX248" s="32"/>
      <c r="SY248" s="32"/>
      <c r="SZ248" s="32"/>
      <c r="TA248" s="32"/>
      <c r="TB248" s="32"/>
      <c r="TC248" s="32"/>
      <c r="TD248" s="32"/>
      <c r="TE248" s="32"/>
      <c r="TF248" s="32"/>
      <c r="TG248" s="32"/>
      <c r="TH248" s="32"/>
    </row>
    <row r="249" spans="1:528" s="34" customFormat="1" ht="33.75" customHeight="1" x14ac:dyDescent="0.25">
      <c r="A249" s="114" t="s">
        <v>218</v>
      </c>
      <c r="B249" s="127"/>
      <c r="C249" s="127"/>
      <c r="D249" s="82" t="s">
        <v>40</v>
      </c>
      <c r="E249" s="116">
        <f>E250+E251++E252+E253+E254+E255</f>
        <v>21143300</v>
      </c>
      <c r="F249" s="116">
        <f t="shared" ref="F249:P249" si="141">F250+F251++F252+F253+F254+F255</f>
        <v>20643300</v>
      </c>
      <c r="G249" s="116">
        <f t="shared" si="141"/>
        <v>14962200</v>
      </c>
      <c r="H249" s="116">
        <f t="shared" si="141"/>
        <v>286600</v>
      </c>
      <c r="I249" s="116">
        <f t="shared" si="141"/>
        <v>500000</v>
      </c>
      <c r="J249" s="116">
        <f t="shared" si="141"/>
        <v>83000</v>
      </c>
      <c r="K249" s="116">
        <f>K250+K251++K252+K253+K254+K255</f>
        <v>83000</v>
      </c>
      <c r="L249" s="116">
        <f t="shared" si="141"/>
        <v>0</v>
      </c>
      <c r="M249" s="116">
        <f t="shared" si="141"/>
        <v>0</v>
      </c>
      <c r="N249" s="116">
        <f t="shared" si="141"/>
        <v>0</v>
      </c>
      <c r="O249" s="116">
        <f t="shared" si="141"/>
        <v>83000</v>
      </c>
      <c r="P249" s="116">
        <f t="shared" si="141"/>
        <v>21226300</v>
      </c>
      <c r="Q249" s="17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  <c r="IV249" s="33"/>
      <c r="IW249" s="33"/>
      <c r="IX249" s="33"/>
      <c r="IY249" s="33"/>
      <c r="IZ249" s="33"/>
      <c r="JA249" s="33"/>
      <c r="JB249" s="33"/>
      <c r="JC249" s="33"/>
      <c r="JD249" s="33"/>
      <c r="JE249" s="33"/>
      <c r="JF249" s="33"/>
      <c r="JG249" s="33"/>
      <c r="JH249" s="33"/>
      <c r="JI249" s="33"/>
      <c r="JJ249" s="33"/>
      <c r="JK249" s="33"/>
      <c r="JL249" s="33"/>
      <c r="JM249" s="33"/>
      <c r="JN249" s="33"/>
      <c r="JO249" s="33"/>
      <c r="JP249" s="33"/>
      <c r="JQ249" s="33"/>
      <c r="JR249" s="33"/>
      <c r="JS249" s="33"/>
      <c r="JT249" s="33"/>
      <c r="JU249" s="33"/>
      <c r="JV249" s="33"/>
      <c r="JW249" s="33"/>
      <c r="JX249" s="33"/>
      <c r="JY249" s="33"/>
      <c r="JZ249" s="33"/>
      <c r="KA249" s="33"/>
      <c r="KB249" s="33"/>
      <c r="KC249" s="33"/>
      <c r="KD249" s="33"/>
      <c r="KE249" s="33"/>
      <c r="KF249" s="33"/>
      <c r="KG249" s="33"/>
      <c r="KH249" s="33"/>
      <c r="KI249" s="33"/>
      <c r="KJ249" s="33"/>
      <c r="KK249" s="33"/>
      <c r="KL249" s="33"/>
      <c r="KM249" s="33"/>
      <c r="KN249" s="33"/>
      <c r="KO249" s="33"/>
      <c r="KP249" s="33"/>
      <c r="KQ249" s="33"/>
      <c r="KR249" s="33"/>
      <c r="KS249" s="33"/>
      <c r="KT249" s="33"/>
      <c r="KU249" s="33"/>
      <c r="KV249" s="33"/>
      <c r="KW249" s="33"/>
      <c r="KX249" s="33"/>
      <c r="KY249" s="33"/>
      <c r="KZ249" s="33"/>
      <c r="LA249" s="33"/>
      <c r="LB249" s="33"/>
      <c r="LC249" s="33"/>
      <c r="LD249" s="33"/>
      <c r="LE249" s="33"/>
      <c r="LF249" s="33"/>
      <c r="LG249" s="33"/>
      <c r="LH249" s="33"/>
      <c r="LI249" s="33"/>
      <c r="LJ249" s="33"/>
      <c r="LK249" s="33"/>
      <c r="LL249" s="33"/>
      <c r="LM249" s="33"/>
      <c r="LN249" s="33"/>
      <c r="LO249" s="33"/>
      <c r="LP249" s="33"/>
      <c r="LQ249" s="33"/>
      <c r="LR249" s="33"/>
      <c r="LS249" s="33"/>
      <c r="LT249" s="33"/>
      <c r="LU249" s="33"/>
      <c r="LV249" s="33"/>
      <c r="LW249" s="33"/>
      <c r="LX249" s="33"/>
      <c r="LY249" s="33"/>
      <c r="LZ249" s="33"/>
      <c r="MA249" s="33"/>
      <c r="MB249" s="33"/>
      <c r="MC249" s="33"/>
      <c r="MD249" s="33"/>
      <c r="ME249" s="33"/>
      <c r="MF249" s="33"/>
      <c r="MG249" s="33"/>
      <c r="MH249" s="33"/>
      <c r="MI249" s="33"/>
      <c r="MJ249" s="33"/>
      <c r="MK249" s="33"/>
      <c r="ML249" s="33"/>
      <c r="MM249" s="33"/>
      <c r="MN249" s="33"/>
      <c r="MO249" s="33"/>
      <c r="MP249" s="33"/>
      <c r="MQ249" s="33"/>
      <c r="MR249" s="33"/>
      <c r="MS249" s="33"/>
      <c r="MT249" s="33"/>
      <c r="MU249" s="33"/>
      <c r="MV249" s="33"/>
      <c r="MW249" s="33"/>
      <c r="MX249" s="33"/>
      <c r="MY249" s="33"/>
      <c r="MZ249" s="33"/>
      <c r="NA249" s="33"/>
      <c r="NB249" s="33"/>
      <c r="NC249" s="33"/>
      <c r="ND249" s="33"/>
      <c r="NE249" s="33"/>
      <c r="NF249" s="33"/>
      <c r="NG249" s="33"/>
      <c r="NH249" s="33"/>
      <c r="NI249" s="33"/>
      <c r="NJ249" s="33"/>
      <c r="NK249" s="33"/>
      <c r="NL249" s="33"/>
      <c r="NM249" s="33"/>
      <c r="NN249" s="33"/>
      <c r="NO249" s="33"/>
      <c r="NP249" s="33"/>
      <c r="NQ249" s="33"/>
      <c r="NR249" s="33"/>
      <c r="NS249" s="33"/>
      <c r="NT249" s="33"/>
      <c r="NU249" s="33"/>
      <c r="NV249" s="33"/>
      <c r="NW249" s="33"/>
      <c r="NX249" s="33"/>
      <c r="NY249" s="33"/>
      <c r="NZ249" s="33"/>
      <c r="OA249" s="33"/>
      <c r="OB249" s="33"/>
      <c r="OC249" s="33"/>
      <c r="OD249" s="33"/>
      <c r="OE249" s="33"/>
      <c r="OF249" s="33"/>
      <c r="OG249" s="33"/>
      <c r="OH249" s="33"/>
      <c r="OI249" s="33"/>
      <c r="OJ249" s="33"/>
      <c r="OK249" s="33"/>
      <c r="OL249" s="33"/>
      <c r="OM249" s="33"/>
      <c r="ON249" s="33"/>
      <c r="OO249" s="33"/>
      <c r="OP249" s="33"/>
      <c r="OQ249" s="33"/>
      <c r="OR249" s="33"/>
      <c r="OS249" s="33"/>
      <c r="OT249" s="33"/>
      <c r="OU249" s="33"/>
      <c r="OV249" s="33"/>
      <c r="OW249" s="33"/>
      <c r="OX249" s="33"/>
      <c r="OY249" s="33"/>
      <c r="OZ249" s="33"/>
      <c r="PA249" s="33"/>
      <c r="PB249" s="33"/>
      <c r="PC249" s="33"/>
      <c r="PD249" s="33"/>
      <c r="PE249" s="33"/>
      <c r="PF249" s="33"/>
      <c r="PG249" s="33"/>
      <c r="PH249" s="33"/>
      <c r="PI249" s="33"/>
      <c r="PJ249" s="33"/>
      <c r="PK249" s="33"/>
      <c r="PL249" s="33"/>
      <c r="PM249" s="33"/>
      <c r="PN249" s="33"/>
      <c r="PO249" s="33"/>
      <c r="PP249" s="33"/>
      <c r="PQ249" s="33"/>
      <c r="PR249" s="33"/>
      <c r="PS249" s="33"/>
      <c r="PT249" s="33"/>
      <c r="PU249" s="33"/>
      <c r="PV249" s="33"/>
      <c r="PW249" s="33"/>
      <c r="PX249" s="33"/>
      <c r="PY249" s="33"/>
      <c r="PZ249" s="33"/>
      <c r="QA249" s="33"/>
      <c r="QB249" s="33"/>
      <c r="QC249" s="33"/>
      <c r="QD249" s="33"/>
      <c r="QE249" s="33"/>
      <c r="QF249" s="33"/>
      <c r="QG249" s="33"/>
      <c r="QH249" s="33"/>
      <c r="QI249" s="33"/>
      <c r="QJ249" s="33"/>
      <c r="QK249" s="33"/>
      <c r="QL249" s="33"/>
      <c r="QM249" s="33"/>
      <c r="QN249" s="33"/>
      <c r="QO249" s="33"/>
      <c r="QP249" s="33"/>
      <c r="QQ249" s="33"/>
      <c r="QR249" s="33"/>
      <c r="QS249" s="33"/>
      <c r="QT249" s="33"/>
      <c r="QU249" s="33"/>
      <c r="QV249" s="33"/>
      <c r="QW249" s="33"/>
      <c r="QX249" s="33"/>
      <c r="QY249" s="33"/>
      <c r="QZ249" s="33"/>
      <c r="RA249" s="33"/>
      <c r="RB249" s="33"/>
      <c r="RC249" s="33"/>
      <c r="RD249" s="33"/>
      <c r="RE249" s="33"/>
      <c r="RF249" s="33"/>
      <c r="RG249" s="33"/>
      <c r="RH249" s="33"/>
      <c r="RI249" s="33"/>
      <c r="RJ249" s="33"/>
      <c r="RK249" s="33"/>
      <c r="RL249" s="33"/>
      <c r="RM249" s="33"/>
      <c r="RN249" s="33"/>
      <c r="RO249" s="33"/>
      <c r="RP249" s="33"/>
      <c r="RQ249" s="33"/>
      <c r="RR249" s="33"/>
      <c r="RS249" s="33"/>
      <c r="RT249" s="33"/>
      <c r="RU249" s="33"/>
      <c r="RV249" s="33"/>
      <c r="RW249" s="33"/>
      <c r="RX249" s="33"/>
      <c r="RY249" s="33"/>
      <c r="RZ249" s="33"/>
      <c r="SA249" s="33"/>
      <c r="SB249" s="33"/>
      <c r="SC249" s="33"/>
      <c r="SD249" s="33"/>
      <c r="SE249" s="33"/>
      <c r="SF249" s="33"/>
      <c r="SG249" s="33"/>
      <c r="SH249" s="33"/>
      <c r="SI249" s="33"/>
      <c r="SJ249" s="33"/>
      <c r="SK249" s="33"/>
      <c r="SL249" s="33"/>
      <c r="SM249" s="33"/>
      <c r="SN249" s="33"/>
      <c r="SO249" s="33"/>
      <c r="SP249" s="33"/>
      <c r="SQ249" s="33"/>
      <c r="SR249" s="33"/>
      <c r="SS249" s="33"/>
      <c r="ST249" s="33"/>
      <c r="SU249" s="33"/>
      <c r="SV249" s="33"/>
      <c r="SW249" s="33"/>
      <c r="SX249" s="33"/>
      <c r="SY249" s="33"/>
      <c r="SZ249" s="33"/>
      <c r="TA249" s="33"/>
      <c r="TB249" s="33"/>
      <c r="TC249" s="33"/>
      <c r="TD249" s="33"/>
      <c r="TE249" s="33"/>
      <c r="TF249" s="33"/>
      <c r="TG249" s="33"/>
      <c r="TH249" s="33"/>
    </row>
    <row r="250" spans="1:528" s="22" customFormat="1" ht="47.25" x14ac:dyDescent="0.25">
      <c r="A250" s="60" t="s">
        <v>219</v>
      </c>
      <c r="B250" s="107" t="str">
        <f>'дод 7'!A18</f>
        <v>0160</v>
      </c>
      <c r="C250" s="107" t="str">
        <f>'дод 7'!B18</f>
        <v>0111</v>
      </c>
      <c r="D250" s="36" t="s">
        <v>516</v>
      </c>
      <c r="E250" s="117">
        <f t="shared" ref="E250:E255" si="142">F250+I250</f>
        <v>19290300</v>
      </c>
      <c r="F250" s="117">
        <v>19290300</v>
      </c>
      <c r="G250" s="117">
        <v>14962200</v>
      </c>
      <c r="H250" s="117">
        <v>286600</v>
      </c>
      <c r="I250" s="117"/>
      <c r="J250" s="117">
        <f>L250+O250</f>
        <v>18000</v>
      </c>
      <c r="K250" s="117">
        <v>18000</v>
      </c>
      <c r="L250" s="117"/>
      <c r="M250" s="117"/>
      <c r="N250" s="117"/>
      <c r="O250" s="117">
        <v>18000</v>
      </c>
      <c r="P250" s="117">
        <f t="shared" ref="P250:P255" si="143">E250+J250</f>
        <v>19308300</v>
      </c>
      <c r="Q250" s="17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  <c r="TH250" s="23"/>
    </row>
    <row r="251" spans="1:528" s="25" customFormat="1" ht="25.5" customHeight="1" x14ac:dyDescent="0.25">
      <c r="A251" s="60" t="s">
        <v>220</v>
      </c>
      <c r="B251" s="107" t="str">
        <f>'дод 7'!A144</f>
        <v>7130</v>
      </c>
      <c r="C251" s="107" t="str">
        <f>'дод 7'!B144</f>
        <v>0421</v>
      </c>
      <c r="D251" s="61" t="str">
        <f>'дод 7'!C144</f>
        <v>Здійснення заходів із землеустрою</v>
      </c>
      <c r="E251" s="117">
        <f t="shared" si="142"/>
        <v>150000</v>
      </c>
      <c r="F251" s="117">
        <f>550000-400000</f>
        <v>150000</v>
      </c>
      <c r="G251" s="117"/>
      <c r="H251" s="117"/>
      <c r="I251" s="117"/>
      <c r="J251" s="117">
        <f t="shared" ref="J251:J255" si="144">L251+O251</f>
        <v>0</v>
      </c>
      <c r="K251" s="117"/>
      <c r="L251" s="117"/>
      <c r="M251" s="117"/>
      <c r="N251" s="117"/>
      <c r="O251" s="117"/>
      <c r="P251" s="117">
        <f t="shared" si="143"/>
        <v>150000</v>
      </c>
      <c r="Q251" s="173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  <c r="IW251" s="31"/>
      <c r="IX251" s="31"/>
      <c r="IY251" s="31"/>
      <c r="IZ251" s="31"/>
      <c r="JA251" s="31"/>
      <c r="JB251" s="31"/>
      <c r="JC251" s="31"/>
      <c r="JD251" s="31"/>
      <c r="JE251" s="31"/>
      <c r="JF251" s="31"/>
      <c r="JG251" s="31"/>
      <c r="JH251" s="31"/>
      <c r="JI251" s="31"/>
      <c r="JJ251" s="31"/>
      <c r="JK251" s="31"/>
      <c r="JL251" s="31"/>
      <c r="JM251" s="31"/>
      <c r="JN251" s="31"/>
      <c r="JO251" s="31"/>
      <c r="JP251" s="31"/>
      <c r="JQ251" s="31"/>
      <c r="JR251" s="31"/>
      <c r="JS251" s="31"/>
      <c r="JT251" s="31"/>
      <c r="JU251" s="31"/>
      <c r="JV251" s="31"/>
      <c r="JW251" s="31"/>
      <c r="JX251" s="31"/>
      <c r="JY251" s="31"/>
      <c r="JZ251" s="31"/>
      <c r="KA251" s="31"/>
      <c r="KB251" s="31"/>
      <c r="KC251" s="31"/>
      <c r="KD251" s="31"/>
      <c r="KE251" s="31"/>
      <c r="KF251" s="31"/>
      <c r="KG251" s="31"/>
      <c r="KH251" s="31"/>
      <c r="KI251" s="31"/>
      <c r="KJ251" s="31"/>
      <c r="KK251" s="31"/>
      <c r="KL251" s="31"/>
      <c r="KM251" s="31"/>
      <c r="KN251" s="31"/>
      <c r="KO251" s="31"/>
      <c r="KP251" s="31"/>
      <c r="KQ251" s="31"/>
      <c r="KR251" s="31"/>
      <c r="KS251" s="31"/>
      <c r="KT251" s="31"/>
      <c r="KU251" s="31"/>
      <c r="KV251" s="31"/>
      <c r="KW251" s="31"/>
      <c r="KX251" s="31"/>
      <c r="KY251" s="31"/>
      <c r="KZ251" s="31"/>
      <c r="LA251" s="31"/>
      <c r="LB251" s="31"/>
      <c r="LC251" s="31"/>
      <c r="LD251" s="31"/>
      <c r="LE251" s="31"/>
      <c r="LF251" s="31"/>
      <c r="LG251" s="31"/>
      <c r="LH251" s="31"/>
      <c r="LI251" s="31"/>
      <c r="LJ251" s="31"/>
      <c r="LK251" s="31"/>
      <c r="LL251" s="31"/>
      <c r="LM251" s="31"/>
      <c r="LN251" s="31"/>
      <c r="LO251" s="31"/>
      <c r="LP251" s="31"/>
      <c r="LQ251" s="31"/>
      <c r="LR251" s="31"/>
      <c r="LS251" s="31"/>
      <c r="LT251" s="31"/>
      <c r="LU251" s="31"/>
      <c r="LV251" s="31"/>
      <c r="LW251" s="31"/>
      <c r="LX251" s="31"/>
      <c r="LY251" s="31"/>
      <c r="LZ251" s="31"/>
      <c r="MA251" s="31"/>
      <c r="MB251" s="31"/>
      <c r="MC251" s="31"/>
      <c r="MD251" s="31"/>
      <c r="ME251" s="31"/>
      <c r="MF251" s="31"/>
      <c r="MG251" s="31"/>
      <c r="MH251" s="31"/>
      <c r="MI251" s="31"/>
      <c r="MJ251" s="31"/>
      <c r="MK251" s="31"/>
      <c r="ML251" s="31"/>
      <c r="MM251" s="31"/>
      <c r="MN251" s="31"/>
      <c r="MO251" s="31"/>
      <c r="MP251" s="31"/>
      <c r="MQ251" s="31"/>
      <c r="MR251" s="31"/>
      <c r="MS251" s="31"/>
      <c r="MT251" s="31"/>
      <c r="MU251" s="31"/>
      <c r="MV251" s="31"/>
      <c r="MW251" s="31"/>
      <c r="MX251" s="31"/>
      <c r="MY251" s="31"/>
      <c r="MZ251" s="31"/>
      <c r="NA251" s="31"/>
      <c r="NB251" s="31"/>
      <c r="NC251" s="31"/>
      <c r="ND251" s="31"/>
      <c r="NE251" s="31"/>
      <c r="NF251" s="31"/>
      <c r="NG251" s="31"/>
      <c r="NH251" s="31"/>
      <c r="NI251" s="31"/>
      <c r="NJ251" s="31"/>
      <c r="NK251" s="31"/>
      <c r="NL251" s="31"/>
      <c r="NM251" s="31"/>
      <c r="NN251" s="31"/>
      <c r="NO251" s="31"/>
      <c r="NP251" s="31"/>
      <c r="NQ251" s="31"/>
      <c r="NR251" s="31"/>
      <c r="NS251" s="31"/>
      <c r="NT251" s="31"/>
      <c r="NU251" s="31"/>
      <c r="NV251" s="31"/>
      <c r="NW251" s="31"/>
      <c r="NX251" s="31"/>
      <c r="NY251" s="31"/>
      <c r="NZ251" s="31"/>
      <c r="OA251" s="31"/>
      <c r="OB251" s="31"/>
      <c r="OC251" s="31"/>
      <c r="OD251" s="31"/>
      <c r="OE251" s="31"/>
      <c r="OF251" s="31"/>
      <c r="OG251" s="31"/>
      <c r="OH251" s="31"/>
      <c r="OI251" s="31"/>
      <c r="OJ251" s="31"/>
      <c r="OK251" s="31"/>
      <c r="OL251" s="31"/>
      <c r="OM251" s="31"/>
      <c r="ON251" s="31"/>
      <c r="OO251" s="31"/>
      <c r="OP251" s="31"/>
      <c r="OQ251" s="31"/>
      <c r="OR251" s="31"/>
      <c r="OS251" s="31"/>
      <c r="OT251" s="31"/>
      <c r="OU251" s="31"/>
      <c r="OV251" s="31"/>
      <c r="OW251" s="31"/>
      <c r="OX251" s="31"/>
      <c r="OY251" s="31"/>
      <c r="OZ251" s="31"/>
      <c r="PA251" s="31"/>
      <c r="PB251" s="31"/>
      <c r="PC251" s="31"/>
      <c r="PD251" s="31"/>
      <c r="PE251" s="31"/>
      <c r="PF251" s="31"/>
      <c r="PG251" s="31"/>
      <c r="PH251" s="31"/>
      <c r="PI251" s="31"/>
      <c r="PJ251" s="31"/>
      <c r="PK251" s="31"/>
      <c r="PL251" s="31"/>
      <c r="PM251" s="31"/>
      <c r="PN251" s="31"/>
      <c r="PO251" s="31"/>
      <c r="PP251" s="31"/>
      <c r="PQ251" s="31"/>
      <c r="PR251" s="31"/>
      <c r="PS251" s="31"/>
      <c r="PT251" s="31"/>
      <c r="PU251" s="31"/>
      <c r="PV251" s="31"/>
      <c r="PW251" s="31"/>
      <c r="PX251" s="31"/>
      <c r="PY251" s="31"/>
      <c r="PZ251" s="31"/>
      <c r="QA251" s="31"/>
      <c r="QB251" s="31"/>
      <c r="QC251" s="31"/>
      <c r="QD251" s="31"/>
      <c r="QE251" s="31"/>
      <c r="QF251" s="31"/>
      <c r="QG251" s="31"/>
      <c r="QH251" s="31"/>
      <c r="QI251" s="31"/>
      <c r="QJ251" s="31"/>
      <c r="QK251" s="31"/>
      <c r="QL251" s="31"/>
      <c r="QM251" s="31"/>
      <c r="QN251" s="31"/>
      <c r="QO251" s="31"/>
      <c r="QP251" s="31"/>
      <c r="QQ251" s="31"/>
      <c r="QR251" s="31"/>
      <c r="QS251" s="31"/>
      <c r="QT251" s="31"/>
      <c r="QU251" s="31"/>
      <c r="QV251" s="31"/>
      <c r="QW251" s="31"/>
      <c r="QX251" s="31"/>
      <c r="QY251" s="31"/>
      <c r="QZ251" s="31"/>
      <c r="RA251" s="31"/>
      <c r="RB251" s="31"/>
      <c r="RC251" s="31"/>
      <c r="RD251" s="31"/>
      <c r="RE251" s="31"/>
      <c r="RF251" s="31"/>
      <c r="RG251" s="31"/>
      <c r="RH251" s="31"/>
      <c r="RI251" s="31"/>
      <c r="RJ251" s="31"/>
      <c r="RK251" s="31"/>
      <c r="RL251" s="31"/>
      <c r="RM251" s="31"/>
      <c r="RN251" s="31"/>
      <c r="RO251" s="31"/>
      <c r="RP251" s="31"/>
      <c r="RQ251" s="31"/>
      <c r="RR251" s="31"/>
      <c r="RS251" s="31"/>
      <c r="RT251" s="31"/>
      <c r="RU251" s="31"/>
      <c r="RV251" s="31"/>
      <c r="RW251" s="31"/>
      <c r="RX251" s="31"/>
      <c r="RY251" s="31"/>
      <c r="RZ251" s="31"/>
      <c r="SA251" s="31"/>
      <c r="SB251" s="31"/>
      <c r="SC251" s="31"/>
      <c r="SD251" s="31"/>
      <c r="SE251" s="31"/>
      <c r="SF251" s="31"/>
      <c r="SG251" s="31"/>
      <c r="SH251" s="31"/>
      <c r="SI251" s="31"/>
      <c r="SJ251" s="31"/>
      <c r="SK251" s="31"/>
      <c r="SL251" s="31"/>
      <c r="SM251" s="31"/>
      <c r="SN251" s="31"/>
      <c r="SO251" s="31"/>
      <c r="SP251" s="31"/>
      <c r="SQ251" s="31"/>
      <c r="SR251" s="31"/>
      <c r="SS251" s="31"/>
      <c r="ST251" s="31"/>
      <c r="SU251" s="31"/>
      <c r="SV251" s="31"/>
      <c r="SW251" s="31"/>
      <c r="SX251" s="31"/>
      <c r="SY251" s="31"/>
      <c r="SZ251" s="31"/>
      <c r="TA251" s="31"/>
      <c r="TB251" s="31"/>
      <c r="TC251" s="31"/>
      <c r="TD251" s="31"/>
      <c r="TE251" s="31"/>
      <c r="TF251" s="31"/>
      <c r="TG251" s="31"/>
      <c r="TH251" s="31"/>
    </row>
    <row r="252" spans="1:528" s="22" customFormat="1" ht="29.25" customHeight="1" x14ac:dyDescent="0.25">
      <c r="A252" s="121" t="s">
        <v>221</v>
      </c>
      <c r="B252" s="42" t="str">
        <f>'дод 7'!A175</f>
        <v>7610</v>
      </c>
      <c r="C252" s="42" t="str">
        <f>'дод 7'!B175</f>
        <v>0411</v>
      </c>
      <c r="D252" s="36" t="str">
        <f>'дод 7'!C175</f>
        <v>Сприяння розвитку малого та середнього підприємництва</v>
      </c>
      <c r="E252" s="117">
        <f t="shared" si="142"/>
        <v>915000</v>
      </c>
      <c r="F252" s="117">
        <f>215000+200000</f>
        <v>415000</v>
      </c>
      <c r="G252" s="117"/>
      <c r="H252" s="117"/>
      <c r="I252" s="117">
        <f>700000-200000</f>
        <v>500000</v>
      </c>
      <c r="J252" s="117">
        <f t="shared" si="144"/>
        <v>0</v>
      </c>
      <c r="K252" s="117"/>
      <c r="L252" s="117"/>
      <c r="M252" s="117"/>
      <c r="N252" s="117"/>
      <c r="O252" s="117"/>
      <c r="P252" s="117">
        <f t="shared" si="143"/>
        <v>915000</v>
      </c>
      <c r="Q252" s="17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  <c r="TH252" s="23"/>
    </row>
    <row r="253" spans="1:528" s="22" customFormat="1" ht="32.25" customHeight="1" x14ac:dyDescent="0.25">
      <c r="A253" s="121" t="s">
        <v>270</v>
      </c>
      <c r="B253" s="42" t="str">
        <f>'дод 7'!A178</f>
        <v>7650</v>
      </c>
      <c r="C253" s="42" t="str">
        <f>'дод 7'!B178</f>
        <v>0490</v>
      </c>
      <c r="D253" s="36" t="str">
        <f>'дод 7'!C178</f>
        <v>Проведення експертної грошової оцінки земельної ділянки чи права на неї</v>
      </c>
      <c r="E253" s="117">
        <f t="shared" si="142"/>
        <v>0</v>
      </c>
      <c r="F253" s="117"/>
      <c r="G253" s="117"/>
      <c r="H253" s="117"/>
      <c r="I253" s="117"/>
      <c r="J253" s="117">
        <f t="shared" si="144"/>
        <v>20000</v>
      </c>
      <c r="K253" s="117">
        <v>20000</v>
      </c>
      <c r="L253" s="117"/>
      <c r="M253" s="117"/>
      <c r="N253" s="117"/>
      <c r="O253" s="117">
        <v>20000</v>
      </c>
      <c r="P253" s="117">
        <f t="shared" si="143"/>
        <v>20000</v>
      </c>
      <c r="Q253" s="17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  <c r="TF253" s="23"/>
      <c r="TG253" s="23"/>
      <c r="TH253" s="23"/>
    </row>
    <row r="254" spans="1:528" s="22" customFormat="1" ht="63" x14ac:dyDescent="0.25">
      <c r="A254" s="121" t="s">
        <v>272</v>
      </c>
      <c r="B254" s="42" t="str">
        <f>'дод 7'!A179</f>
        <v>7660</v>
      </c>
      <c r="C254" s="42" t="str">
        <f>'дод 7'!B179</f>
        <v>0490</v>
      </c>
      <c r="D254" s="36" t="str">
        <f>'дод 7'!C179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4" s="117">
        <f t="shared" si="142"/>
        <v>0</v>
      </c>
      <c r="F254" s="117"/>
      <c r="G254" s="117"/>
      <c r="H254" s="117"/>
      <c r="I254" s="117"/>
      <c r="J254" s="117">
        <f t="shared" si="144"/>
        <v>45000</v>
      </c>
      <c r="K254" s="117">
        <v>45000</v>
      </c>
      <c r="L254" s="117"/>
      <c r="M254" s="117"/>
      <c r="N254" s="117"/>
      <c r="O254" s="117">
        <v>45000</v>
      </c>
      <c r="P254" s="117">
        <f t="shared" si="143"/>
        <v>45000</v>
      </c>
      <c r="Q254" s="17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  <c r="TF254" s="23"/>
      <c r="TG254" s="23"/>
      <c r="TH254" s="23"/>
    </row>
    <row r="255" spans="1:528" s="22" customFormat="1" ht="23.25" customHeight="1" x14ac:dyDescent="0.25">
      <c r="A255" s="121" t="s">
        <v>268</v>
      </c>
      <c r="B255" s="42" t="str">
        <f>'дод 7'!A184</f>
        <v>7693</v>
      </c>
      <c r="C255" s="42" t="str">
        <f>'дод 7'!B184</f>
        <v>0490</v>
      </c>
      <c r="D255" s="36" t="str">
        <f>'дод 7'!C184</f>
        <v>Інші заходи, пов'язані з економічною діяльністю</v>
      </c>
      <c r="E255" s="117">
        <f t="shared" si="142"/>
        <v>788000</v>
      </c>
      <c r="F255" s="117">
        <v>788000</v>
      </c>
      <c r="G255" s="117"/>
      <c r="H255" s="117"/>
      <c r="I255" s="117"/>
      <c r="J255" s="117">
        <f t="shared" si="144"/>
        <v>0</v>
      </c>
      <c r="K255" s="117"/>
      <c r="L255" s="117"/>
      <c r="M255" s="117"/>
      <c r="N255" s="117"/>
      <c r="O255" s="117"/>
      <c r="P255" s="117">
        <f t="shared" si="143"/>
        <v>788000</v>
      </c>
      <c r="Q255" s="17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  <c r="TF255" s="23"/>
      <c r="TG255" s="23"/>
      <c r="TH255" s="23"/>
    </row>
    <row r="256" spans="1:528" s="22" customFormat="1" ht="29.25" hidden="1" customHeight="1" x14ac:dyDescent="0.25">
      <c r="A256" s="124" t="s">
        <v>436</v>
      </c>
      <c r="B256" s="39"/>
      <c r="C256" s="39"/>
      <c r="D256" s="125" t="s">
        <v>437</v>
      </c>
      <c r="E256" s="113">
        <f>E257</f>
        <v>0</v>
      </c>
      <c r="F256" s="113">
        <f t="shared" ref="F256:P256" si="145">F257</f>
        <v>0</v>
      </c>
      <c r="G256" s="113">
        <f t="shared" si="145"/>
        <v>0</v>
      </c>
      <c r="H256" s="113">
        <f t="shared" si="145"/>
        <v>0</v>
      </c>
      <c r="I256" s="113">
        <f t="shared" si="145"/>
        <v>0</v>
      </c>
      <c r="J256" s="113">
        <f t="shared" si="145"/>
        <v>0</v>
      </c>
      <c r="K256" s="113">
        <f t="shared" si="145"/>
        <v>0</v>
      </c>
      <c r="L256" s="113">
        <f t="shared" si="145"/>
        <v>0</v>
      </c>
      <c r="M256" s="113">
        <f t="shared" si="145"/>
        <v>0</v>
      </c>
      <c r="N256" s="113">
        <f t="shared" si="145"/>
        <v>0</v>
      </c>
      <c r="O256" s="113">
        <f t="shared" si="145"/>
        <v>0</v>
      </c>
      <c r="P256" s="113">
        <f t="shared" si="145"/>
        <v>0</v>
      </c>
      <c r="Q256" s="17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  <c r="TH256" s="23"/>
    </row>
    <row r="257" spans="1:528" s="34" customFormat="1" ht="33.75" hidden="1" customHeight="1" x14ac:dyDescent="0.25">
      <c r="A257" s="126" t="s">
        <v>435</v>
      </c>
      <c r="B257" s="79"/>
      <c r="C257" s="79"/>
      <c r="D257" s="82" t="s">
        <v>437</v>
      </c>
      <c r="E257" s="116">
        <f>E258</f>
        <v>0</v>
      </c>
      <c r="F257" s="116">
        <f t="shared" ref="F257:P257" si="146">F258</f>
        <v>0</v>
      </c>
      <c r="G257" s="116">
        <f t="shared" si="146"/>
        <v>0</v>
      </c>
      <c r="H257" s="116">
        <f t="shared" si="146"/>
        <v>0</v>
      </c>
      <c r="I257" s="116">
        <f t="shared" si="146"/>
        <v>0</v>
      </c>
      <c r="J257" s="116">
        <f t="shared" si="146"/>
        <v>0</v>
      </c>
      <c r="K257" s="116">
        <f t="shared" si="146"/>
        <v>0</v>
      </c>
      <c r="L257" s="116">
        <f t="shared" si="146"/>
        <v>0</v>
      </c>
      <c r="M257" s="116">
        <f t="shared" si="146"/>
        <v>0</v>
      </c>
      <c r="N257" s="116">
        <f t="shared" si="146"/>
        <v>0</v>
      </c>
      <c r="O257" s="116">
        <f t="shared" si="146"/>
        <v>0</v>
      </c>
      <c r="P257" s="116">
        <f t="shared" si="146"/>
        <v>0</v>
      </c>
      <c r="Q257" s="17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  <c r="IT257" s="33"/>
      <c r="IU257" s="33"/>
      <c r="IV257" s="33"/>
      <c r="IW257" s="33"/>
      <c r="IX257" s="33"/>
      <c r="IY257" s="33"/>
      <c r="IZ257" s="33"/>
      <c r="JA257" s="33"/>
      <c r="JB257" s="33"/>
      <c r="JC257" s="33"/>
      <c r="JD257" s="33"/>
      <c r="JE257" s="33"/>
      <c r="JF257" s="33"/>
      <c r="JG257" s="33"/>
      <c r="JH257" s="33"/>
      <c r="JI257" s="33"/>
      <c r="JJ257" s="33"/>
      <c r="JK257" s="33"/>
      <c r="JL257" s="33"/>
      <c r="JM257" s="33"/>
      <c r="JN257" s="33"/>
      <c r="JO257" s="33"/>
      <c r="JP257" s="33"/>
      <c r="JQ257" s="33"/>
      <c r="JR257" s="33"/>
      <c r="JS257" s="33"/>
      <c r="JT257" s="33"/>
      <c r="JU257" s="33"/>
      <c r="JV257" s="33"/>
      <c r="JW257" s="33"/>
      <c r="JX257" s="33"/>
      <c r="JY257" s="33"/>
      <c r="JZ257" s="33"/>
      <c r="KA257" s="33"/>
      <c r="KB257" s="33"/>
      <c r="KC257" s="33"/>
      <c r="KD257" s="33"/>
      <c r="KE257" s="33"/>
      <c r="KF257" s="33"/>
      <c r="KG257" s="33"/>
      <c r="KH257" s="33"/>
      <c r="KI257" s="33"/>
      <c r="KJ257" s="33"/>
      <c r="KK257" s="33"/>
      <c r="KL257" s="33"/>
      <c r="KM257" s="33"/>
      <c r="KN257" s="33"/>
      <c r="KO257" s="33"/>
      <c r="KP257" s="33"/>
      <c r="KQ257" s="33"/>
      <c r="KR257" s="33"/>
      <c r="KS257" s="33"/>
      <c r="KT257" s="33"/>
      <c r="KU257" s="33"/>
      <c r="KV257" s="33"/>
      <c r="KW257" s="33"/>
      <c r="KX257" s="33"/>
      <c r="KY257" s="33"/>
      <c r="KZ257" s="33"/>
      <c r="LA257" s="33"/>
      <c r="LB257" s="33"/>
      <c r="LC257" s="33"/>
      <c r="LD257" s="33"/>
      <c r="LE257" s="33"/>
      <c r="LF257" s="33"/>
      <c r="LG257" s="33"/>
      <c r="LH257" s="33"/>
      <c r="LI257" s="33"/>
      <c r="LJ257" s="33"/>
      <c r="LK257" s="33"/>
      <c r="LL257" s="33"/>
      <c r="LM257" s="33"/>
      <c r="LN257" s="33"/>
      <c r="LO257" s="33"/>
      <c r="LP257" s="33"/>
      <c r="LQ257" s="33"/>
      <c r="LR257" s="33"/>
      <c r="LS257" s="33"/>
      <c r="LT257" s="33"/>
      <c r="LU257" s="33"/>
      <c r="LV257" s="33"/>
      <c r="LW257" s="33"/>
      <c r="LX257" s="33"/>
      <c r="LY257" s="33"/>
      <c r="LZ257" s="33"/>
      <c r="MA257" s="33"/>
      <c r="MB257" s="33"/>
      <c r="MC257" s="33"/>
      <c r="MD257" s="33"/>
      <c r="ME257" s="33"/>
      <c r="MF257" s="33"/>
      <c r="MG257" s="33"/>
      <c r="MH257" s="33"/>
      <c r="MI257" s="33"/>
      <c r="MJ257" s="33"/>
      <c r="MK257" s="33"/>
      <c r="ML257" s="33"/>
      <c r="MM257" s="33"/>
      <c r="MN257" s="33"/>
      <c r="MO257" s="33"/>
      <c r="MP257" s="33"/>
      <c r="MQ257" s="33"/>
      <c r="MR257" s="33"/>
      <c r="MS257" s="33"/>
      <c r="MT257" s="33"/>
      <c r="MU257" s="33"/>
      <c r="MV257" s="33"/>
      <c r="MW257" s="33"/>
      <c r="MX257" s="33"/>
      <c r="MY257" s="33"/>
      <c r="MZ257" s="33"/>
      <c r="NA257" s="33"/>
      <c r="NB257" s="33"/>
      <c r="NC257" s="33"/>
      <c r="ND257" s="33"/>
      <c r="NE257" s="33"/>
      <c r="NF257" s="33"/>
      <c r="NG257" s="33"/>
      <c r="NH257" s="33"/>
      <c r="NI257" s="33"/>
      <c r="NJ257" s="33"/>
      <c r="NK257" s="33"/>
      <c r="NL257" s="33"/>
      <c r="NM257" s="33"/>
      <c r="NN257" s="33"/>
      <c r="NO257" s="33"/>
      <c r="NP257" s="33"/>
      <c r="NQ257" s="33"/>
      <c r="NR257" s="33"/>
      <c r="NS257" s="33"/>
      <c r="NT257" s="33"/>
      <c r="NU257" s="33"/>
      <c r="NV257" s="33"/>
      <c r="NW257" s="33"/>
      <c r="NX257" s="33"/>
      <c r="NY257" s="33"/>
      <c r="NZ257" s="33"/>
      <c r="OA257" s="33"/>
      <c r="OB257" s="33"/>
      <c r="OC257" s="33"/>
      <c r="OD257" s="33"/>
      <c r="OE257" s="33"/>
      <c r="OF257" s="33"/>
      <c r="OG257" s="33"/>
      <c r="OH257" s="33"/>
      <c r="OI257" s="33"/>
      <c r="OJ257" s="33"/>
      <c r="OK257" s="33"/>
      <c r="OL257" s="33"/>
      <c r="OM257" s="33"/>
      <c r="ON257" s="33"/>
      <c r="OO257" s="33"/>
      <c r="OP257" s="33"/>
      <c r="OQ257" s="33"/>
      <c r="OR257" s="33"/>
      <c r="OS257" s="33"/>
      <c r="OT257" s="33"/>
      <c r="OU257" s="33"/>
      <c r="OV257" s="33"/>
      <c r="OW257" s="33"/>
      <c r="OX257" s="33"/>
      <c r="OY257" s="33"/>
      <c r="OZ257" s="33"/>
      <c r="PA257" s="33"/>
      <c r="PB257" s="33"/>
      <c r="PC257" s="33"/>
      <c r="PD257" s="33"/>
      <c r="PE257" s="33"/>
      <c r="PF257" s="33"/>
      <c r="PG257" s="33"/>
      <c r="PH257" s="33"/>
      <c r="PI257" s="33"/>
      <c r="PJ257" s="33"/>
      <c r="PK257" s="33"/>
      <c r="PL257" s="33"/>
      <c r="PM257" s="33"/>
      <c r="PN257" s="33"/>
      <c r="PO257" s="33"/>
      <c r="PP257" s="33"/>
      <c r="PQ257" s="33"/>
      <c r="PR257" s="33"/>
      <c r="PS257" s="33"/>
      <c r="PT257" s="33"/>
      <c r="PU257" s="33"/>
      <c r="PV257" s="33"/>
      <c r="PW257" s="33"/>
      <c r="PX257" s="33"/>
      <c r="PY257" s="33"/>
      <c r="PZ257" s="33"/>
      <c r="QA257" s="33"/>
      <c r="QB257" s="33"/>
      <c r="QC257" s="33"/>
      <c r="QD257" s="33"/>
      <c r="QE257" s="33"/>
      <c r="QF257" s="33"/>
      <c r="QG257" s="33"/>
      <c r="QH257" s="33"/>
      <c r="QI257" s="33"/>
      <c r="QJ257" s="33"/>
      <c r="QK257" s="33"/>
      <c r="QL257" s="33"/>
      <c r="QM257" s="33"/>
      <c r="QN257" s="33"/>
      <c r="QO257" s="33"/>
      <c r="QP257" s="33"/>
      <c r="QQ257" s="33"/>
      <c r="QR257" s="33"/>
      <c r="QS257" s="33"/>
      <c r="QT257" s="33"/>
      <c r="QU257" s="33"/>
      <c r="QV257" s="33"/>
      <c r="QW257" s="33"/>
      <c r="QX257" s="33"/>
      <c r="QY257" s="33"/>
      <c r="QZ257" s="33"/>
      <c r="RA257" s="33"/>
      <c r="RB257" s="33"/>
      <c r="RC257" s="33"/>
      <c r="RD257" s="33"/>
      <c r="RE257" s="33"/>
      <c r="RF257" s="33"/>
      <c r="RG257" s="33"/>
      <c r="RH257" s="33"/>
      <c r="RI257" s="33"/>
      <c r="RJ257" s="33"/>
      <c r="RK257" s="33"/>
      <c r="RL257" s="33"/>
      <c r="RM257" s="33"/>
      <c r="RN257" s="33"/>
      <c r="RO257" s="33"/>
      <c r="RP257" s="33"/>
      <c r="RQ257" s="33"/>
      <c r="RR257" s="33"/>
      <c r="RS257" s="33"/>
      <c r="RT257" s="33"/>
      <c r="RU257" s="33"/>
      <c r="RV257" s="33"/>
      <c r="RW257" s="33"/>
      <c r="RX257" s="33"/>
      <c r="RY257" s="33"/>
      <c r="RZ257" s="33"/>
      <c r="SA257" s="33"/>
      <c r="SB257" s="33"/>
      <c r="SC257" s="33"/>
      <c r="SD257" s="33"/>
      <c r="SE257" s="33"/>
      <c r="SF257" s="33"/>
      <c r="SG257" s="33"/>
      <c r="SH257" s="33"/>
      <c r="SI257" s="33"/>
      <c r="SJ257" s="33"/>
      <c r="SK257" s="33"/>
      <c r="SL257" s="33"/>
      <c r="SM257" s="33"/>
      <c r="SN257" s="33"/>
      <c r="SO257" s="33"/>
      <c r="SP257" s="33"/>
      <c r="SQ257" s="33"/>
      <c r="SR257" s="33"/>
      <c r="SS257" s="33"/>
      <c r="ST257" s="33"/>
      <c r="SU257" s="33"/>
      <c r="SV257" s="33"/>
      <c r="SW257" s="33"/>
      <c r="SX257" s="33"/>
      <c r="SY257" s="33"/>
      <c r="SZ257" s="33"/>
      <c r="TA257" s="33"/>
      <c r="TB257" s="33"/>
      <c r="TC257" s="33"/>
      <c r="TD257" s="33"/>
      <c r="TE257" s="33"/>
      <c r="TF257" s="33"/>
      <c r="TG257" s="33"/>
      <c r="TH257" s="33"/>
    </row>
    <row r="258" spans="1:528" s="22" customFormat="1" ht="45" hidden="1" customHeight="1" x14ac:dyDescent="0.25">
      <c r="A258" s="121" t="s">
        <v>434</v>
      </c>
      <c r="B258" s="121" t="s">
        <v>122</v>
      </c>
      <c r="C258" s="121" t="s">
        <v>47</v>
      </c>
      <c r="D258" s="36" t="s">
        <v>123</v>
      </c>
      <c r="E258" s="117">
        <f t="shared" ref="E258" si="147">F258+I258</f>
        <v>0</v>
      </c>
      <c r="F258" s="117"/>
      <c r="G258" s="117"/>
      <c r="H258" s="117"/>
      <c r="I258" s="117"/>
      <c r="J258" s="117">
        <f>L258+O258</f>
        <v>0</v>
      </c>
      <c r="K258" s="117"/>
      <c r="L258" s="117"/>
      <c r="M258" s="117"/>
      <c r="N258" s="117"/>
      <c r="O258" s="117"/>
      <c r="P258" s="117">
        <f t="shared" ref="P258" si="148">E258+J258</f>
        <v>0</v>
      </c>
      <c r="Q258" s="17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  <c r="TH258" s="23"/>
    </row>
    <row r="259" spans="1:528" s="27" customFormat="1" ht="31.5" customHeight="1" x14ac:dyDescent="0.25">
      <c r="A259" s="128" t="s">
        <v>222</v>
      </c>
      <c r="B259" s="130"/>
      <c r="C259" s="130"/>
      <c r="D259" s="125" t="s">
        <v>42</v>
      </c>
      <c r="E259" s="113">
        <f>E260</f>
        <v>139887725.44</v>
      </c>
      <c r="F259" s="113">
        <f t="shared" ref="F259:J259" si="149">F260</f>
        <v>123811039</v>
      </c>
      <c r="G259" s="113">
        <f t="shared" si="149"/>
        <v>15760200</v>
      </c>
      <c r="H259" s="113">
        <f t="shared" si="149"/>
        <v>257700</v>
      </c>
      <c r="I259" s="113">
        <f t="shared" si="149"/>
        <v>0</v>
      </c>
      <c r="J259" s="113">
        <f t="shared" si="149"/>
        <v>103000</v>
      </c>
      <c r="K259" s="113">
        <f t="shared" ref="K259" si="150">K260</f>
        <v>0</v>
      </c>
      <c r="L259" s="113">
        <f t="shared" ref="L259" si="151">L260</f>
        <v>103000</v>
      </c>
      <c r="M259" s="113">
        <f t="shared" ref="M259" si="152">M260</f>
        <v>0</v>
      </c>
      <c r="N259" s="113">
        <f t="shared" ref="N259" si="153">N260</f>
        <v>0</v>
      </c>
      <c r="O259" s="113">
        <f t="shared" ref="O259:P259" si="154">O260</f>
        <v>0</v>
      </c>
      <c r="P259" s="113">
        <f t="shared" si="154"/>
        <v>139990725.44</v>
      </c>
      <c r="Q259" s="173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  <c r="FY259" s="32"/>
      <c r="FZ259" s="32"/>
      <c r="GA259" s="32"/>
      <c r="GB259" s="32"/>
      <c r="GC259" s="32"/>
      <c r="GD259" s="32"/>
      <c r="GE259" s="32"/>
      <c r="GF259" s="32"/>
      <c r="GG259" s="32"/>
      <c r="GH259" s="32"/>
      <c r="GI259" s="32"/>
      <c r="GJ259" s="32"/>
      <c r="GK259" s="32"/>
      <c r="GL259" s="32"/>
      <c r="GM259" s="32"/>
      <c r="GN259" s="32"/>
      <c r="GO259" s="32"/>
      <c r="GP259" s="32"/>
      <c r="GQ259" s="32"/>
      <c r="GR259" s="32"/>
      <c r="GS259" s="32"/>
      <c r="GT259" s="32"/>
      <c r="GU259" s="32"/>
      <c r="GV259" s="32"/>
      <c r="GW259" s="32"/>
      <c r="GX259" s="32"/>
      <c r="GY259" s="32"/>
      <c r="GZ259" s="32"/>
      <c r="HA259" s="32"/>
      <c r="HB259" s="32"/>
      <c r="HC259" s="32"/>
      <c r="HD259" s="32"/>
      <c r="HE259" s="32"/>
      <c r="HF259" s="32"/>
      <c r="HG259" s="32"/>
      <c r="HH259" s="32"/>
      <c r="HI259" s="32"/>
      <c r="HJ259" s="32"/>
      <c r="HK259" s="32"/>
      <c r="HL259" s="32"/>
      <c r="HM259" s="32"/>
      <c r="HN259" s="32"/>
      <c r="HO259" s="32"/>
      <c r="HP259" s="32"/>
      <c r="HQ259" s="32"/>
      <c r="HR259" s="32"/>
      <c r="HS259" s="32"/>
      <c r="HT259" s="32"/>
      <c r="HU259" s="32"/>
      <c r="HV259" s="32"/>
      <c r="HW259" s="32"/>
      <c r="HX259" s="32"/>
      <c r="HY259" s="32"/>
      <c r="HZ259" s="32"/>
      <c r="IA259" s="32"/>
      <c r="IB259" s="32"/>
      <c r="IC259" s="32"/>
      <c r="ID259" s="32"/>
      <c r="IE259" s="32"/>
      <c r="IF259" s="32"/>
      <c r="IG259" s="32"/>
      <c r="IH259" s="32"/>
      <c r="II259" s="32"/>
      <c r="IJ259" s="32"/>
      <c r="IK259" s="32"/>
      <c r="IL259" s="32"/>
      <c r="IM259" s="32"/>
      <c r="IN259" s="32"/>
      <c r="IO259" s="32"/>
      <c r="IP259" s="32"/>
      <c r="IQ259" s="32"/>
      <c r="IR259" s="32"/>
      <c r="IS259" s="32"/>
      <c r="IT259" s="32"/>
      <c r="IU259" s="32"/>
      <c r="IV259" s="32"/>
      <c r="IW259" s="32"/>
      <c r="IX259" s="32"/>
      <c r="IY259" s="32"/>
      <c r="IZ259" s="32"/>
      <c r="JA259" s="32"/>
      <c r="JB259" s="32"/>
      <c r="JC259" s="32"/>
      <c r="JD259" s="32"/>
      <c r="JE259" s="32"/>
      <c r="JF259" s="32"/>
      <c r="JG259" s="32"/>
      <c r="JH259" s="32"/>
      <c r="JI259" s="32"/>
      <c r="JJ259" s="32"/>
      <c r="JK259" s="32"/>
      <c r="JL259" s="32"/>
      <c r="JM259" s="32"/>
      <c r="JN259" s="32"/>
      <c r="JO259" s="32"/>
      <c r="JP259" s="32"/>
      <c r="JQ259" s="32"/>
      <c r="JR259" s="32"/>
      <c r="JS259" s="32"/>
      <c r="JT259" s="32"/>
      <c r="JU259" s="32"/>
      <c r="JV259" s="32"/>
      <c r="JW259" s="32"/>
      <c r="JX259" s="32"/>
      <c r="JY259" s="32"/>
      <c r="JZ259" s="32"/>
      <c r="KA259" s="32"/>
      <c r="KB259" s="32"/>
      <c r="KC259" s="32"/>
      <c r="KD259" s="32"/>
      <c r="KE259" s="32"/>
      <c r="KF259" s="32"/>
      <c r="KG259" s="32"/>
      <c r="KH259" s="32"/>
      <c r="KI259" s="32"/>
      <c r="KJ259" s="32"/>
      <c r="KK259" s="32"/>
      <c r="KL259" s="32"/>
      <c r="KM259" s="32"/>
      <c r="KN259" s="32"/>
      <c r="KO259" s="32"/>
      <c r="KP259" s="32"/>
      <c r="KQ259" s="32"/>
      <c r="KR259" s="32"/>
      <c r="KS259" s="32"/>
      <c r="KT259" s="32"/>
      <c r="KU259" s="32"/>
      <c r="KV259" s="32"/>
      <c r="KW259" s="32"/>
      <c r="KX259" s="32"/>
      <c r="KY259" s="32"/>
      <c r="KZ259" s="32"/>
      <c r="LA259" s="32"/>
      <c r="LB259" s="32"/>
      <c r="LC259" s="32"/>
      <c r="LD259" s="32"/>
      <c r="LE259" s="32"/>
      <c r="LF259" s="32"/>
      <c r="LG259" s="32"/>
      <c r="LH259" s="32"/>
      <c r="LI259" s="32"/>
      <c r="LJ259" s="32"/>
      <c r="LK259" s="32"/>
      <c r="LL259" s="32"/>
      <c r="LM259" s="32"/>
      <c r="LN259" s="32"/>
      <c r="LO259" s="32"/>
      <c r="LP259" s="32"/>
      <c r="LQ259" s="32"/>
      <c r="LR259" s="32"/>
      <c r="LS259" s="32"/>
      <c r="LT259" s="32"/>
      <c r="LU259" s="32"/>
      <c r="LV259" s="32"/>
      <c r="LW259" s="32"/>
      <c r="LX259" s="32"/>
      <c r="LY259" s="32"/>
      <c r="LZ259" s="32"/>
      <c r="MA259" s="32"/>
      <c r="MB259" s="32"/>
      <c r="MC259" s="32"/>
      <c r="MD259" s="32"/>
      <c r="ME259" s="32"/>
      <c r="MF259" s="32"/>
      <c r="MG259" s="32"/>
      <c r="MH259" s="32"/>
      <c r="MI259" s="32"/>
      <c r="MJ259" s="32"/>
      <c r="MK259" s="32"/>
      <c r="ML259" s="32"/>
      <c r="MM259" s="32"/>
      <c r="MN259" s="32"/>
      <c r="MO259" s="32"/>
      <c r="MP259" s="32"/>
      <c r="MQ259" s="32"/>
      <c r="MR259" s="32"/>
      <c r="MS259" s="32"/>
      <c r="MT259" s="32"/>
      <c r="MU259" s="32"/>
      <c r="MV259" s="32"/>
      <c r="MW259" s="32"/>
      <c r="MX259" s="32"/>
      <c r="MY259" s="32"/>
      <c r="MZ259" s="32"/>
      <c r="NA259" s="32"/>
      <c r="NB259" s="32"/>
      <c r="NC259" s="32"/>
      <c r="ND259" s="32"/>
      <c r="NE259" s="32"/>
      <c r="NF259" s="32"/>
      <c r="NG259" s="32"/>
      <c r="NH259" s="32"/>
      <c r="NI259" s="32"/>
      <c r="NJ259" s="32"/>
      <c r="NK259" s="32"/>
      <c r="NL259" s="32"/>
      <c r="NM259" s="32"/>
      <c r="NN259" s="32"/>
      <c r="NO259" s="32"/>
      <c r="NP259" s="32"/>
      <c r="NQ259" s="32"/>
      <c r="NR259" s="32"/>
      <c r="NS259" s="32"/>
      <c r="NT259" s="32"/>
      <c r="NU259" s="32"/>
      <c r="NV259" s="32"/>
      <c r="NW259" s="32"/>
      <c r="NX259" s="32"/>
      <c r="NY259" s="32"/>
      <c r="NZ259" s="32"/>
      <c r="OA259" s="32"/>
      <c r="OB259" s="32"/>
      <c r="OC259" s="32"/>
      <c r="OD259" s="32"/>
      <c r="OE259" s="32"/>
      <c r="OF259" s="32"/>
      <c r="OG259" s="32"/>
      <c r="OH259" s="32"/>
      <c r="OI259" s="32"/>
      <c r="OJ259" s="32"/>
      <c r="OK259" s="32"/>
      <c r="OL259" s="32"/>
      <c r="OM259" s="32"/>
      <c r="ON259" s="32"/>
      <c r="OO259" s="32"/>
      <c r="OP259" s="32"/>
      <c r="OQ259" s="32"/>
      <c r="OR259" s="32"/>
      <c r="OS259" s="32"/>
      <c r="OT259" s="32"/>
      <c r="OU259" s="32"/>
      <c r="OV259" s="32"/>
      <c r="OW259" s="32"/>
      <c r="OX259" s="32"/>
      <c r="OY259" s="32"/>
      <c r="OZ259" s="32"/>
      <c r="PA259" s="32"/>
      <c r="PB259" s="32"/>
      <c r="PC259" s="32"/>
      <c r="PD259" s="32"/>
      <c r="PE259" s="32"/>
      <c r="PF259" s="32"/>
      <c r="PG259" s="32"/>
      <c r="PH259" s="32"/>
      <c r="PI259" s="32"/>
      <c r="PJ259" s="32"/>
      <c r="PK259" s="32"/>
      <c r="PL259" s="32"/>
      <c r="PM259" s="32"/>
      <c r="PN259" s="32"/>
      <c r="PO259" s="32"/>
      <c r="PP259" s="32"/>
      <c r="PQ259" s="32"/>
      <c r="PR259" s="32"/>
      <c r="PS259" s="32"/>
      <c r="PT259" s="32"/>
      <c r="PU259" s="32"/>
      <c r="PV259" s="32"/>
      <c r="PW259" s="32"/>
      <c r="PX259" s="32"/>
      <c r="PY259" s="32"/>
      <c r="PZ259" s="32"/>
      <c r="QA259" s="32"/>
      <c r="QB259" s="32"/>
      <c r="QC259" s="32"/>
      <c r="QD259" s="32"/>
      <c r="QE259" s="32"/>
      <c r="QF259" s="32"/>
      <c r="QG259" s="32"/>
      <c r="QH259" s="32"/>
      <c r="QI259" s="32"/>
      <c r="QJ259" s="32"/>
      <c r="QK259" s="32"/>
      <c r="QL259" s="32"/>
      <c r="QM259" s="32"/>
      <c r="QN259" s="32"/>
      <c r="QO259" s="32"/>
      <c r="QP259" s="32"/>
      <c r="QQ259" s="32"/>
      <c r="QR259" s="32"/>
      <c r="QS259" s="32"/>
      <c r="QT259" s="32"/>
      <c r="QU259" s="32"/>
      <c r="QV259" s="32"/>
      <c r="QW259" s="32"/>
      <c r="QX259" s="32"/>
      <c r="QY259" s="32"/>
      <c r="QZ259" s="32"/>
      <c r="RA259" s="32"/>
      <c r="RB259" s="32"/>
      <c r="RC259" s="32"/>
      <c r="RD259" s="32"/>
      <c r="RE259" s="32"/>
      <c r="RF259" s="32"/>
      <c r="RG259" s="32"/>
      <c r="RH259" s="32"/>
      <c r="RI259" s="32"/>
      <c r="RJ259" s="32"/>
      <c r="RK259" s="32"/>
      <c r="RL259" s="32"/>
      <c r="RM259" s="32"/>
      <c r="RN259" s="32"/>
      <c r="RO259" s="32"/>
      <c r="RP259" s="32"/>
      <c r="RQ259" s="32"/>
      <c r="RR259" s="32"/>
      <c r="RS259" s="32"/>
      <c r="RT259" s="32"/>
      <c r="RU259" s="32"/>
      <c r="RV259" s="32"/>
      <c r="RW259" s="32"/>
      <c r="RX259" s="32"/>
      <c r="RY259" s="32"/>
      <c r="RZ259" s="32"/>
      <c r="SA259" s="32"/>
      <c r="SB259" s="32"/>
      <c r="SC259" s="32"/>
      <c r="SD259" s="32"/>
      <c r="SE259" s="32"/>
      <c r="SF259" s="32"/>
      <c r="SG259" s="32"/>
      <c r="SH259" s="32"/>
      <c r="SI259" s="32"/>
      <c r="SJ259" s="32"/>
      <c r="SK259" s="32"/>
      <c r="SL259" s="32"/>
      <c r="SM259" s="32"/>
      <c r="SN259" s="32"/>
      <c r="SO259" s="32"/>
      <c r="SP259" s="32"/>
      <c r="SQ259" s="32"/>
      <c r="SR259" s="32"/>
      <c r="SS259" s="32"/>
      <c r="ST259" s="32"/>
      <c r="SU259" s="32"/>
      <c r="SV259" s="32"/>
      <c r="SW259" s="32"/>
      <c r="SX259" s="32"/>
      <c r="SY259" s="32"/>
      <c r="SZ259" s="32"/>
      <c r="TA259" s="32"/>
      <c r="TB259" s="32"/>
      <c r="TC259" s="32"/>
      <c r="TD259" s="32"/>
      <c r="TE259" s="32"/>
      <c r="TF259" s="32"/>
      <c r="TG259" s="32"/>
      <c r="TH259" s="32"/>
    </row>
    <row r="260" spans="1:528" s="34" customFormat="1" ht="34.5" customHeight="1" x14ac:dyDescent="0.25">
      <c r="A260" s="114" t="s">
        <v>223</v>
      </c>
      <c r="B260" s="127"/>
      <c r="C260" s="127"/>
      <c r="D260" s="82" t="s">
        <v>42</v>
      </c>
      <c r="E260" s="116">
        <f>SUM(E261+E262+E263+E265+E266+E267+E268+E264)</f>
        <v>139887725.44</v>
      </c>
      <c r="F260" s="116">
        <f t="shared" ref="F260:P260" si="155">SUM(F261+F262+F263+F265+F266+F267+F268+F264)</f>
        <v>123811039</v>
      </c>
      <c r="G260" s="116">
        <f t="shared" si="155"/>
        <v>15760200</v>
      </c>
      <c r="H260" s="116">
        <f t="shared" si="155"/>
        <v>257700</v>
      </c>
      <c r="I260" s="116">
        <f t="shared" si="155"/>
        <v>0</v>
      </c>
      <c r="J260" s="116">
        <f t="shared" si="155"/>
        <v>103000</v>
      </c>
      <c r="K260" s="116">
        <f t="shared" si="155"/>
        <v>0</v>
      </c>
      <c r="L260" s="116">
        <f t="shared" si="155"/>
        <v>103000</v>
      </c>
      <c r="M260" s="116">
        <f t="shared" si="155"/>
        <v>0</v>
      </c>
      <c r="N260" s="116">
        <f t="shared" si="155"/>
        <v>0</v>
      </c>
      <c r="O260" s="116">
        <f t="shared" si="155"/>
        <v>0</v>
      </c>
      <c r="P260" s="116">
        <f t="shared" si="155"/>
        <v>139990725.44</v>
      </c>
      <c r="Q260" s="17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  <c r="HP260" s="33"/>
      <c r="HQ260" s="33"/>
      <c r="HR260" s="33"/>
      <c r="HS260" s="33"/>
      <c r="HT260" s="33"/>
      <c r="HU260" s="33"/>
      <c r="HV260" s="33"/>
      <c r="HW260" s="33"/>
      <c r="HX260" s="33"/>
      <c r="HY260" s="33"/>
      <c r="HZ260" s="33"/>
      <c r="IA260" s="33"/>
      <c r="IB260" s="33"/>
      <c r="IC260" s="33"/>
      <c r="ID260" s="33"/>
      <c r="IE260" s="33"/>
      <c r="IF260" s="33"/>
      <c r="IG260" s="33"/>
      <c r="IH260" s="33"/>
      <c r="II260" s="33"/>
      <c r="IJ260" s="33"/>
      <c r="IK260" s="33"/>
      <c r="IL260" s="33"/>
      <c r="IM260" s="33"/>
      <c r="IN260" s="33"/>
      <c r="IO260" s="33"/>
      <c r="IP260" s="33"/>
      <c r="IQ260" s="33"/>
      <c r="IR260" s="33"/>
      <c r="IS260" s="33"/>
      <c r="IT260" s="33"/>
      <c r="IU260" s="33"/>
      <c r="IV260" s="33"/>
      <c r="IW260" s="33"/>
      <c r="IX260" s="33"/>
      <c r="IY260" s="33"/>
      <c r="IZ260" s="33"/>
      <c r="JA260" s="33"/>
      <c r="JB260" s="33"/>
      <c r="JC260" s="33"/>
      <c r="JD260" s="33"/>
      <c r="JE260" s="33"/>
      <c r="JF260" s="33"/>
      <c r="JG260" s="33"/>
      <c r="JH260" s="33"/>
      <c r="JI260" s="33"/>
      <c r="JJ260" s="33"/>
      <c r="JK260" s="33"/>
      <c r="JL260" s="33"/>
      <c r="JM260" s="33"/>
      <c r="JN260" s="33"/>
      <c r="JO260" s="33"/>
      <c r="JP260" s="33"/>
      <c r="JQ260" s="33"/>
      <c r="JR260" s="33"/>
      <c r="JS260" s="33"/>
      <c r="JT260" s="33"/>
      <c r="JU260" s="33"/>
      <c r="JV260" s="33"/>
      <c r="JW260" s="33"/>
      <c r="JX260" s="33"/>
      <c r="JY260" s="33"/>
      <c r="JZ260" s="33"/>
      <c r="KA260" s="33"/>
      <c r="KB260" s="33"/>
      <c r="KC260" s="33"/>
      <c r="KD260" s="33"/>
      <c r="KE260" s="33"/>
      <c r="KF260" s="33"/>
      <c r="KG260" s="33"/>
      <c r="KH260" s="33"/>
      <c r="KI260" s="33"/>
      <c r="KJ260" s="33"/>
      <c r="KK260" s="33"/>
      <c r="KL260" s="33"/>
      <c r="KM260" s="33"/>
      <c r="KN260" s="33"/>
      <c r="KO260" s="33"/>
      <c r="KP260" s="33"/>
      <c r="KQ260" s="33"/>
      <c r="KR260" s="33"/>
      <c r="KS260" s="33"/>
      <c r="KT260" s="33"/>
      <c r="KU260" s="33"/>
      <c r="KV260" s="33"/>
      <c r="KW260" s="33"/>
      <c r="KX260" s="33"/>
      <c r="KY260" s="33"/>
      <c r="KZ260" s="33"/>
      <c r="LA260" s="33"/>
      <c r="LB260" s="33"/>
      <c r="LC260" s="33"/>
      <c r="LD260" s="33"/>
      <c r="LE260" s="33"/>
      <c r="LF260" s="33"/>
      <c r="LG260" s="33"/>
      <c r="LH260" s="33"/>
      <c r="LI260" s="33"/>
      <c r="LJ260" s="33"/>
      <c r="LK260" s="33"/>
      <c r="LL260" s="33"/>
      <c r="LM260" s="33"/>
      <c r="LN260" s="33"/>
      <c r="LO260" s="33"/>
      <c r="LP260" s="33"/>
      <c r="LQ260" s="33"/>
      <c r="LR260" s="33"/>
      <c r="LS260" s="33"/>
      <c r="LT260" s="33"/>
      <c r="LU260" s="33"/>
      <c r="LV260" s="33"/>
      <c r="LW260" s="33"/>
      <c r="LX260" s="33"/>
      <c r="LY260" s="33"/>
      <c r="LZ260" s="33"/>
      <c r="MA260" s="33"/>
      <c r="MB260" s="33"/>
      <c r="MC260" s="33"/>
      <c r="MD260" s="33"/>
      <c r="ME260" s="33"/>
      <c r="MF260" s="33"/>
      <c r="MG260" s="33"/>
      <c r="MH260" s="33"/>
      <c r="MI260" s="33"/>
      <c r="MJ260" s="33"/>
      <c r="MK260" s="33"/>
      <c r="ML260" s="33"/>
      <c r="MM260" s="33"/>
      <c r="MN260" s="33"/>
      <c r="MO260" s="33"/>
      <c r="MP260" s="33"/>
      <c r="MQ260" s="33"/>
      <c r="MR260" s="33"/>
      <c r="MS260" s="33"/>
      <c r="MT260" s="33"/>
      <c r="MU260" s="33"/>
      <c r="MV260" s="33"/>
      <c r="MW260" s="33"/>
      <c r="MX260" s="33"/>
      <c r="MY260" s="33"/>
      <c r="MZ260" s="33"/>
      <c r="NA260" s="33"/>
      <c r="NB260" s="33"/>
      <c r="NC260" s="33"/>
      <c r="ND260" s="33"/>
      <c r="NE260" s="33"/>
      <c r="NF260" s="33"/>
      <c r="NG260" s="33"/>
      <c r="NH260" s="33"/>
      <c r="NI260" s="33"/>
      <c r="NJ260" s="33"/>
      <c r="NK260" s="33"/>
      <c r="NL260" s="33"/>
      <c r="NM260" s="33"/>
      <c r="NN260" s="33"/>
      <c r="NO260" s="33"/>
      <c r="NP260" s="33"/>
      <c r="NQ260" s="33"/>
      <c r="NR260" s="33"/>
      <c r="NS260" s="33"/>
      <c r="NT260" s="33"/>
      <c r="NU260" s="33"/>
      <c r="NV260" s="33"/>
      <c r="NW260" s="33"/>
      <c r="NX260" s="33"/>
      <c r="NY260" s="33"/>
      <c r="NZ260" s="33"/>
      <c r="OA260" s="33"/>
      <c r="OB260" s="33"/>
      <c r="OC260" s="33"/>
      <c r="OD260" s="33"/>
      <c r="OE260" s="33"/>
      <c r="OF260" s="33"/>
      <c r="OG260" s="33"/>
      <c r="OH260" s="33"/>
      <c r="OI260" s="33"/>
      <c r="OJ260" s="33"/>
      <c r="OK260" s="33"/>
      <c r="OL260" s="33"/>
      <c r="OM260" s="33"/>
      <c r="ON260" s="33"/>
      <c r="OO260" s="33"/>
      <c r="OP260" s="33"/>
      <c r="OQ260" s="33"/>
      <c r="OR260" s="33"/>
      <c r="OS260" s="33"/>
      <c r="OT260" s="33"/>
      <c r="OU260" s="33"/>
      <c r="OV260" s="33"/>
      <c r="OW260" s="33"/>
      <c r="OX260" s="33"/>
      <c r="OY260" s="33"/>
      <c r="OZ260" s="33"/>
      <c r="PA260" s="33"/>
      <c r="PB260" s="33"/>
      <c r="PC260" s="33"/>
      <c r="PD260" s="33"/>
      <c r="PE260" s="33"/>
      <c r="PF260" s="33"/>
      <c r="PG260" s="33"/>
      <c r="PH260" s="33"/>
      <c r="PI260" s="33"/>
      <c r="PJ260" s="33"/>
      <c r="PK260" s="33"/>
      <c r="PL260" s="33"/>
      <c r="PM260" s="33"/>
      <c r="PN260" s="33"/>
      <c r="PO260" s="33"/>
      <c r="PP260" s="33"/>
      <c r="PQ260" s="33"/>
      <c r="PR260" s="33"/>
      <c r="PS260" s="33"/>
      <c r="PT260" s="33"/>
      <c r="PU260" s="33"/>
      <c r="PV260" s="33"/>
      <c r="PW260" s="33"/>
      <c r="PX260" s="33"/>
      <c r="PY260" s="33"/>
      <c r="PZ260" s="33"/>
      <c r="QA260" s="33"/>
      <c r="QB260" s="33"/>
      <c r="QC260" s="33"/>
      <c r="QD260" s="33"/>
      <c r="QE260" s="33"/>
      <c r="QF260" s="33"/>
      <c r="QG260" s="33"/>
      <c r="QH260" s="33"/>
      <c r="QI260" s="33"/>
      <c r="QJ260" s="33"/>
      <c r="QK260" s="33"/>
      <c r="QL260" s="33"/>
      <c r="QM260" s="33"/>
      <c r="QN260" s="33"/>
      <c r="QO260" s="33"/>
      <c r="QP260" s="33"/>
      <c r="QQ260" s="33"/>
      <c r="QR260" s="33"/>
      <c r="QS260" s="33"/>
      <c r="QT260" s="33"/>
      <c r="QU260" s="33"/>
      <c r="QV260" s="33"/>
      <c r="QW260" s="33"/>
      <c r="QX260" s="33"/>
      <c r="QY260" s="33"/>
      <c r="QZ260" s="33"/>
      <c r="RA260" s="33"/>
      <c r="RB260" s="33"/>
      <c r="RC260" s="33"/>
      <c r="RD260" s="33"/>
      <c r="RE260" s="33"/>
      <c r="RF260" s="33"/>
      <c r="RG260" s="33"/>
      <c r="RH260" s="33"/>
      <c r="RI260" s="33"/>
      <c r="RJ260" s="33"/>
      <c r="RK260" s="33"/>
      <c r="RL260" s="33"/>
      <c r="RM260" s="33"/>
      <c r="RN260" s="33"/>
      <c r="RO260" s="33"/>
      <c r="RP260" s="33"/>
      <c r="RQ260" s="33"/>
      <c r="RR260" s="33"/>
      <c r="RS260" s="33"/>
      <c r="RT260" s="33"/>
      <c r="RU260" s="33"/>
      <c r="RV260" s="33"/>
      <c r="RW260" s="33"/>
      <c r="RX260" s="33"/>
      <c r="RY260" s="33"/>
      <c r="RZ260" s="33"/>
      <c r="SA260" s="33"/>
      <c r="SB260" s="33"/>
      <c r="SC260" s="33"/>
      <c r="SD260" s="33"/>
      <c r="SE260" s="33"/>
      <c r="SF260" s="33"/>
      <c r="SG260" s="33"/>
      <c r="SH260" s="33"/>
      <c r="SI260" s="33"/>
      <c r="SJ260" s="33"/>
      <c r="SK260" s="33"/>
      <c r="SL260" s="33"/>
      <c r="SM260" s="33"/>
      <c r="SN260" s="33"/>
      <c r="SO260" s="33"/>
      <c r="SP260" s="33"/>
      <c r="SQ260" s="33"/>
      <c r="SR260" s="33"/>
      <c r="SS260" s="33"/>
      <c r="ST260" s="33"/>
      <c r="SU260" s="33"/>
      <c r="SV260" s="33"/>
      <c r="SW260" s="33"/>
      <c r="SX260" s="33"/>
      <c r="SY260" s="33"/>
      <c r="SZ260" s="33"/>
      <c r="TA260" s="33"/>
      <c r="TB260" s="33"/>
      <c r="TC260" s="33"/>
      <c r="TD260" s="33"/>
      <c r="TE260" s="33"/>
      <c r="TF260" s="33"/>
      <c r="TG260" s="33"/>
      <c r="TH260" s="33"/>
    </row>
    <row r="261" spans="1:528" s="22" customFormat="1" ht="47.25" x14ac:dyDescent="0.25">
      <c r="A261" s="60" t="s">
        <v>224</v>
      </c>
      <c r="B261" s="107" t="str">
        <f>'дод 7'!A18</f>
        <v>0160</v>
      </c>
      <c r="C261" s="107" t="str">
        <f>'дод 7'!B18</f>
        <v>0111</v>
      </c>
      <c r="D261" s="36" t="s">
        <v>516</v>
      </c>
      <c r="E261" s="117">
        <f t="shared" ref="E261:E266" si="156">F261+I261</f>
        <v>20122100</v>
      </c>
      <c r="F261" s="117">
        <v>20122100</v>
      </c>
      <c r="G261" s="117">
        <v>15760200</v>
      </c>
      <c r="H261" s="117">
        <v>257700</v>
      </c>
      <c r="I261" s="117"/>
      <c r="J261" s="117">
        <f>L261+O261</f>
        <v>0</v>
      </c>
      <c r="K261" s="117"/>
      <c r="L261" s="117"/>
      <c r="M261" s="117"/>
      <c r="N261" s="117"/>
      <c r="O261" s="117"/>
      <c r="P261" s="117">
        <f t="shared" ref="P261:P268" si="157">E261+J261</f>
        <v>20122100</v>
      </c>
      <c r="Q261" s="17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  <c r="TF261" s="23"/>
      <c r="TG261" s="23"/>
      <c r="TH261" s="23"/>
    </row>
    <row r="262" spans="1:528" s="22" customFormat="1" ht="18.75" customHeight="1" x14ac:dyDescent="0.25">
      <c r="A262" s="60" t="s">
        <v>262</v>
      </c>
      <c r="B262" s="107" t="str">
        <f>'дод 7'!A176</f>
        <v>7640</v>
      </c>
      <c r="C262" s="107" t="str">
        <f>'дод 7'!B176</f>
        <v>0470</v>
      </c>
      <c r="D262" s="61" t="s">
        <v>432</v>
      </c>
      <c r="E262" s="117">
        <f t="shared" si="156"/>
        <v>426000</v>
      </c>
      <c r="F262" s="117">
        <v>426000</v>
      </c>
      <c r="G262" s="117"/>
      <c r="H262" s="117"/>
      <c r="I262" s="117"/>
      <c r="J262" s="117">
        <f t="shared" ref="J262:J268" si="158">L262+O262</f>
        <v>0</v>
      </c>
      <c r="K262" s="117"/>
      <c r="L262" s="117"/>
      <c r="M262" s="117"/>
      <c r="N262" s="117"/>
      <c r="O262" s="117"/>
      <c r="P262" s="117">
        <f t="shared" si="157"/>
        <v>426000</v>
      </c>
      <c r="Q262" s="17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  <c r="TG262" s="23"/>
      <c r="TH262" s="23"/>
    </row>
    <row r="263" spans="1:528" s="22" customFormat="1" ht="24" customHeight="1" x14ac:dyDescent="0.25">
      <c r="A263" s="60" t="s">
        <v>337</v>
      </c>
      <c r="B263" s="107" t="str">
        <f>'дод 7'!A184</f>
        <v>7693</v>
      </c>
      <c r="C263" s="107" t="str">
        <f>'дод 7'!B184</f>
        <v>0490</v>
      </c>
      <c r="D263" s="61" t="str">
        <f>'дод 7'!C184</f>
        <v>Інші заходи, пов'язані з економічною діяльністю</v>
      </c>
      <c r="E263" s="117">
        <f t="shared" si="156"/>
        <v>483750</v>
      </c>
      <c r="F263" s="117">
        <f>433750+50000</f>
        <v>483750</v>
      </c>
      <c r="G263" s="117"/>
      <c r="H263" s="117"/>
      <c r="I263" s="117"/>
      <c r="J263" s="117">
        <f t="shared" si="158"/>
        <v>0</v>
      </c>
      <c r="K263" s="117"/>
      <c r="L263" s="117"/>
      <c r="M263" s="117"/>
      <c r="N263" s="117"/>
      <c r="O263" s="117"/>
      <c r="P263" s="117">
        <f t="shared" si="157"/>
        <v>483750</v>
      </c>
      <c r="Q263" s="17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  <c r="TH263" s="23"/>
    </row>
    <row r="264" spans="1:528" s="22" customFormat="1" ht="33.75" customHeight="1" x14ac:dyDescent="0.25">
      <c r="A264" s="60">
        <v>3718330</v>
      </c>
      <c r="B264" s="107">
        <f>'дод 7'!A197</f>
        <v>8330</v>
      </c>
      <c r="C264" s="60" t="s">
        <v>94</v>
      </c>
      <c r="D264" s="61" t="str">
        <f>'дод 7'!C197</f>
        <v xml:space="preserve">Інша діяльність у сфері екології та охорони природних ресурсів </v>
      </c>
      <c r="E264" s="117">
        <f t="shared" si="156"/>
        <v>75000</v>
      </c>
      <c r="F264" s="117">
        <v>75000</v>
      </c>
      <c r="G264" s="117"/>
      <c r="H264" s="117"/>
      <c r="I264" s="117"/>
      <c r="J264" s="117">
        <f t="shared" si="158"/>
        <v>0</v>
      </c>
      <c r="K264" s="117"/>
      <c r="L264" s="117"/>
      <c r="M264" s="117"/>
      <c r="N264" s="117"/>
      <c r="O264" s="117"/>
      <c r="P264" s="117">
        <f t="shared" si="157"/>
        <v>75000</v>
      </c>
      <c r="Q264" s="171">
        <v>23</v>
      </c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  <c r="TH264" s="23"/>
    </row>
    <row r="265" spans="1:528" s="22" customFormat="1" ht="24" customHeight="1" x14ac:dyDescent="0.25">
      <c r="A265" s="60" t="s">
        <v>225</v>
      </c>
      <c r="B265" s="107" t="str">
        <f>'дод 7'!A198</f>
        <v>8340</v>
      </c>
      <c r="C265" s="60" t="str">
        <f>'дод 7'!B198</f>
        <v>0540</v>
      </c>
      <c r="D265" s="61" t="str">
        <f>'дод 7'!C198</f>
        <v>Природоохоронні заходи за рахунок цільових фондів</v>
      </c>
      <c r="E265" s="117">
        <f t="shared" si="156"/>
        <v>0</v>
      </c>
      <c r="F265" s="117"/>
      <c r="G265" s="117"/>
      <c r="H265" s="117"/>
      <c r="I265" s="117"/>
      <c r="J265" s="117">
        <f t="shared" si="158"/>
        <v>103000</v>
      </c>
      <c r="K265" s="117"/>
      <c r="L265" s="117">
        <v>103000</v>
      </c>
      <c r="M265" s="117"/>
      <c r="N265" s="117"/>
      <c r="O265" s="117"/>
      <c r="P265" s="117">
        <f t="shared" si="157"/>
        <v>103000</v>
      </c>
      <c r="Q265" s="171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  <c r="TH265" s="23"/>
    </row>
    <row r="266" spans="1:528" s="22" customFormat="1" ht="21.75" customHeight="1" x14ac:dyDescent="0.25">
      <c r="A266" s="60" t="s">
        <v>226</v>
      </c>
      <c r="B266" s="107" t="str">
        <f>'дод 7'!A201</f>
        <v>8600</v>
      </c>
      <c r="C266" s="107" t="str">
        <f>'дод 7'!B201</f>
        <v>0170</v>
      </c>
      <c r="D266" s="61" t="str">
        <f>'дод 7'!C201</f>
        <v>Обслуговування місцевого боргу</v>
      </c>
      <c r="E266" s="117">
        <f t="shared" si="156"/>
        <v>1833489</v>
      </c>
      <c r="F266" s="117">
        <v>1833489</v>
      </c>
      <c r="G266" s="117"/>
      <c r="H266" s="117"/>
      <c r="I266" s="117"/>
      <c r="J266" s="117">
        <f t="shared" si="158"/>
        <v>0</v>
      </c>
      <c r="K266" s="117"/>
      <c r="L266" s="117"/>
      <c r="M266" s="117"/>
      <c r="N266" s="117"/>
      <c r="O266" s="117"/>
      <c r="P266" s="117">
        <f t="shared" si="157"/>
        <v>1833489</v>
      </c>
      <c r="Q266" s="171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</row>
    <row r="267" spans="1:528" s="22" customFormat="1" ht="21" customHeight="1" x14ac:dyDescent="0.25">
      <c r="A267" s="60" t="s">
        <v>539</v>
      </c>
      <c r="B267" s="107">
        <v>8710</v>
      </c>
      <c r="C267" s="107" t="str">
        <f>'дод 7'!B202</f>
        <v>0133</v>
      </c>
      <c r="D267" s="61" t="str">
        <f>'дод 7'!C202</f>
        <v>Резервний фонд місцевого бюджету</v>
      </c>
      <c r="E267" s="117">
        <f>21000000-1850000+150000-3525000+359315-57628.56</f>
        <v>16076686.439999999</v>
      </c>
      <c r="F267" s="117"/>
      <c r="G267" s="117"/>
      <c r="H267" s="117"/>
      <c r="I267" s="117"/>
      <c r="J267" s="117">
        <f t="shared" si="158"/>
        <v>0</v>
      </c>
      <c r="K267" s="117"/>
      <c r="L267" s="117"/>
      <c r="M267" s="117"/>
      <c r="N267" s="117"/>
      <c r="O267" s="117"/>
      <c r="P267" s="117">
        <f t="shared" si="157"/>
        <v>16076686.439999999</v>
      </c>
      <c r="Q267" s="171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  <c r="TH267" s="23"/>
    </row>
    <row r="268" spans="1:528" s="22" customFormat="1" ht="22.5" customHeight="1" x14ac:dyDescent="0.25">
      <c r="A268" s="60" t="s">
        <v>236</v>
      </c>
      <c r="B268" s="107" t="str">
        <f>'дод 7'!A205</f>
        <v>9110</v>
      </c>
      <c r="C268" s="107" t="str">
        <f>'дод 7'!B205</f>
        <v>0180</v>
      </c>
      <c r="D268" s="61" t="str">
        <f>'дод 7'!C205</f>
        <v>Реверсна дотація</v>
      </c>
      <c r="E268" s="117">
        <f>F268+I268</f>
        <v>100870700</v>
      </c>
      <c r="F268" s="117">
        <v>100870700</v>
      </c>
      <c r="G268" s="117"/>
      <c r="H268" s="117"/>
      <c r="I268" s="117"/>
      <c r="J268" s="117">
        <f t="shared" si="158"/>
        <v>0</v>
      </c>
      <c r="K268" s="117"/>
      <c r="L268" s="117"/>
      <c r="M268" s="117"/>
      <c r="N268" s="117"/>
      <c r="O268" s="117"/>
      <c r="P268" s="117">
        <f t="shared" si="157"/>
        <v>100870700</v>
      </c>
      <c r="Q268" s="171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  <c r="TH268" s="23"/>
    </row>
    <row r="269" spans="1:528" s="27" customFormat="1" ht="21" customHeight="1" x14ac:dyDescent="0.25">
      <c r="A269" s="139"/>
      <c r="B269" s="130"/>
      <c r="C269" s="109"/>
      <c r="D269" s="125" t="s">
        <v>417</v>
      </c>
      <c r="E269" s="113">
        <f t="shared" ref="E269:P269" si="159">E16+E60+E96+E129+E165+E173+E184+E218+E221+E239+E245+E248+E259</f>
        <v>2213310516</v>
      </c>
      <c r="F269" s="113">
        <f t="shared" si="159"/>
        <v>2120524333.5599999</v>
      </c>
      <c r="G269" s="113">
        <f t="shared" si="159"/>
        <v>1078229940</v>
      </c>
      <c r="H269" s="113">
        <f t="shared" si="159"/>
        <v>99702390</v>
      </c>
      <c r="I269" s="113">
        <f t="shared" si="159"/>
        <v>76709496</v>
      </c>
      <c r="J269" s="113">
        <f t="shared" si="159"/>
        <v>602734838</v>
      </c>
      <c r="K269" s="113">
        <f t="shared" si="159"/>
        <v>539919780</v>
      </c>
      <c r="L269" s="113">
        <f t="shared" si="159"/>
        <v>45536454</v>
      </c>
      <c r="M269" s="113">
        <f t="shared" si="159"/>
        <v>6033355</v>
      </c>
      <c r="N269" s="113">
        <f t="shared" si="159"/>
        <v>266522</v>
      </c>
      <c r="O269" s="113">
        <f t="shared" si="159"/>
        <v>557198384</v>
      </c>
      <c r="P269" s="113">
        <f t="shared" si="159"/>
        <v>2816045354</v>
      </c>
      <c r="Q269" s="171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  <c r="IQ269" s="32"/>
      <c r="IR269" s="32"/>
      <c r="IS269" s="32"/>
      <c r="IT269" s="32"/>
      <c r="IU269" s="32"/>
      <c r="IV269" s="32"/>
      <c r="IW269" s="32"/>
      <c r="IX269" s="32"/>
      <c r="IY269" s="32"/>
      <c r="IZ269" s="32"/>
      <c r="JA269" s="32"/>
      <c r="JB269" s="32"/>
      <c r="JC269" s="32"/>
      <c r="JD269" s="32"/>
      <c r="JE269" s="32"/>
      <c r="JF269" s="32"/>
      <c r="JG269" s="32"/>
      <c r="JH269" s="32"/>
      <c r="JI269" s="32"/>
      <c r="JJ269" s="32"/>
      <c r="JK269" s="32"/>
      <c r="JL269" s="32"/>
      <c r="JM269" s="32"/>
      <c r="JN269" s="32"/>
      <c r="JO269" s="32"/>
      <c r="JP269" s="32"/>
      <c r="JQ269" s="32"/>
      <c r="JR269" s="32"/>
      <c r="JS269" s="32"/>
      <c r="JT269" s="32"/>
      <c r="JU269" s="32"/>
      <c r="JV269" s="32"/>
      <c r="JW269" s="32"/>
      <c r="JX269" s="32"/>
      <c r="JY269" s="32"/>
      <c r="JZ269" s="32"/>
      <c r="KA269" s="32"/>
      <c r="KB269" s="32"/>
      <c r="KC269" s="32"/>
      <c r="KD269" s="32"/>
      <c r="KE269" s="32"/>
      <c r="KF269" s="32"/>
      <c r="KG269" s="32"/>
      <c r="KH269" s="32"/>
      <c r="KI269" s="32"/>
      <c r="KJ269" s="32"/>
      <c r="KK269" s="32"/>
      <c r="KL269" s="32"/>
      <c r="KM269" s="32"/>
      <c r="KN269" s="32"/>
      <c r="KO269" s="32"/>
      <c r="KP269" s="32"/>
      <c r="KQ269" s="32"/>
      <c r="KR269" s="32"/>
      <c r="KS269" s="32"/>
      <c r="KT269" s="32"/>
      <c r="KU269" s="32"/>
      <c r="KV269" s="32"/>
      <c r="KW269" s="32"/>
      <c r="KX269" s="32"/>
      <c r="KY269" s="32"/>
      <c r="KZ269" s="32"/>
      <c r="LA269" s="32"/>
      <c r="LB269" s="32"/>
      <c r="LC269" s="32"/>
      <c r="LD269" s="32"/>
      <c r="LE269" s="32"/>
      <c r="LF269" s="32"/>
      <c r="LG269" s="32"/>
      <c r="LH269" s="32"/>
      <c r="LI269" s="32"/>
      <c r="LJ269" s="32"/>
      <c r="LK269" s="32"/>
      <c r="LL269" s="32"/>
      <c r="LM269" s="32"/>
      <c r="LN269" s="32"/>
      <c r="LO269" s="32"/>
      <c r="LP269" s="32"/>
      <c r="LQ269" s="32"/>
      <c r="LR269" s="32"/>
      <c r="LS269" s="32"/>
      <c r="LT269" s="32"/>
      <c r="LU269" s="32"/>
      <c r="LV269" s="32"/>
      <c r="LW269" s="32"/>
      <c r="LX269" s="32"/>
      <c r="LY269" s="32"/>
      <c r="LZ269" s="32"/>
      <c r="MA269" s="32"/>
      <c r="MB269" s="32"/>
      <c r="MC269" s="32"/>
      <c r="MD269" s="32"/>
      <c r="ME269" s="32"/>
      <c r="MF269" s="32"/>
      <c r="MG269" s="32"/>
      <c r="MH269" s="32"/>
      <c r="MI269" s="32"/>
      <c r="MJ269" s="32"/>
      <c r="MK269" s="32"/>
      <c r="ML269" s="32"/>
      <c r="MM269" s="32"/>
      <c r="MN269" s="32"/>
      <c r="MO269" s="32"/>
      <c r="MP269" s="32"/>
      <c r="MQ269" s="32"/>
      <c r="MR269" s="32"/>
      <c r="MS269" s="32"/>
      <c r="MT269" s="32"/>
      <c r="MU269" s="32"/>
      <c r="MV269" s="32"/>
      <c r="MW269" s="32"/>
      <c r="MX269" s="32"/>
      <c r="MY269" s="32"/>
      <c r="MZ269" s="32"/>
      <c r="NA269" s="32"/>
      <c r="NB269" s="32"/>
      <c r="NC269" s="32"/>
      <c r="ND269" s="32"/>
      <c r="NE269" s="32"/>
      <c r="NF269" s="32"/>
      <c r="NG269" s="32"/>
      <c r="NH269" s="32"/>
      <c r="NI269" s="32"/>
      <c r="NJ269" s="32"/>
      <c r="NK269" s="32"/>
      <c r="NL269" s="32"/>
      <c r="NM269" s="32"/>
      <c r="NN269" s="32"/>
      <c r="NO269" s="32"/>
      <c r="NP269" s="32"/>
      <c r="NQ269" s="32"/>
      <c r="NR269" s="32"/>
      <c r="NS269" s="32"/>
      <c r="NT269" s="32"/>
      <c r="NU269" s="32"/>
      <c r="NV269" s="32"/>
      <c r="NW269" s="32"/>
      <c r="NX269" s="32"/>
      <c r="NY269" s="32"/>
      <c r="NZ269" s="32"/>
      <c r="OA269" s="32"/>
      <c r="OB269" s="32"/>
      <c r="OC269" s="32"/>
      <c r="OD269" s="32"/>
      <c r="OE269" s="32"/>
      <c r="OF269" s="32"/>
      <c r="OG269" s="32"/>
      <c r="OH269" s="32"/>
      <c r="OI269" s="32"/>
      <c r="OJ269" s="32"/>
      <c r="OK269" s="32"/>
      <c r="OL269" s="32"/>
      <c r="OM269" s="32"/>
      <c r="ON269" s="32"/>
      <c r="OO269" s="32"/>
      <c r="OP269" s="32"/>
      <c r="OQ269" s="32"/>
      <c r="OR269" s="32"/>
      <c r="OS269" s="32"/>
      <c r="OT269" s="32"/>
      <c r="OU269" s="32"/>
      <c r="OV269" s="32"/>
      <c r="OW269" s="32"/>
      <c r="OX269" s="32"/>
      <c r="OY269" s="32"/>
      <c r="OZ269" s="32"/>
      <c r="PA269" s="32"/>
      <c r="PB269" s="32"/>
      <c r="PC269" s="32"/>
      <c r="PD269" s="32"/>
      <c r="PE269" s="32"/>
      <c r="PF269" s="32"/>
      <c r="PG269" s="32"/>
      <c r="PH269" s="32"/>
      <c r="PI269" s="32"/>
      <c r="PJ269" s="32"/>
      <c r="PK269" s="32"/>
      <c r="PL269" s="32"/>
      <c r="PM269" s="32"/>
      <c r="PN269" s="32"/>
      <c r="PO269" s="32"/>
      <c r="PP269" s="32"/>
      <c r="PQ269" s="32"/>
      <c r="PR269" s="32"/>
      <c r="PS269" s="32"/>
      <c r="PT269" s="32"/>
      <c r="PU269" s="32"/>
      <c r="PV269" s="32"/>
      <c r="PW269" s="32"/>
      <c r="PX269" s="32"/>
      <c r="PY269" s="32"/>
      <c r="PZ269" s="32"/>
      <c r="QA269" s="32"/>
      <c r="QB269" s="32"/>
      <c r="QC269" s="32"/>
      <c r="QD269" s="32"/>
      <c r="QE269" s="32"/>
      <c r="QF269" s="32"/>
      <c r="QG269" s="32"/>
      <c r="QH269" s="32"/>
      <c r="QI269" s="32"/>
      <c r="QJ269" s="32"/>
      <c r="QK269" s="32"/>
      <c r="QL269" s="32"/>
      <c r="QM269" s="32"/>
      <c r="QN269" s="32"/>
      <c r="QO269" s="32"/>
      <c r="QP269" s="32"/>
      <c r="QQ269" s="32"/>
      <c r="QR269" s="32"/>
      <c r="QS269" s="32"/>
      <c r="QT269" s="32"/>
      <c r="QU269" s="32"/>
      <c r="QV269" s="32"/>
      <c r="QW269" s="32"/>
      <c r="QX269" s="32"/>
      <c r="QY269" s="32"/>
      <c r="QZ269" s="32"/>
      <c r="RA269" s="32"/>
      <c r="RB269" s="32"/>
      <c r="RC269" s="32"/>
      <c r="RD269" s="32"/>
      <c r="RE269" s="32"/>
      <c r="RF269" s="32"/>
      <c r="RG269" s="32"/>
      <c r="RH269" s="32"/>
      <c r="RI269" s="32"/>
      <c r="RJ269" s="32"/>
      <c r="RK269" s="32"/>
      <c r="RL269" s="32"/>
      <c r="RM269" s="32"/>
      <c r="RN269" s="32"/>
      <c r="RO269" s="32"/>
      <c r="RP269" s="32"/>
      <c r="RQ269" s="32"/>
      <c r="RR269" s="32"/>
      <c r="RS269" s="32"/>
      <c r="RT269" s="32"/>
      <c r="RU269" s="32"/>
      <c r="RV269" s="32"/>
      <c r="RW269" s="32"/>
      <c r="RX269" s="32"/>
      <c r="RY269" s="32"/>
      <c r="RZ269" s="32"/>
      <c r="SA269" s="32"/>
      <c r="SB269" s="32"/>
      <c r="SC269" s="32"/>
      <c r="SD269" s="32"/>
      <c r="SE269" s="32"/>
      <c r="SF269" s="32"/>
      <c r="SG269" s="32"/>
      <c r="SH269" s="32"/>
      <c r="SI269" s="32"/>
      <c r="SJ269" s="32"/>
      <c r="SK269" s="32"/>
      <c r="SL269" s="32"/>
      <c r="SM269" s="32"/>
      <c r="SN269" s="32"/>
      <c r="SO269" s="32"/>
      <c r="SP269" s="32"/>
      <c r="SQ269" s="32"/>
      <c r="SR269" s="32"/>
      <c r="SS269" s="32"/>
      <c r="ST269" s="32"/>
      <c r="SU269" s="32"/>
      <c r="SV269" s="32"/>
      <c r="SW269" s="32"/>
      <c r="SX269" s="32"/>
      <c r="SY269" s="32"/>
      <c r="SZ269" s="32"/>
      <c r="TA269" s="32"/>
      <c r="TB269" s="32"/>
      <c r="TC269" s="32"/>
      <c r="TD269" s="32"/>
      <c r="TE269" s="32"/>
      <c r="TF269" s="32"/>
      <c r="TG269" s="32"/>
      <c r="TH269" s="32"/>
    </row>
    <row r="270" spans="1:528" s="34" customFormat="1" ht="31.5" x14ac:dyDescent="0.25">
      <c r="A270" s="140"/>
      <c r="B270" s="127"/>
      <c r="C270" s="115"/>
      <c r="D270" s="82" t="s">
        <v>410</v>
      </c>
      <c r="E270" s="116">
        <f t="shared" ref="E270:P270" si="160">E62</f>
        <v>482448000</v>
      </c>
      <c r="F270" s="116">
        <f t="shared" si="160"/>
        <v>482448000</v>
      </c>
      <c r="G270" s="116">
        <f t="shared" si="160"/>
        <v>396066000</v>
      </c>
      <c r="H270" s="116">
        <f t="shared" si="160"/>
        <v>0</v>
      </c>
      <c r="I270" s="116">
        <f t="shared" si="160"/>
        <v>0</v>
      </c>
      <c r="J270" s="116">
        <f t="shared" si="160"/>
        <v>0</v>
      </c>
      <c r="K270" s="116">
        <f t="shared" si="160"/>
        <v>0</v>
      </c>
      <c r="L270" s="116">
        <f t="shared" si="160"/>
        <v>0</v>
      </c>
      <c r="M270" s="116">
        <f t="shared" si="160"/>
        <v>0</v>
      </c>
      <c r="N270" s="116">
        <f t="shared" si="160"/>
        <v>0</v>
      </c>
      <c r="O270" s="116">
        <f t="shared" si="160"/>
        <v>0</v>
      </c>
      <c r="P270" s="116">
        <f t="shared" si="160"/>
        <v>482448000</v>
      </c>
      <c r="Q270" s="171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  <c r="IV270" s="33"/>
      <c r="IW270" s="33"/>
      <c r="IX270" s="33"/>
      <c r="IY270" s="33"/>
      <c r="IZ270" s="33"/>
      <c r="JA270" s="33"/>
      <c r="JB270" s="33"/>
      <c r="JC270" s="33"/>
      <c r="JD270" s="33"/>
      <c r="JE270" s="33"/>
      <c r="JF270" s="33"/>
      <c r="JG270" s="33"/>
      <c r="JH270" s="33"/>
      <c r="JI270" s="33"/>
      <c r="JJ270" s="33"/>
      <c r="JK270" s="33"/>
      <c r="JL270" s="33"/>
      <c r="JM270" s="33"/>
      <c r="JN270" s="33"/>
      <c r="JO270" s="33"/>
      <c r="JP270" s="33"/>
      <c r="JQ270" s="33"/>
      <c r="JR270" s="33"/>
      <c r="JS270" s="33"/>
      <c r="JT270" s="33"/>
      <c r="JU270" s="33"/>
      <c r="JV270" s="33"/>
      <c r="JW270" s="33"/>
      <c r="JX270" s="33"/>
      <c r="JY270" s="33"/>
      <c r="JZ270" s="33"/>
      <c r="KA270" s="33"/>
      <c r="KB270" s="33"/>
      <c r="KC270" s="33"/>
      <c r="KD270" s="33"/>
      <c r="KE270" s="33"/>
      <c r="KF270" s="33"/>
      <c r="KG270" s="33"/>
      <c r="KH270" s="33"/>
      <c r="KI270" s="33"/>
      <c r="KJ270" s="33"/>
      <c r="KK270" s="33"/>
      <c r="KL270" s="33"/>
      <c r="KM270" s="33"/>
      <c r="KN270" s="33"/>
      <c r="KO270" s="33"/>
      <c r="KP270" s="33"/>
      <c r="KQ270" s="33"/>
      <c r="KR270" s="33"/>
      <c r="KS270" s="33"/>
      <c r="KT270" s="33"/>
      <c r="KU270" s="33"/>
      <c r="KV270" s="33"/>
      <c r="KW270" s="33"/>
      <c r="KX270" s="33"/>
      <c r="KY270" s="33"/>
      <c r="KZ270" s="33"/>
      <c r="LA270" s="33"/>
      <c r="LB270" s="33"/>
      <c r="LC270" s="33"/>
      <c r="LD270" s="33"/>
      <c r="LE270" s="33"/>
      <c r="LF270" s="33"/>
      <c r="LG270" s="33"/>
      <c r="LH270" s="33"/>
      <c r="LI270" s="33"/>
      <c r="LJ270" s="33"/>
      <c r="LK270" s="33"/>
      <c r="LL270" s="33"/>
      <c r="LM270" s="33"/>
      <c r="LN270" s="33"/>
      <c r="LO270" s="33"/>
      <c r="LP270" s="33"/>
      <c r="LQ270" s="33"/>
      <c r="LR270" s="33"/>
      <c r="LS270" s="33"/>
      <c r="LT270" s="33"/>
      <c r="LU270" s="33"/>
      <c r="LV270" s="33"/>
      <c r="LW270" s="33"/>
      <c r="LX270" s="33"/>
      <c r="LY270" s="33"/>
      <c r="LZ270" s="33"/>
      <c r="MA270" s="33"/>
      <c r="MB270" s="33"/>
      <c r="MC270" s="33"/>
      <c r="MD270" s="33"/>
      <c r="ME270" s="33"/>
      <c r="MF270" s="33"/>
      <c r="MG270" s="33"/>
      <c r="MH270" s="33"/>
      <c r="MI270" s="33"/>
      <c r="MJ270" s="33"/>
      <c r="MK270" s="33"/>
      <c r="ML270" s="33"/>
      <c r="MM270" s="33"/>
      <c r="MN270" s="33"/>
      <c r="MO270" s="33"/>
      <c r="MP270" s="33"/>
      <c r="MQ270" s="33"/>
      <c r="MR270" s="33"/>
      <c r="MS270" s="33"/>
      <c r="MT270" s="33"/>
      <c r="MU270" s="33"/>
      <c r="MV270" s="33"/>
      <c r="MW270" s="33"/>
      <c r="MX270" s="33"/>
      <c r="MY270" s="33"/>
      <c r="MZ270" s="33"/>
      <c r="NA270" s="33"/>
      <c r="NB270" s="33"/>
      <c r="NC270" s="33"/>
      <c r="ND270" s="33"/>
      <c r="NE270" s="33"/>
      <c r="NF270" s="33"/>
      <c r="NG270" s="33"/>
      <c r="NH270" s="33"/>
      <c r="NI270" s="33"/>
      <c r="NJ270" s="33"/>
      <c r="NK270" s="33"/>
      <c r="NL270" s="33"/>
      <c r="NM270" s="33"/>
      <c r="NN270" s="33"/>
      <c r="NO270" s="33"/>
      <c r="NP270" s="33"/>
      <c r="NQ270" s="33"/>
      <c r="NR270" s="33"/>
      <c r="NS270" s="33"/>
      <c r="NT270" s="33"/>
      <c r="NU270" s="33"/>
      <c r="NV270" s="33"/>
      <c r="NW270" s="33"/>
      <c r="NX270" s="33"/>
      <c r="NY270" s="33"/>
      <c r="NZ270" s="33"/>
      <c r="OA270" s="33"/>
      <c r="OB270" s="33"/>
      <c r="OC270" s="33"/>
      <c r="OD270" s="33"/>
      <c r="OE270" s="33"/>
      <c r="OF270" s="33"/>
      <c r="OG270" s="33"/>
      <c r="OH270" s="33"/>
      <c r="OI270" s="33"/>
      <c r="OJ270" s="33"/>
      <c r="OK270" s="33"/>
      <c r="OL270" s="33"/>
      <c r="OM270" s="33"/>
      <c r="ON270" s="33"/>
      <c r="OO270" s="33"/>
      <c r="OP270" s="33"/>
      <c r="OQ270" s="33"/>
      <c r="OR270" s="33"/>
      <c r="OS270" s="33"/>
      <c r="OT270" s="33"/>
      <c r="OU270" s="33"/>
      <c r="OV270" s="33"/>
      <c r="OW270" s="33"/>
      <c r="OX270" s="33"/>
      <c r="OY270" s="33"/>
      <c r="OZ270" s="33"/>
      <c r="PA270" s="33"/>
      <c r="PB270" s="33"/>
      <c r="PC270" s="33"/>
      <c r="PD270" s="33"/>
      <c r="PE270" s="33"/>
      <c r="PF270" s="33"/>
      <c r="PG270" s="33"/>
      <c r="PH270" s="33"/>
      <c r="PI270" s="33"/>
      <c r="PJ270" s="33"/>
      <c r="PK270" s="33"/>
      <c r="PL270" s="33"/>
      <c r="PM270" s="33"/>
      <c r="PN270" s="33"/>
      <c r="PO270" s="33"/>
      <c r="PP270" s="33"/>
      <c r="PQ270" s="33"/>
      <c r="PR270" s="33"/>
      <c r="PS270" s="33"/>
      <c r="PT270" s="33"/>
      <c r="PU270" s="33"/>
      <c r="PV270" s="33"/>
      <c r="PW270" s="33"/>
      <c r="PX270" s="33"/>
      <c r="PY270" s="33"/>
      <c r="PZ270" s="33"/>
      <c r="QA270" s="33"/>
      <c r="QB270" s="33"/>
      <c r="QC270" s="33"/>
      <c r="QD270" s="33"/>
      <c r="QE270" s="33"/>
      <c r="QF270" s="33"/>
      <c r="QG270" s="33"/>
      <c r="QH270" s="33"/>
      <c r="QI270" s="33"/>
      <c r="QJ270" s="33"/>
      <c r="QK270" s="33"/>
      <c r="QL270" s="33"/>
      <c r="QM270" s="33"/>
      <c r="QN270" s="33"/>
      <c r="QO270" s="33"/>
      <c r="QP270" s="33"/>
      <c r="QQ270" s="33"/>
      <c r="QR270" s="33"/>
      <c r="QS270" s="33"/>
      <c r="QT270" s="33"/>
      <c r="QU270" s="33"/>
      <c r="QV270" s="33"/>
      <c r="QW270" s="33"/>
      <c r="QX270" s="33"/>
      <c r="QY270" s="33"/>
      <c r="QZ270" s="33"/>
      <c r="RA270" s="33"/>
      <c r="RB270" s="33"/>
      <c r="RC270" s="33"/>
      <c r="RD270" s="33"/>
      <c r="RE270" s="33"/>
      <c r="RF270" s="33"/>
      <c r="RG270" s="33"/>
      <c r="RH270" s="33"/>
      <c r="RI270" s="33"/>
      <c r="RJ270" s="33"/>
      <c r="RK270" s="33"/>
      <c r="RL270" s="33"/>
      <c r="RM270" s="33"/>
      <c r="RN270" s="33"/>
      <c r="RO270" s="33"/>
      <c r="RP270" s="33"/>
      <c r="RQ270" s="33"/>
      <c r="RR270" s="33"/>
      <c r="RS270" s="33"/>
      <c r="RT270" s="33"/>
      <c r="RU270" s="33"/>
      <c r="RV270" s="33"/>
      <c r="RW270" s="33"/>
      <c r="RX270" s="33"/>
      <c r="RY270" s="33"/>
      <c r="RZ270" s="33"/>
      <c r="SA270" s="33"/>
      <c r="SB270" s="33"/>
      <c r="SC270" s="33"/>
      <c r="SD270" s="33"/>
      <c r="SE270" s="33"/>
      <c r="SF270" s="33"/>
      <c r="SG270" s="33"/>
      <c r="SH270" s="33"/>
      <c r="SI270" s="33"/>
      <c r="SJ270" s="33"/>
      <c r="SK270" s="33"/>
      <c r="SL270" s="33"/>
      <c r="SM270" s="33"/>
      <c r="SN270" s="33"/>
      <c r="SO270" s="33"/>
      <c r="SP270" s="33"/>
      <c r="SQ270" s="33"/>
      <c r="SR270" s="33"/>
      <c r="SS270" s="33"/>
      <c r="ST270" s="33"/>
      <c r="SU270" s="33"/>
      <c r="SV270" s="33"/>
      <c r="SW270" s="33"/>
      <c r="SX270" s="33"/>
      <c r="SY270" s="33"/>
      <c r="SZ270" s="33"/>
      <c r="TA270" s="33"/>
      <c r="TB270" s="33"/>
      <c r="TC270" s="33"/>
      <c r="TD270" s="33"/>
      <c r="TE270" s="33"/>
      <c r="TF270" s="33"/>
      <c r="TG270" s="33"/>
      <c r="TH270" s="33"/>
    </row>
    <row r="271" spans="1:528" s="34" customFormat="1" ht="31.5" x14ac:dyDescent="0.25">
      <c r="A271" s="140"/>
      <c r="B271" s="127"/>
      <c r="C271" s="115"/>
      <c r="D271" s="82" t="s">
        <v>411</v>
      </c>
      <c r="E271" s="116">
        <f>E18+E65+E67+E133</f>
        <v>7165390</v>
      </c>
      <c r="F271" s="116">
        <f t="shared" ref="F271:P271" si="161">F18+F65+F67+F133</f>
        <v>7165390</v>
      </c>
      <c r="G271" s="116">
        <f t="shared" si="161"/>
        <v>2982960</v>
      </c>
      <c r="H271" s="116">
        <f t="shared" si="161"/>
        <v>0</v>
      </c>
      <c r="I271" s="116">
        <f t="shared" si="161"/>
        <v>0</v>
      </c>
      <c r="J271" s="116">
        <f t="shared" si="161"/>
        <v>903840</v>
      </c>
      <c r="K271" s="116">
        <f t="shared" si="161"/>
        <v>903840</v>
      </c>
      <c r="L271" s="116">
        <f t="shared" si="161"/>
        <v>0</v>
      </c>
      <c r="M271" s="116">
        <f t="shared" si="161"/>
        <v>0</v>
      </c>
      <c r="N271" s="116">
        <f t="shared" si="161"/>
        <v>0</v>
      </c>
      <c r="O271" s="116">
        <f t="shared" si="161"/>
        <v>903840</v>
      </c>
      <c r="P271" s="116">
        <f t="shared" si="161"/>
        <v>8069230</v>
      </c>
      <c r="Q271" s="171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  <c r="IU271" s="33"/>
      <c r="IV271" s="33"/>
      <c r="IW271" s="33"/>
      <c r="IX271" s="33"/>
      <c r="IY271" s="33"/>
      <c r="IZ271" s="33"/>
      <c r="JA271" s="33"/>
      <c r="JB271" s="33"/>
      <c r="JC271" s="33"/>
      <c r="JD271" s="33"/>
      <c r="JE271" s="33"/>
      <c r="JF271" s="33"/>
      <c r="JG271" s="33"/>
      <c r="JH271" s="33"/>
      <c r="JI271" s="33"/>
      <c r="JJ271" s="33"/>
      <c r="JK271" s="33"/>
      <c r="JL271" s="33"/>
      <c r="JM271" s="33"/>
      <c r="JN271" s="33"/>
      <c r="JO271" s="33"/>
      <c r="JP271" s="33"/>
      <c r="JQ271" s="33"/>
      <c r="JR271" s="33"/>
      <c r="JS271" s="33"/>
      <c r="JT271" s="33"/>
      <c r="JU271" s="33"/>
      <c r="JV271" s="33"/>
      <c r="JW271" s="33"/>
      <c r="JX271" s="33"/>
      <c r="JY271" s="33"/>
      <c r="JZ271" s="33"/>
      <c r="KA271" s="33"/>
      <c r="KB271" s="33"/>
      <c r="KC271" s="33"/>
      <c r="KD271" s="33"/>
      <c r="KE271" s="33"/>
      <c r="KF271" s="33"/>
      <c r="KG271" s="33"/>
      <c r="KH271" s="33"/>
      <c r="KI271" s="33"/>
      <c r="KJ271" s="33"/>
      <c r="KK271" s="33"/>
      <c r="KL271" s="33"/>
      <c r="KM271" s="33"/>
      <c r="KN271" s="33"/>
      <c r="KO271" s="33"/>
      <c r="KP271" s="33"/>
      <c r="KQ271" s="33"/>
      <c r="KR271" s="33"/>
      <c r="KS271" s="33"/>
      <c r="KT271" s="33"/>
      <c r="KU271" s="33"/>
      <c r="KV271" s="33"/>
      <c r="KW271" s="33"/>
      <c r="KX271" s="33"/>
      <c r="KY271" s="33"/>
      <c r="KZ271" s="33"/>
      <c r="LA271" s="33"/>
      <c r="LB271" s="33"/>
      <c r="LC271" s="33"/>
      <c r="LD271" s="33"/>
      <c r="LE271" s="33"/>
      <c r="LF271" s="33"/>
      <c r="LG271" s="33"/>
      <c r="LH271" s="33"/>
      <c r="LI271" s="33"/>
      <c r="LJ271" s="33"/>
      <c r="LK271" s="33"/>
      <c r="LL271" s="33"/>
      <c r="LM271" s="33"/>
      <c r="LN271" s="33"/>
      <c r="LO271" s="33"/>
      <c r="LP271" s="33"/>
      <c r="LQ271" s="33"/>
      <c r="LR271" s="33"/>
      <c r="LS271" s="33"/>
      <c r="LT271" s="33"/>
      <c r="LU271" s="33"/>
      <c r="LV271" s="33"/>
      <c r="LW271" s="33"/>
      <c r="LX271" s="33"/>
      <c r="LY271" s="33"/>
      <c r="LZ271" s="33"/>
      <c r="MA271" s="33"/>
      <c r="MB271" s="33"/>
      <c r="MC271" s="33"/>
      <c r="MD271" s="33"/>
      <c r="ME271" s="33"/>
      <c r="MF271" s="33"/>
      <c r="MG271" s="33"/>
      <c r="MH271" s="33"/>
      <c r="MI271" s="33"/>
      <c r="MJ271" s="33"/>
      <c r="MK271" s="33"/>
      <c r="ML271" s="33"/>
      <c r="MM271" s="33"/>
      <c r="MN271" s="33"/>
      <c r="MO271" s="33"/>
      <c r="MP271" s="33"/>
      <c r="MQ271" s="33"/>
      <c r="MR271" s="33"/>
      <c r="MS271" s="33"/>
      <c r="MT271" s="33"/>
      <c r="MU271" s="33"/>
      <c r="MV271" s="33"/>
      <c r="MW271" s="33"/>
      <c r="MX271" s="33"/>
      <c r="MY271" s="33"/>
      <c r="MZ271" s="33"/>
      <c r="NA271" s="33"/>
      <c r="NB271" s="33"/>
      <c r="NC271" s="33"/>
      <c r="ND271" s="33"/>
      <c r="NE271" s="33"/>
      <c r="NF271" s="33"/>
      <c r="NG271" s="33"/>
      <c r="NH271" s="33"/>
      <c r="NI271" s="33"/>
      <c r="NJ271" s="33"/>
      <c r="NK271" s="33"/>
      <c r="NL271" s="33"/>
      <c r="NM271" s="33"/>
      <c r="NN271" s="33"/>
      <c r="NO271" s="33"/>
      <c r="NP271" s="33"/>
      <c r="NQ271" s="33"/>
      <c r="NR271" s="33"/>
      <c r="NS271" s="33"/>
      <c r="NT271" s="33"/>
      <c r="NU271" s="33"/>
      <c r="NV271" s="33"/>
      <c r="NW271" s="33"/>
      <c r="NX271" s="33"/>
      <c r="NY271" s="33"/>
      <c r="NZ271" s="33"/>
      <c r="OA271" s="33"/>
      <c r="OB271" s="33"/>
      <c r="OC271" s="33"/>
      <c r="OD271" s="33"/>
      <c r="OE271" s="33"/>
      <c r="OF271" s="33"/>
      <c r="OG271" s="33"/>
      <c r="OH271" s="33"/>
      <c r="OI271" s="33"/>
      <c r="OJ271" s="33"/>
      <c r="OK271" s="33"/>
      <c r="OL271" s="33"/>
      <c r="OM271" s="33"/>
      <c r="ON271" s="33"/>
      <c r="OO271" s="33"/>
      <c r="OP271" s="33"/>
      <c r="OQ271" s="33"/>
      <c r="OR271" s="33"/>
      <c r="OS271" s="33"/>
      <c r="OT271" s="33"/>
      <c r="OU271" s="33"/>
      <c r="OV271" s="33"/>
      <c r="OW271" s="33"/>
      <c r="OX271" s="33"/>
      <c r="OY271" s="33"/>
      <c r="OZ271" s="33"/>
      <c r="PA271" s="33"/>
      <c r="PB271" s="33"/>
      <c r="PC271" s="33"/>
      <c r="PD271" s="33"/>
      <c r="PE271" s="33"/>
      <c r="PF271" s="33"/>
      <c r="PG271" s="33"/>
      <c r="PH271" s="33"/>
      <c r="PI271" s="33"/>
      <c r="PJ271" s="33"/>
      <c r="PK271" s="33"/>
      <c r="PL271" s="33"/>
      <c r="PM271" s="33"/>
      <c r="PN271" s="33"/>
      <c r="PO271" s="33"/>
      <c r="PP271" s="33"/>
      <c r="PQ271" s="33"/>
      <c r="PR271" s="33"/>
      <c r="PS271" s="33"/>
      <c r="PT271" s="33"/>
      <c r="PU271" s="33"/>
      <c r="PV271" s="33"/>
      <c r="PW271" s="33"/>
      <c r="PX271" s="33"/>
      <c r="PY271" s="33"/>
      <c r="PZ271" s="33"/>
      <c r="QA271" s="33"/>
      <c r="QB271" s="33"/>
      <c r="QC271" s="33"/>
      <c r="QD271" s="33"/>
      <c r="QE271" s="33"/>
      <c r="QF271" s="33"/>
      <c r="QG271" s="33"/>
      <c r="QH271" s="33"/>
      <c r="QI271" s="33"/>
      <c r="QJ271" s="33"/>
      <c r="QK271" s="33"/>
      <c r="QL271" s="33"/>
      <c r="QM271" s="33"/>
      <c r="QN271" s="33"/>
      <c r="QO271" s="33"/>
      <c r="QP271" s="33"/>
      <c r="QQ271" s="33"/>
      <c r="QR271" s="33"/>
      <c r="QS271" s="33"/>
      <c r="QT271" s="33"/>
      <c r="QU271" s="33"/>
      <c r="QV271" s="33"/>
      <c r="QW271" s="33"/>
      <c r="QX271" s="33"/>
      <c r="QY271" s="33"/>
      <c r="QZ271" s="33"/>
      <c r="RA271" s="33"/>
      <c r="RB271" s="33"/>
      <c r="RC271" s="33"/>
      <c r="RD271" s="33"/>
      <c r="RE271" s="33"/>
      <c r="RF271" s="33"/>
      <c r="RG271" s="33"/>
      <c r="RH271" s="33"/>
      <c r="RI271" s="33"/>
      <c r="RJ271" s="33"/>
      <c r="RK271" s="33"/>
      <c r="RL271" s="33"/>
      <c r="RM271" s="33"/>
      <c r="RN271" s="33"/>
      <c r="RO271" s="33"/>
      <c r="RP271" s="33"/>
      <c r="RQ271" s="33"/>
      <c r="RR271" s="33"/>
      <c r="RS271" s="33"/>
      <c r="RT271" s="33"/>
      <c r="RU271" s="33"/>
      <c r="RV271" s="33"/>
      <c r="RW271" s="33"/>
      <c r="RX271" s="33"/>
      <c r="RY271" s="33"/>
      <c r="RZ271" s="33"/>
      <c r="SA271" s="33"/>
      <c r="SB271" s="33"/>
      <c r="SC271" s="33"/>
      <c r="SD271" s="33"/>
      <c r="SE271" s="33"/>
      <c r="SF271" s="33"/>
      <c r="SG271" s="33"/>
      <c r="SH271" s="33"/>
      <c r="SI271" s="33"/>
      <c r="SJ271" s="33"/>
      <c r="SK271" s="33"/>
      <c r="SL271" s="33"/>
      <c r="SM271" s="33"/>
      <c r="SN271" s="33"/>
      <c r="SO271" s="33"/>
      <c r="SP271" s="33"/>
      <c r="SQ271" s="33"/>
      <c r="SR271" s="33"/>
      <c r="SS271" s="33"/>
      <c r="ST271" s="33"/>
      <c r="SU271" s="33"/>
      <c r="SV271" s="33"/>
      <c r="SW271" s="33"/>
      <c r="SX271" s="33"/>
      <c r="SY271" s="33"/>
      <c r="SZ271" s="33"/>
      <c r="TA271" s="33"/>
      <c r="TB271" s="33"/>
      <c r="TC271" s="33"/>
      <c r="TD271" s="33"/>
      <c r="TE271" s="33"/>
      <c r="TF271" s="33"/>
      <c r="TG271" s="33"/>
      <c r="TH271" s="33"/>
    </row>
    <row r="272" spans="1:528" s="34" customFormat="1" ht="18.75" customHeight="1" x14ac:dyDescent="0.25">
      <c r="A272" s="114"/>
      <c r="B272" s="127"/>
      <c r="C272" s="127"/>
      <c r="D272" s="88" t="s">
        <v>429</v>
      </c>
      <c r="E272" s="116">
        <f t="shared" ref="E272:P272" si="162">E103+E223+E189</f>
        <v>0</v>
      </c>
      <c r="F272" s="116">
        <f t="shared" si="162"/>
        <v>0</v>
      </c>
      <c r="G272" s="116">
        <f t="shared" si="162"/>
        <v>0</v>
      </c>
      <c r="H272" s="116">
        <f t="shared" si="162"/>
        <v>0</v>
      </c>
      <c r="I272" s="116">
        <f t="shared" si="162"/>
        <v>0</v>
      </c>
      <c r="J272" s="116">
        <f t="shared" si="162"/>
        <v>124581065</v>
      </c>
      <c r="K272" s="116">
        <f t="shared" si="162"/>
        <v>124581065</v>
      </c>
      <c r="L272" s="116">
        <f t="shared" si="162"/>
        <v>0</v>
      </c>
      <c r="M272" s="116">
        <f t="shared" si="162"/>
        <v>0</v>
      </c>
      <c r="N272" s="116">
        <f t="shared" si="162"/>
        <v>0</v>
      </c>
      <c r="O272" s="116">
        <f t="shared" si="162"/>
        <v>124581065</v>
      </c>
      <c r="P272" s="116">
        <f t="shared" si="162"/>
        <v>124581065</v>
      </c>
      <c r="Q272" s="171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  <c r="IW272" s="33"/>
      <c r="IX272" s="33"/>
      <c r="IY272" s="33"/>
      <c r="IZ272" s="33"/>
      <c r="JA272" s="33"/>
      <c r="JB272" s="33"/>
      <c r="JC272" s="33"/>
      <c r="JD272" s="33"/>
      <c r="JE272" s="33"/>
      <c r="JF272" s="33"/>
      <c r="JG272" s="33"/>
      <c r="JH272" s="33"/>
      <c r="JI272" s="33"/>
      <c r="JJ272" s="33"/>
      <c r="JK272" s="33"/>
      <c r="JL272" s="33"/>
      <c r="JM272" s="33"/>
      <c r="JN272" s="33"/>
      <c r="JO272" s="33"/>
      <c r="JP272" s="33"/>
      <c r="JQ272" s="33"/>
      <c r="JR272" s="33"/>
      <c r="JS272" s="33"/>
      <c r="JT272" s="33"/>
      <c r="JU272" s="33"/>
      <c r="JV272" s="33"/>
      <c r="JW272" s="33"/>
      <c r="JX272" s="33"/>
      <c r="JY272" s="33"/>
      <c r="JZ272" s="33"/>
      <c r="KA272" s="33"/>
      <c r="KB272" s="33"/>
      <c r="KC272" s="33"/>
      <c r="KD272" s="33"/>
      <c r="KE272" s="33"/>
      <c r="KF272" s="33"/>
      <c r="KG272" s="33"/>
      <c r="KH272" s="33"/>
      <c r="KI272" s="33"/>
      <c r="KJ272" s="33"/>
      <c r="KK272" s="33"/>
      <c r="KL272" s="33"/>
      <c r="KM272" s="33"/>
      <c r="KN272" s="33"/>
      <c r="KO272" s="33"/>
      <c r="KP272" s="33"/>
      <c r="KQ272" s="33"/>
      <c r="KR272" s="33"/>
      <c r="KS272" s="33"/>
      <c r="KT272" s="33"/>
      <c r="KU272" s="33"/>
      <c r="KV272" s="33"/>
      <c r="KW272" s="33"/>
      <c r="KX272" s="33"/>
      <c r="KY272" s="33"/>
      <c r="KZ272" s="33"/>
      <c r="LA272" s="33"/>
      <c r="LB272" s="33"/>
      <c r="LC272" s="33"/>
      <c r="LD272" s="33"/>
      <c r="LE272" s="33"/>
      <c r="LF272" s="33"/>
      <c r="LG272" s="33"/>
      <c r="LH272" s="33"/>
      <c r="LI272" s="33"/>
      <c r="LJ272" s="33"/>
      <c r="LK272" s="33"/>
      <c r="LL272" s="33"/>
      <c r="LM272" s="33"/>
      <c r="LN272" s="33"/>
      <c r="LO272" s="33"/>
      <c r="LP272" s="33"/>
      <c r="LQ272" s="33"/>
      <c r="LR272" s="33"/>
      <c r="LS272" s="33"/>
      <c r="LT272" s="33"/>
      <c r="LU272" s="33"/>
      <c r="LV272" s="33"/>
      <c r="LW272" s="33"/>
      <c r="LX272" s="33"/>
      <c r="LY272" s="33"/>
      <c r="LZ272" s="33"/>
      <c r="MA272" s="33"/>
      <c r="MB272" s="33"/>
      <c r="MC272" s="33"/>
      <c r="MD272" s="33"/>
      <c r="ME272" s="33"/>
      <c r="MF272" s="33"/>
      <c r="MG272" s="33"/>
      <c r="MH272" s="33"/>
      <c r="MI272" s="33"/>
      <c r="MJ272" s="33"/>
      <c r="MK272" s="33"/>
      <c r="ML272" s="33"/>
      <c r="MM272" s="33"/>
      <c r="MN272" s="33"/>
      <c r="MO272" s="33"/>
      <c r="MP272" s="33"/>
      <c r="MQ272" s="33"/>
      <c r="MR272" s="33"/>
      <c r="MS272" s="33"/>
      <c r="MT272" s="33"/>
      <c r="MU272" s="33"/>
      <c r="MV272" s="33"/>
      <c r="MW272" s="33"/>
      <c r="MX272" s="33"/>
      <c r="MY272" s="33"/>
      <c r="MZ272" s="33"/>
      <c r="NA272" s="33"/>
      <c r="NB272" s="33"/>
      <c r="NC272" s="33"/>
      <c r="ND272" s="33"/>
      <c r="NE272" s="33"/>
      <c r="NF272" s="33"/>
      <c r="NG272" s="33"/>
      <c r="NH272" s="33"/>
      <c r="NI272" s="33"/>
      <c r="NJ272" s="33"/>
      <c r="NK272" s="33"/>
      <c r="NL272" s="33"/>
      <c r="NM272" s="33"/>
      <c r="NN272" s="33"/>
      <c r="NO272" s="33"/>
      <c r="NP272" s="33"/>
      <c r="NQ272" s="33"/>
      <c r="NR272" s="33"/>
      <c r="NS272" s="33"/>
      <c r="NT272" s="33"/>
      <c r="NU272" s="33"/>
      <c r="NV272" s="33"/>
      <c r="NW272" s="33"/>
      <c r="NX272" s="33"/>
      <c r="NY272" s="33"/>
      <c r="NZ272" s="33"/>
      <c r="OA272" s="33"/>
      <c r="OB272" s="33"/>
      <c r="OC272" s="33"/>
      <c r="OD272" s="33"/>
      <c r="OE272" s="33"/>
      <c r="OF272" s="33"/>
      <c r="OG272" s="33"/>
      <c r="OH272" s="33"/>
      <c r="OI272" s="33"/>
      <c r="OJ272" s="33"/>
      <c r="OK272" s="33"/>
      <c r="OL272" s="33"/>
      <c r="OM272" s="33"/>
      <c r="ON272" s="33"/>
      <c r="OO272" s="33"/>
      <c r="OP272" s="33"/>
      <c r="OQ272" s="33"/>
      <c r="OR272" s="33"/>
      <c r="OS272" s="33"/>
      <c r="OT272" s="33"/>
      <c r="OU272" s="33"/>
      <c r="OV272" s="33"/>
      <c r="OW272" s="33"/>
      <c r="OX272" s="33"/>
      <c r="OY272" s="33"/>
      <c r="OZ272" s="33"/>
      <c r="PA272" s="33"/>
      <c r="PB272" s="33"/>
      <c r="PC272" s="33"/>
      <c r="PD272" s="33"/>
      <c r="PE272" s="33"/>
      <c r="PF272" s="33"/>
      <c r="PG272" s="33"/>
      <c r="PH272" s="33"/>
      <c r="PI272" s="33"/>
      <c r="PJ272" s="33"/>
      <c r="PK272" s="33"/>
      <c r="PL272" s="33"/>
      <c r="PM272" s="33"/>
      <c r="PN272" s="33"/>
      <c r="PO272" s="33"/>
      <c r="PP272" s="33"/>
      <c r="PQ272" s="33"/>
      <c r="PR272" s="33"/>
      <c r="PS272" s="33"/>
      <c r="PT272" s="33"/>
      <c r="PU272" s="33"/>
      <c r="PV272" s="33"/>
      <c r="PW272" s="33"/>
      <c r="PX272" s="33"/>
      <c r="PY272" s="33"/>
      <c r="PZ272" s="33"/>
      <c r="QA272" s="33"/>
      <c r="QB272" s="33"/>
      <c r="QC272" s="33"/>
      <c r="QD272" s="33"/>
      <c r="QE272" s="33"/>
      <c r="QF272" s="33"/>
      <c r="QG272" s="33"/>
      <c r="QH272" s="33"/>
      <c r="QI272" s="33"/>
      <c r="QJ272" s="33"/>
      <c r="QK272" s="33"/>
      <c r="QL272" s="33"/>
      <c r="QM272" s="33"/>
      <c r="QN272" s="33"/>
      <c r="QO272" s="33"/>
      <c r="QP272" s="33"/>
      <c r="QQ272" s="33"/>
      <c r="QR272" s="33"/>
      <c r="QS272" s="33"/>
      <c r="QT272" s="33"/>
      <c r="QU272" s="33"/>
      <c r="QV272" s="33"/>
      <c r="QW272" s="33"/>
      <c r="QX272" s="33"/>
      <c r="QY272" s="33"/>
      <c r="QZ272" s="33"/>
      <c r="RA272" s="33"/>
      <c r="RB272" s="33"/>
      <c r="RC272" s="33"/>
      <c r="RD272" s="33"/>
      <c r="RE272" s="33"/>
      <c r="RF272" s="33"/>
      <c r="RG272" s="33"/>
      <c r="RH272" s="33"/>
      <c r="RI272" s="33"/>
      <c r="RJ272" s="33"/>
      <c r="RK272" s="33"/>
      <c r="RL272" s="33"/>
      <c r="RM272" s="33"/>
      <c r="RN272" s="33"/>
      <c r="RO272" s="33"/>
      <c r="RP272" s="33"/>
      <c r="RQ272" s="33"/>
      <c r="RR272" s="33"/>
      <c r="RS272" s="33"/>
      <c r="RT272" s="33"/>
      <c r="RU272" s="33"/>
      <c r="RV272" s="33"/>
      <c r="RW272" s="33"/>
      <c r="RX272" s="33"/>
      <c r="RY272" s="33"/>
      <c r="RZ272" s="33"/>
      <c r="SA272" s="33"/>
      <c r="SB272" s="33"/>
      <c r="SC272" s="33"/>
      <c r="SD272" s="33"/>
      <c r="SE272" s="33"/>
      <c r="SF272" s="33"/>
      <c r="SG272" s="33"/>
      <c r="SH272" s="33"/>
      <c r="SI272" s="33"/>
      <c r="SJ272" s="33"/>
      <c r="SK272" s="33"/>
      <c r="SL272" s="33"/>
      <c r="SM272" s="33"/>
      <c r="SN272" s="33"/>
      <c r="SO272" s="33"/>
      <c r="SP272" s="33"/>
      <c r="SQ272" s="33"/>
      <c r="SR272" s="33"/>
      <c r="SS272" s="33"/>
      <c r="ST272" s="33"/>
      <c r="SU272" s="33"/>
      <c r="SV272" s="33"/>
      <c r="SW272" s="33"/>
      <c r="SX272" s="33"/>
      <c r="SY272" s="33"/>
      <c r="SZ272" s="33"/>
      <c r="TA272" s="33"/>
      <c r="TB272" s="33"/>
      <c r="TC272" s="33"/>
      <c r="TD272" s="33"/>
      <c r="TE272" s="33"/>
      <c r="TF272" s="33"/>
      <c r="TG272" s="33"/>
      <c r="TH272" s="33"/>
    </row>
    <row r="273" spans="1:528" s="27" customFormat="1" ht="25.5" customHeight="1" x14ac:dyDescent="0.2">
      <c r="A273" s="71"/>
      <c r="B273" s="72"/>
      <c r="C273" s="73"/>
      <c r="D273" s="74"/>
      <c r="E273" s="75">
        <f>'дод 7'!D208-'дод 3'!E269</f>
        <v>0</v>
      </c>
      <c r="F273" s="75">
        <f>'дод 7'!E208-'дод 3'!F269</f>
        <v>0</v>
      </c>
      <c r="G273" s="75">
        <f>'дод 7'!F208-'дод 3'!G269</f>
        <v>0</v>
      </c>
      <c r="H273" s="75">
        <f>'дод 7'!G208-'дод 3'!H269</f>
        <v>0</v>
      </c>
      <c r="I273" s="75">
        <f>'дод 7'!H208-'дод 3'!I269</f>
        <v>0</v>
      </c>
      <c r="J273" s="75">
        <f>'дод 7'!I208-'дод 3'!J269</f>
        <v>0</v>
      </c>
      <c r="K273" s="75">
        <f>'дод 7'!J208-'дод 3'!K269</f>
        <v>0</v>
      </c>
      <c r="L273" s="75">
        <f>'дод 7'!K208-'дод 3'!L269</f>
        <v>0</v>
      </c>
      <c r="M273" s="75">
        <f>'дод 7'!L208-'дод 3'!M269</f>
        <v>0</v>
      </c>
      <c r="N273" s="75">
        <f>'дод 7'!M208-'дод 3'!N269</f>
        <v>0</v>
      </c>
      <c r="O273" s="75">
        <f>'дод 7'!N208-'дод 3'!O269</f>
        <v>0</v>
      </c>
      <c r="P273" s="75">
        <f>'дод 7'!O208-'дод 3'!P269</f>
        <v>0</v>
      </c>
      <c r="Q273" s="171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  <c r="IL273" s="32"/>
      <c r="IM273" s="32"/>
      <c r="IN273" s="32"/>
      <c r="IO273" s="32"/>
      <c r="IP273" s="32"/>
      <c r="IQ273" s="32"/>
      <c r="IR273" s="32"/>
      <c r="IS273" s="32"/>
      <c r="IT273" s="32"/>
      <c r="IU273" s="32"/>
      <c r="IV273" s="32"/>
      <c r="IW273" s="32"/>
      <c r="IX273" s="32"/>
      <c r="IY273" s="32"/>
      <c r="IZ273" s="32"/>
      <c r="JA273" s="32"/>
      <c r="JB273" s="32"/>
      <c r="JC273" s="32"/>
      <c r="JD273" s="32"/>
      <c r="JE273" s="32"/>
      <c r="JF273" s="32"/>
      <c r="JG273" s="32"/>
      <c r="JH273" s="32"/>
      <c r="JI273" s="32"/>
      <c r="JJ273" s="32"/>
      <c r="JK273" s="32"/>
      <c r="JL273" s="32"/>
      <c r="JM273" s="32"/>
      <c r="JN273" s="32"/>
      <c r="JO273" s="32"/>
      <c r="JP273" s="32"/>
      <c r="JQ273" s="32"/>
      <c r="JR273" s="32"/>
      <c r="JS273" s="32"/>
      <c r="JT273" s="32"/>
      <c r="JU273" s="32"/>
      <c r="JV273" s="32"/>
      <c r="JW273" s="32"/>
      <c r="JX273" s="32"/>
      <c r="JY273" s="32"/>
      <c r="JZ273" s="32"/>
      <c r="KA273" s="32"/>
      <c r="KB273" s="32"/>
      <c r="KC273" s="32"/>
      <c r="KD273" s="32"/>
      <c r="KE273" s="32"/>
      <c r="KF273" s="32"/>
      <c r="KG273" s="32"/>
      <c r="KH273" s="32"/>
      <c r="KI273" s="32"/>
      <c r="KJ273" s="32"/>
      <c r="KK273" s="32"/>
      <c r="KL273" s="32"/>
      <c r="KM273" s="32"/>
      <c r="KN273" s="32"/>
      <c r="KO273" s="32"/>
      <c r="KP273" s="32"/>
      <c r="KQ273" s="32"/>
      <c r="KR273" s="32"/>
      <c r="KS273" s="32"/>
      <c r="KT273" s="32"/>
      <c r="KU273" s="32"/>
      <c r="KV273" s="32"/>
      <c r="KW273" s="32"/>
      <c r="KX273" s="32"/>
      <c r="KY273" s="32"/>
      <c r="KZ273" s="32"/>
      <c r="LA273" s="32"/>
      <c r="LB273" s="32"/>
      <c r="LC273" s="32"/>
      <c r="LD273" s="32"/>
      <c r="LE273" s="32"/>
      <c r="LF273" s="32"/>
      <c r="LG273" s="32"/>
      <c r="LH273" s="32"/>
      <c r="LI273" s="32"/>
      <c r="LJ273" s="32"/>
      <c r="LK273" s="32"/>
      <c r="LL273" s="32"/>
      <c r="LM273" s="32"/>
      <c r="LN273" s="32"/>
      <c r="LO273" s="32"/>
      <c r="LP273" s="32"/>
      <c r="LQ273" s="32"/>
      <c r="LR273" s="32"/>
      <c r="LS273" s="32"/>
      <c r="LT273" s="32"/>
      <c r="LU273" s="32"/>
      <c r="LV273" s="32"/>
      <c r="LW273" s="32"/>
      <c r="LX273" s="32"/>
      <c r="LY273" s="32"/>
      <c r="LZ273" s="32"/>
      <c r="MA273" s="32"/>
      <c r="MB273" s="32"/>
      <c r="MC273" s="32"/>
      <c r="MD273" s="32"/>
      <c r="ME273" s="32"/>
      <c r="MF273" s="32"/>
      <c r="MG273" s="32"/>
      <c r="MH273" s="32"/>
      <c r="MI273" s="32"/>
      <c r="MJ273" s="32"/>
      <c r="MK273" s="32"/>
      <c r="ML273" s="32"/>
      <c r="MM273" s="32"/>
      <c r="MN273" s="32"/>
      <c r="MO273" s="32"/>
      <c r="MP273" s="32"/>
      <c r="MQ273" s="32"/>
      <c r="MR273" s="32"/>
      <c r="MS273" s="32"/>
      <c r="MT273" s="32"/>
      <c r="MU273" s="32"/>
      <c r="MV273" s="32"/>
      <c r="MW273" s="32"/>
      <c r="MX273" s="32"/>
      <c r="MY273" s="32"/>
      <c r="MZ273" s="32"/>
      <c r="NA273" s="32"/>
      <c r="NB273" s="32"/>
      <c r="NC273" s="32"/>
      <c r="ND273" s="32"/>
      <c r="NE273" s="32"/>
      <c r="NF273" s="32"/>
      <c r="NG273" s="32"/>
      <c r="NH273" s="32"/>
      <c r="NI273" s="32"/>
      <c r="NJ273" s="32"/>
      <c r="NK273" s="32"/>
      <c r="NL273" s="32"/>
      <c r="NM273" s="32"/>
      <c r="NN273" s="32"/>
      <c r="NO273" s="32"/>
      <c r="NP273" s="32"/>
      <c r="NQ273" s="32"/>
      <c r="NR273" s="32"/>
      <c r="NS273" s="32"/>
      <c r="NT273" s="32"/>
      <c r="NU273" s="32"/>
      <c r="NV273" s="32"/>
      <c r="NW273" s="32"/>
      <c r="NX273" s="32"/>
      <c r="NY273" s="32"/>
      <c r="NZ273" s="32"/>
      <c r="OA273" s="32"/>
      <c r="OB273" s="32"/>
      <c r="OC273" s="32"/>
      <c r="OD273" s="32"/>
      <c r="OE273" s="32"/>
      <c r="OF273" s="32"/>
      <c r="OG273" s="32"/>
      <c r="OH273" s="32"/>
      <c r="OI273" s="32"/>
      <c r="OJ273" s="32"/>
      <c r="OK273" s="32"/>
      <c r="OL273" s="32"/>
      <c r="OM273" s="32"/>
      <c r="ON273" s="32"/>
      <c r="OO273" s="32"/>
      <c r="OP273" s="32"/>
      <c r="OQ273" s="32"/>
      <c r="OR273" s="32"/>
      <c r="OS273" s="32"/>
      <c r="OT273" s="32"/>
      <c r="OU273" s="32"/>
      <c r="OV273" s="32"/>
      <c r="OW273" s="32"/>
      <c r="OX273" s="32"/>
      <c r="OY273" s="32"/>
      <c r="OZ273" s="32"/>
      <c r="PA273" s="32"/>
      <c r="PB273" s="32"/>
      <c r="PC273" s="32"/>
      <c r="PD273" s="32"/>
      <c r="PE273" s="32"/>
      <c r="PF273" s="32"/>
      <c r="PG273" s="32"/>
      <c r="PH273" s="32"/>
      <c r="PI273" s="32"/>
      <c r="PJ273" s="32"/>
      <c r="PK273" s="32"/>
      <c r="PL273" s="32"/>
      <c r="PM273" s="32"/>
      <c r="PN273" s="32"/>
      <c r="PO273" s="32"/>
      <c r="PP273" s="32"/>
      <c r="PQ273" s="32"/>
      <c r="PR273" s="32"/>
      <c r="PS273" s="32"/>
      <c r="PT273" s="32"/>
      <c r="PU273" s="32"/>
      <c r="PV273" s="32"/>
      <c r="PW273" s="32"/>
      <c r="PX273" s="32"/>
      <c r="PY273" s="32"/>
      <c r="PZ273" s="32"/>
      <c r="QA273" s="32"/>
      <c r="QB273" s="32"/>
      <c r="QC273" s="32"/>
      <c r="QD273" s="32"/>
      <c r="QE273" s="32"/>
      <c r="QF273" s="32"/>
      <c r="QG273" s="32"/>
      <c r="QH273" s="32"/>
      <c r="QI273" s="32"/>
      <c r="QJ273" s="32"/>
      <c r="QK273" s="32"/>
      <c r="QL273" s="32"/>
      <c r="QM273" s="32"/>
      <c r="QN273" s="32"/>
      <c r="QO273" s="32"/>
      <c r="QP273" s="32"/>
      <c r="QQ273" s="32"/>
      <c r="QR273" s="32"/>
      <c r="QS273" s="32"/>
      <c r="QT273" s="32"/>
      <c r="QU273" s="32"/>
      <c r="QV273" s="32"/>
      <c r="QW273" s="32"/>
      <c r="QX273" s="32"/>
      <c r="QY273" s="32"/>
      <c r="QZ273" s="32"/>
      <c r="RA273" s="32"/>
      <c r="RB273" s="32"/>
      <c r="RC273" s="32"/>
      <c r="RD273" s="32"/>
      <c r="RE273" s="32"/>
      <c r="RF273" s="32"/>
      <c r="RG273" s="32"/>
      <c r="RH273" s="32"/>
      <c r="RI273" s="32"/>
      <c r="RJ273" s="32"/>
      <c r="RK273" s="32"/>
      <c r="RL273" s="32"/>
      <c r="RM273" s="32"/>
      <c r="RN273" s="32"/>
      <c r="RO273" s="32"/>
      <c r="RP273" s="32"/>
      <c r="RQ273" s="32"/>
      <c r="RR273" s="32"/>
      <c r="RS273" s="32"/>
      <c r="RT273" s="32"/>
      <c r="RU273" s="32"/>
      <c r="RV273" s="32"/>
      <c r="RW273" s="32"/>
      <c r="RX273" s="32"/>
      <c r="RY273" s="32"/>
      <c r="RZ273" s="32"/>
      <c r="SA273" s="32"/>
      <c r="SB273" s="32"/>
      <c r="SC273" s="32"/>
      <c r="SD273" s="32"/>
      <c r="SE273" s="32"/>
      <c r="SF273" s="32"/>
      <c r="SG273" s="32"/>
      <c r="SH273" s="32"/>
      <c r="SI273" s="32"/>
      <c r="SJ273" s="32"/>
      <c r="SK273" s="32"/>
      <c r="SL273" s="32"/>
      <c r="SM273" s="32"/>
      <c r="SN273" s="32"/>
      <c r="SO273" s="32"/>
      <c r="SP273" s="32"/>
      <c r="SQ273" s="32"/>
      <c r="SR273" s="32"/>
      <c r="SS273" s="32"/>
      <c r="ST273" s="32"/>
      <c r="SU273" s="32"/>
      <c r="SV273" s="32"/>
      <c r="SW273" s="32"/>
      <c r="SX273" s="32"/>
      <c r="SY273" s="32"/>
      <c r="SZ273" s="32"/>
      <c r="TA273" s="32"/>
      <c r="TB273" s="32"/>
      <c r="TC273" s="32"/>
      <c r="TD273" s="32"/>
      <c r="TE273" s="32"/>
      <c r="TF273" s="32"/>
      <c r="TG273" s="32"/>
      <c r="TH273" s="32"/>
    </row>
    <row r="274" spans="1:528" s="27" customFormat="1" ht="25.5" customHeight="1" x14ac:dyDescent="0.2">
      <c r="A274" s="71"/>
      <c r="B274" s="72"/>
      <c r="C274" s="73"/>
      <c r="D274" s="74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171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  <c r="IQ274" s="32"/>
      <c r="IR274" s="32"/>
      <c r="IS274" s="32"/>
      <c r="IT274" s="32"/>
      <c r="IU274" s="32"/>
      <c r="IV274" s="32"/>
      <c r="IW274" s="32"/>
      <c r="IX274" s="32"/>
      <c r="IY274" s="32"/>
      <c r="IZ274" s="32"/>
      <c r="JA274" s="32"/>
      <c r="JB274" s="32"/>
      <c r="JC274" s="32"/>
      <c r="JD274" s="32"/>
      <c r="JE274" s="32"/>
      <c r="JF274" s="32"/>
      <c r="JG274" s="32"/>
      <c r="JH274" s="32"/>
      <c r="JI274" s="32"/>
      <c r="JJ274" s="32"/>
      <c r="JK274" s="32"/>
      <c r="JL274" s="32"/>
      <c r="JM274" s="32"/>
      <c r="JN274" s="32"/>
      <c r="JO274" s="32"/>
      <c r="JP274" s="32"/>
      <c r="JQ274" s="32"/>
      <c r="JR274" s="32"/>
      <c r="JS274" s="32"/>
      <c r="JT274" s="32"/>
      <c r="JU274" s="32"/>
      <c r="JV274" s="32"/>
      <c r="JW274" s="32"/>
      <c r="JX274" s="32"/>
      <c r="JY274" s="32"/>
      <c r="JZ274" s="32"/>
      <c r="KA274" s="32"/>
      <c r="KB274" s="32"/>
      <c r="KC274" s="32"/>
      <c r="KD274" s="32"/>
      <c r="KE274" s="32"/>
      <c r="KF274" s="32"/>
      <c r="KG274" s="32"/>
      <c r="KH274" s="32"/>
      <c r="KI274" s="32"/>
      <c r="KJ274" s="32"/>
      <c r="KK274" s="32"/>
      <c r="KL274" s="32"/>
      <c r="KM274" s="32"/>
      <c r="KN274" s="32"/>
      <c r="KO274" s="32"/>
      <c r="KP274" s="32"/>
      <c r="KQ274" s="32"/>
      <c r="KR274" s="32"/>
      <c r="KS274" s="32"/>
      <c r="KT274" s="32"/>
      <c r="KU274" s="32"/>
      <c r="KV274" s="32"/>
      <c r="KW274" s="32"/>
      <c r="KX274" s="32"/>
      <c r="KY274" s="32"/>
      <c r="KZ274" s="32"/>
      <c r="LA274" s="32"/>
      <c r="LB274" s="32"/>
      <c r="LC274" s="32"/>
      <c r="LD274" s="32"/>
      <c r="LE274" s="32"/>
      <c r="LF274" s="32"/>
      <c r="LG274" s="32"/>
      <c r="LH274" s="32"/>
      <c r="LI274" s="32"/>
      <c r="LJ274" s="32"/>
      <c r="LK274" s="32"/>
      <c r="LL274" s="32"/>
      <c r="LM274" s="32"/>
      <c r="LN274" s="32"/>
      <c r="LO274" s="32"/>
      <c r="LP274" s="32"/>
      <c r="LQ274" s="32"/>
      <c r="LR274" s="32"/>
      <c r="LS274" s="32"/>
      <c r="LT274" s="32"/>
      <c r="LU274" s="32"/>
      <c r="LV274" s="32"/>
      <c r="LW274" s="32"/>
      <c r="LX274" s="32"/>
      <c r="LY274" s="32"/>
      <c r="LZ274" s="32"/>
      <c r="MA274" s="32"/>
      <c r="MB274" s="32"/>
      <c r="MC274" s="32"/>
      <c r="MD274" s="32"/>
      <c r="ME274" s="32"/>
      <c r="MF274" s="32"/>
      <c r="MG274" s="32"/>
      <c r="MH274" s="32"/>
      <c r="MI274" s="32"/>
      <c r="MJ274" s="32"/>
      <c r="MK274" s="32"/>
      <c r="ML274" s="32"/>
      <c r="MM274" s="32"/>
      <c r="MN274" s="32"/>
      <c r="MO274" s="32"/>
      <c r="MP274" s="32"/>
      <c r="MQ274" s="32"/>
      <c r="MR274" s="32"/>
      <c r="MS274" s="32"/>
      <c r="MT274" s="32"/>
      <c r="MU274" s="32"/>
      <c r="MV274" s="32"/>
      <c r="MW274" s="32"/>
      <c r="MX274" s="32"/>
      <c r="MY274" s="32"/>
      <c r="MZ274" s="32"/>
      <c r="NA274" s="32"/>
      <c r="NB274" s="32"/>
      <c r="NC274" s="32"/>
      <c r="ND274" s="32"/>
      <c r="NE274" s="32"/>
      <c r="NF274" s="32"/>
      <c r="NG274" s="32"/>
      <c r="NH274" s="32"/>
      <c r="NI274" s="32"/>
      <c r="NJ274" s="32"/>
      <c r="NK274" s="32"/>
      <c r="NL274" s="32"/>
      <c r="NM274" s="32"/>
      <c r="NN274" s="32"/>
      <c r="NO274" s="32"/>
      <c r="NP274" s="32"/>
      <c r="NQ274" s="32"/>
      <c r="NR274" s="32"/>
      <c r="NS274" s="32"/>
      <c r="NT274" s="32"/>
      <c r="NU274" s="32"/>
      <c r="NV274" s="32"/>
      <c r="NW274" s="32"/>
      <c r="NX274" s="32"/>
      <c r="NY274" s="32"/>
      <c r="NZ274" s="32"/>
      <c r="OA274" s="32"/>
      <c r="OB274" s="32"/>
      <c r="OC274" s="32"/>
      <c r="OD274" s="32"/>
      <c r="OE274" s="32"/>
      <c r="OF274" s="32"/>
      <c r="OG274" s="32"/>
      <c r="OH274" s="32"/>
      <c r="OI274" s="32"/>
      <c r="OJ274" s="32"/>
      <c r="OK274" s="32"/>
      <c r="OL274" s="32"/>
      <c r="OM274" s="32"/>
      <c r="ON274" s="32"/>
      <c r="OO274" s="32"/>
      <c r="OP274" s="32"/>
      <c r="OQ274" s="32"/>
      <c r="OR274" s="32"/>
      <c r="OS274" s="32"/>
      <c r="OT274" s="32"/>
      <c r="OU274" s="32"/>
      <c r="OV274" s="32"/>
      <c r="OW274" s="32"/>
      <c r="OX274" s="32"/>
      <c r="OY274" s="32"/>
      <c r="OZ274" s="32"/>
      <c r="PA274" s="32"/>
      <c r="PB274" s="32"/>
      <c r="PC274" s="32"/>
      <c r="PD274" s="32"/>
      <c r="PE274" s="32"/>
      <c r="PF274" s="32"/>
      <c r="PG274" s="32"/>
      <c r="PH274" s="32"/>
      <c r="PI274" s="32"/>
      <c r="PJ274" s="32"/>
      <c r="PK274" s="32"/>
      <c r="PL274" s="32"/>
      <c r="PM274" s="32"/>
      <c r="PN274" s="32"/>
      <c r="PO274" s="32"/>
      <c r="PP274" s="32"/>
      <c r="PQ274" s="32"/>
      <c r="PR274" s="32"/>
      <c r="PS274" s="32"/>
      <c r="PT274" s="32"/>
      <c r="PU274" s="32"/>
      <c r="PV274" s="32"/>
      <c r="PW274" s="32"/>
      <c r="PX274" s="32"/>
      <c r="PY274" s="32"/>
      <c r="PZ274" s="32"/>
      <c r="QA274" s="32"/>
      <c r="QB274" s="32"/>
      <c r="QC274" s="32"/>
      <c r="QD274" s="32"/>
      <c r="QE274" s="32"/>
      <c r="QF274" s="32"/>
      <c r="QG274" s="32"/>
      <c r="QH274" s="32"/>
      <c r="QI274" s="32"/>
      <c r="QJ274" s="32"/>
      <c r="QK274" s="32"/>
      <c r="QL274" s="32"/>
      <c r="QM274" s="32"/>
      <c r="QN274" s="32"/>
      <c r="QO274" s="32"/>
      <c r="QP274" s="32"/>
      <c r="QQ274" s="32"/>
      <c r="QR274" s="32"/>
      <c r="QS274" s="32"/>
      <c r="QT274" s="32"/>
      <c r="QU274" s="32"/>
      <c r="QV274" s="32"/>
      <c r="QW274" s="32"/>
      <c r="QX274" s="32"/>
      <c r="QY274" s="32"/>
      <c r="QZ274" s="32"/>
      <c r="RA274" s="32"/>
      <c r="RB274" s="32"/>
      <c r="RC274" s="32"/>
      <c r="RD274" s="32"/>
      <c r="RE274" s="32"/>
      <c r="RF274" s="32"/>
      <c r="RG274" s="32"/>
      <c r="RH274" s="32"/>
      <c r="RI274" s="32"/>
      <c r="RJ274" s="32"/>
      <c r="RK274" s="32"/>
      <c r="RL274" s="32"/>
      <c r="RM274" s="32"/>
      <c r="RN274" s="32"/>
      <c r="RO274" s="32"/>
      <c r="RP274" s="32"/>
      <c r="RQ274" s="32"/>
      <c r="RR274" s="32"/>
      <c r="RS274" s="32"/>
      <c r="RT274" s="32"/>
      <c r="RU274" s="32"/>
      <c r="RV274" s="32"/>
      <c r="RW274" s="32"/>
      <c r="RX274" s="32"/>
      <c r="RY274" s="32"/>
      <c r="RZ274" s="32"/>
      <c r="SA274" s="32"/>
      <c r="SB274" s="32"/>
      <c r="SC274" s="32"/>
      <c r="SD274" s="32"/>
      <c r="SE274" s="32"/>
      <c r="SF274" s="32"/>
      <c r="SG274" s="32"/>
      <c r="SH274" s="32"/>
      <c r="SI274" s="32"/>
      <c r="SJ274" s="32"/>
      <c r="SK274" s="32"/>
      <c r="SL274" s="32"/>
      <c r="SM274" s="32"/>
      <c r="SN274" s="32"/>
      <c r="SO274" s="32"/>
      <c r="SP274" s="32"/>
      <c r="SQ274" s="32"/>
      <c r="SR274" s="32"/>
      <c r="SS274" s="32"/>
      <c r="ST274" s="32"/>
      <c r="SU274" s="32"/>
      <c r="SV274" s="32"/>
      <c r="SW274" s="32"/>
      <c r="SX274" s="32"/>
      <c r="SY274" s="32"/>
      <c r="SZ274" s="32"/>
      <c r="TA274" s="32"/>
      <c r="TB274" s="32"/>
      <c r="TC274" s="32"/>
      <c r="TD274" s="32"/>
      <c r="TE274" s="32"/>
      <c r="TF274" s="32"/>
      <c r="TG274" s="32"/>
      <c r="TH274" s="32"/>
    </row>
    <row r="275" spans="1:528" s="27" customFormat="1" ht="25.5" customHeight="1" x14ac:dyDescent="0.2">
      <c r="A275" s="71"/>
      <c r="B275" s="72"/>
      <c r="C275" s="73"/>
      <c r="D275" s="74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171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  <c r="IV275" s="32"/>
      <c r="IW275" s="32"/>
      <c r="IX275" s="32"/>
      <c r="IY275" s="32"/>
      <c r="IZ275" s="32"/>
      <c r="JA275" s="32"/>
      <c r="JB275" s="32"/>
      <c r="JC275" s="32"/>
      <c r="JD275" s="32"/>
      <c r="JE275" s="32"/>
      <c r="JF275" s="32"/>
      <c r="JG275" s="32"/>
      <c r="JH275" s="32"/>
      <c r="JI275" s="32"/>
      <c r="JJ275" s="32"/>
      <c r="JK275" s="32"/>
      <c r="JL275" s="32"/>
      <c r="JM275" s="32"/>
      <c r="JN275" s="32"/>
      <c r="JO275" s="32"/>
      <c r="JP275" s="32"/>
      <c r="JQ275" s="32"/>
      <c r="JR275" s="32"/>
      <c r="JS275" s="32"/>
      <c r="JT275" s="32"/>
      <c r="JU275" s="32"/>
      <c r="JV275" s="32"/>
      <c r="JW275" s="32"/>
      <c r="JX275" s="32"/>
      <c r="JY275" s="32"/>
      <c r="JZ275" s="32"/>
      <c r="KA275" s="32"/>
      <c r="KB275" s="32"/>
      <c r="KC275" s="32"/>
      <c r="KD275" s="32"/>
      <c r="KE275" s="32"/>
      <c r="KF275" s="32"/>
      <c r="KG275" s="32"/>
      <c r="KH275" s="32"/>
      <c r="KI275" s="32"/>
      <c r="KJ275" s="32"/>
      <c r="KK275" s="32"/>
      <c r="KL275" s="32"/>
      <c r="KM275" s="32"/>
      <c r="KN275" s="32"/>
      <c r="KO275" s="32"/>
      <c r="KP275" s="32"/>
      <c r="KQ275" s="32"/>
      <c r="KR275" s="32"/>
      <c r="KS275" s="32"/>
      <c r="KT275" s="32"/>
      <c r="KU275" s="32"/>
      <c r="KV275" s="32"/>
      <c r="KW275" s="32"/>
      <c r="KX275" s="32"/>
      <c r="KY275" s="32"/>
      <c r="KZ275" s="32"/>
      <c r="LA275" s="32"/>
      <c r="LB275" s="32"/>
      <c r="LC275" s="32"/>
      <c r="LD275" s="32"/>
      <c r="LE275" s="32"/>
      <c r="LF275" s="32"/>
      <c r="LG275" s="32"/>
      <c r="LH275" s="32"/>
      <c r="LI275" s="32"/>
      <c r="LJ275" s="32"/>
      <c r="LK275" s="32"/>
      <c r="LL275" s="32"/>
      <c r="LM275" s="32"/>
      <c r="LN275" s="32"/>
      <c r="LO275" s="32"/>
      <c r="LP275" s="32"/>
      <c r="LQ275" s="32"/>
      <c r="LR275" s="32"/>
      <c r="LS275" s="32"/>
      <c r="LT275" s="32"/>
      <c r="LU275" s="32"/>
      <c r="LV275" s="32"/>
      <c r="LW275" s="32"/>
      <c r="LX275" s="32"/>
      <c r="LY275" s="32"/>
      <c r="LZ275" s="32"/>
      <c r="MA275" s="32"/>
      <c r="MB275" s="32"/>
      <c r="MC275" s="32"/>
      <c r="MD275" s="32"/>
      <c r="ME275" s="32"/>
      <c r="MF275" s="32"/>
      <c r="MG275" s="32"/>
      <c r="MH275" s="32"/>
      <c r="MI275" s="32"/>
      <c r="MJ275" s="32"/>
      <c r="MK275" s="32"/>
      <c r="ML275" s="32"/>
      <c r="MM275" s="32"/>
      <c r="MN275" s="32"/>
      <c r="MO275" s="32"/>
      <c r="MP275" s="32"/>
      <c r="MQ275" s="32"/>
      <c r="MR275" s="32"/>
      <c r="MS275" s="32"/>
      <c r="MT275" s="32"/>
      <c r="MU275" s="32"/>
      <c r="MV275" s="32"/>
      <c r="MW275" s="32"/>
      <c r="MX275" s="32"/>
      <c r="MY275" s="32"/>
      <c r="MZ275" s="32"/>
      <c r="NA275" s="32"/>
      <c r="NB275" s="32"/>
      <c r="NC275" s="32"/>
      <c r="ND275" s="32"/>
      <c r="NE275" s="32"/>
      <c r="NF275" s="32"/>
      <c r="NG275" s="32"/>
      <c r="NH275" s="32"/>
      <c r="NI275" s="32"/>
      <c r="NJ275" s="32"/>
      <c r="NK275" s="32"/>
      <c r="NL275" s="32"/>
      <c r="NM275" s="32"/>
      <c r="NN275" s="32"/>
      <c r="NO275" s="32"/>
      <c r="NP275" s="32"/>
      <c r="NQ275" s="32"/>
      <c r="NR275" s="32"/>
      <c r="NS275" s="32"/>
      <c r="NT275" s="32"/>
      <c r="NU275" s="32"/>
      <c r="NV275" s="32"/>
      <c r="NW275" s="32"/>
      <c r="NX275" s="32"/>
      <c r="NY275" s="32"/>
      <c r="NZ275" s="32"/>
      <c r="OA275" s="32"/>
      <c r="OB275" s="32"/>
      <c r="OC275" s="32"/>
      <c r="OD275" s="32"/>
      <c r="OE275" s="32"/>
      <c r="OF275" s="32"/>
      <c r="OG275" s="32"/>
      <c r="OH275" s="32"/>
      <c r="OI275" s="32"/>
      <c r="OJ275" s="32"/>
      <c r="OK275" s="32"/>
      <c r="OL275" s="32"/>
      <c r="OM275" s="32"/>
      <c r="ON275" s="32"/>
      <c r="OO275" s="32"/>
      <c r="OP275" s="32"/>
      <c r="OQ275" s="32"/>
      <c r="OR275" s="32"/>
      <c r="OS275" s="32"/>
      <c r="OT275" s="32"/>
      <c r="OU275" s="32"/>
      <c r="OV275" s="32"/>
      <c r="OW275" s="32"/>
      <c r="OX275" s="32"/>
      <c r="OY275" s="32"/>
      <c r="OZ275" s="32"/>
      <c r="PA275" s="32"/>
      <c r="PB275" s="32"/>
      <c r="PC275" s="32"/>
      <c r="PD275" s="32"/>
      <c r="PE275" s="32"/>
      <c r="PF275" s="32"/>
      <c r="PG275" s="32"/>
      <c r="PH275" s="32"/>
      <c r="PI275" s="32"/>
      <c r="PJ275" s="32"/>
      <c r="PK275" s="32"/>
      <c r="PL275" s="32"/>
      <c r="PM275" s="32"/>
      <c r="PN275" s="32"/>
      <c r="PO275" s="32"/>
      <c r="PP275" s="32"/>
      <c r="PQ275" s="32"/>
      <c r="PR275" s="32"/>
      <c r="PS275" s="32"/>
      <c r="PT275" s="32"/>
      <c r="PU275" s="32"/>
      <c r="PV275" s="32"/>
      <c r="PW275" s="32"/>
      <c r="PX275" s="32"/>
      <c r="PY275" s="32"/>
      <c r="PZ275" s="32"/>
      <c r="QA275" s="32"/>
      <c r="QB275" s="32"/>
      <c r="QC275" s="32"/>
      <c r="QD275" s="32"/>
      <c r="QE275" s="32"/>
      <c r="QF275" s="32"/>
      <c r="QG275" s="32"/>
      <c r="QH275" s="32"/>
      <c r="QI275" s="32"/>
      <c r="QJ275" s="32"/>
      <c r="QK275" s="32"/>
      <c r="QL275" s="32"/>
      <c r="QM275" s="32"/>
      <c r="QN275" s="32"/>
      <c r="QO275" s="32"/>
      <c r="QP275" s="32"/>
      <c r="QQ275" s="32"/>
      <c r="QR275" s="32"/>
      <c r="QS275" s="32"/>
      <c r="QT275" s="32"/>
      <c r="QU275" s="32"/>
      <c r="QV275" s="32"/>
      <c r="QW275" s="32"/>
      <c r="QX275" s="32"/>
      <c r="QY275" s="32"/>
      <c r="QZ275" s="32"/>
      <c r="RA275" s="32"/>
      <c r="RB275" s="32"/>
      <c r="RC275" s="32"/>
      <c r="RD275" s="32"/>
      <c r="RE275" s="32"/>
      <c r="RF275" s="32"/>
      <c r="RG275" s="32"/>
      <c r="RH275" s="32"/>
      <c r="RI275" s="32"/>
      <c r="RJ275" s="32"/>
      <c r="RK275" s="32"/>
      <c r="RL275" s="32"/>
      <c r="RM275" s="32"/>
      <c r="RN275" s="32"/>
      <c r="RO275" s="32"/>
      <c r="RP275" s="32"/>
      <c r="RQ275" s="32"/>
      <c r="RR275" s="32"/>
      <c r="RS275" s="32"/>
      <c r="RT275" s="32"/>
      <c r="RU275" s="32"/>
      <c r="RV275" s="32"/>
      <c r="RW275" s="32"/>
      <c r="RX275" s="32"/>
      <c r="RY275" s="32"/>
      <c r="RZ275" s="32"/>
      <c r="SA275" s="32"/>
      <c r="SB275" s="32"/>
      <c r="SC275" s="32"/>
      <c r="SD275" s="32"/>
      <c r="SE275" s="32"/>
      <c r="SF275" s="32"/>
      <c r="SG275" s="32"/>
      <c r="SH275" s="32"/>
      <c r="SI275" s="32"/>
      <c r="SJ275" s="32"/>
      <c r="SK275" s="32"/>
      <c r="SL275" s="32"/>
      <c r="SM275" s="32"/>
      <c r="SN275" s="32"/>
      <c r="SO275" s="32"/>
      <c r="SP275" s="32"/>
      <c r="SQ275" s="32"/>
      <c r="SR275" s="32"/>
      <c r="SS275" s="32"/>
      <c r="ST275" s="32"/>
      <c r="SU275" s="32"/>
      <c r="SV275" s="32"/>
      <c r="SW275" s="32"/>
      <c r="SX275" s="32"/>
      <c r="SY275" s="32"/>
      <c r="SZ275" s="32"/>
      <c r="TA275" s="32"/>
      <c r="TB275" s="32"/>
      <c r="TC275" s="32"/>
      <c r="TD275" s="32"/>
      <c r="TE275" s="32"/>
      <c r="TF275" s="32"/>
      <c r="TG275" s="32"/>
      <c r="TH275" s="32"/>
    </row>
    <row r="276" spans="1:528" s="27" customFormat="1" ht="25.5" customHeight="1" x14ac:dyDescent="0.2">
      <c r="A276" s="71"/>
      <c r="B276" s="72"/>
      <c r="C276" s="73"/>
      <c r="D276" s="74"/>
      <c r="E276" s="75">
        <f>'дод 7'!D209-'дод 3'!E270</f>
        <v>0</v>
      </c>
      <c r="F276" s="75">
        <f>'дод 7'!E209-'дод 3'!F270</f>
        <v>0</v>
      </c>
      <c r="G276" s="75">
        <f>'дод 7'!F209-'дод 3'!G270</f>
        <v>0</v>
      </c>
      <c r="H276" s="75">
        <f>'дод 7'!G209-'дод 3'!H270</f>
        <v>0</v>
      </c>
      <c r="I276" s="75">
        <f>'дод 7'!H209-'дод 3'!I270</f>
        <v>0</v>
      </c>
      <c r="J276" s="75">
        <f>'дод 7'!I209-'дод 3'!J270</f>
        <v>0</v>
      </c>
      <c r="K276" s="75">
        <f>'дод 7'!J209-'дод 3'!K270</f>
        <v>0</v>
      </c>
      <c r="L276" s="75">
        <f>'дод 7'!K209-'дод 3'!L270</f>
        <v>0</v>
      </c>
      <c r="M276" s="75">
        <f>'дод 7'!L209-'дод 3'!M270</f>
        <v>0</v>
      </c>
      <c r="N276" s="75">
        <f>'дод 7'!M209-'дод 3'!N270</f>
        <v>0</v>
      </c>
      <c r="O276" s="75">
        <f>'дод 7'!N209-'дод 3'!O270</f>
        <v>0</v>
      </c>
      <c r="P276" s="75">
        <f>'дод 7'!O209-'дод 3'!P270</f>
        <v>0</v>
      </c>
      <c r="Q276" s="171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  <c r="IO276" s="32"/>
      <c r="IP276" s="32"/>
      <c r="IQ276" s="32"/>
      <c r="IR276" s="32"/>
      <c r="IS276" s="32"/>
      <c r="IT276" s="32"/>
      <c r="IU276" s="32"/>
      <c r="IV276" s="32"/>
      <c r="IW276" s="32"/>
      <c r="IX276" s="32"/>
      <c r="IY276" s="32"/>
      <c r="IZ276" s="32"/>
      <c r="JA276" s="32"/>
      <c r="JB276" s="32"/>
      <c r="JC276" s="32"/>
      <c r="JD276" s="32"/>
      <c r="JE276" s="32"/>
      <c r="JF276" s="32"/>
      <c r="JG276" s="32"/>
      <c r="JH276" s="32"/>
      <c r="JI276" s="32"/>
      <c r="JJ276" s="32"/>
      <c r="JK276" s="32"/>
      <c r="JL276" s="32"/>
      <c r="JM276" s="32"/>
      <c r="JN276" s="32"/>
      <c r="JO276" s="32"/>
      <c r="JP276" s="32"/>
      <c r="JQ276" s="32"/>
      <c r="JR276" s="32"/>
      <c r="JS276" s="32"/>
      <c r="JT276" s="32"/>
      <c r="JU276" s="32"/>
      <c r="JV276" s="32"/>
      <c r="JW276" s="32"/>
      <c r="JX276" s="32"/>
      <c r="JY276" s="32"/>
      <c r="JZ276" s="32"/>
      <c r="KA276" s="32"/>
      <c r="KB276" s="32"/>
      <c r="KC276" s="32"/>
      <c r="KD276" s="32"/>
      <c r="KE276" s="32"/>
      <c r="KF276" s="32"/>
      <c r="KG276" s="32"/>
      <c r="KH276" s="32"/>
      <c r="KI276" s="32"/>
      <c r="KJ276" s="32"/>
      <c r="KK276" s="32"/>
      <c r="KL276" s="32"/>
      <c r="KM276" s="32"/>
      <c r="KN276" s="32"/>
      <c r="KO276" s="32"/>
      <c r="KP276" s="32"/>
      <c r="KQ276" s="32"/>
      <c r="KR276" s="32"/>
      <c r="KS276" s="32"/>
      <c r="KT276" s="32"/>
      <c r="KU276" s="32"/>
      <c r="KV276" s="32"/>
      <c r="KW276" s="32"/>
      <c r="KX276" s="32"/>
      <c r="KY276" s="32"/>
      <c r="KZ276" s="32"/>
      <c r="LA276" s="32"/>
      <c r="LB276" s="32"/>
      <c r="LC276" s="32"/>
      <c r="LD276" s="32"/>
      <c r="LE276" s="32"/>
      <c r="LF276" s="32"/>
      <c r="LG276" s="32"/>
      <c r="LH276" s="32"/>
      <c r="LI276" s="32"/>
      <c r="LJ276" s="32"/>
      <c r="LK276" s="32"/>
      <c r="LL276" s="32"/>
      <c r="LM276" s="32"/>
      <c r="LN276" s="32"/>
      <c r="LO276" s="32"/>
      <c r="LP276" s="32"/>
      <c r="LQ276" s="32"/>
      <c r="LR276" s="32"/>
      <c r="LS276" s="32"/>
      <c r="LT276" s="32"/>
      <c r="LU276" s="32"/>
      <c r="LV276" s="32"/>
      <c r="LW276" s="32"/>
      <c r="LX276" s="32"/>
      <c r="LY276" s="32"/>
      <c r="LZ276" s="32"/>
      <c r="MA276" s="32"/>
      <c r="MB276" s="32"/>
      <c r="MC276" s="32"/>
      <c r="MD276" s="32"/>
      <c r="ME276" s="32"/>
      <c r="MF276" s="32"/>
      <c r="MG276" s="32"/>
      <c r="MH276" s="32"/>
      <c r="MI276" s="32"/>
      <c r="MJ276" s="32"/>
      <c r="MK276" s="32"/>
      <c r="ML276" s="32"/>
      <c r="MM276" s="32"/>
      <c r="MN276" s="32"/>
      <c r="MO276" s="32"/>
      <c r="MP276" s="32"/>
      <c r="MQ276" s="32"/>
      <c r="MR276" s="32"/>
      <c r="MS276" s="32"/>
      <c r="MT276" s="32"/>
      <c r="MU276" s="32"/>
      <c r="MV276" s="32"/>
      <c r="MW276" s="32"/>
      <c r="MX276" s="32"/>
      <c r="MY276" s="32"/>
      <c r="MZ276" s="32"/>
      <c r="NA276" s="32"/>
      <c r="NB276" s="32"/>
      <c r="NC276" s="32"/>
      <c r="ND276" s="32"/>
      <c r="NE276" s="32"/>
      <c r="NF276" s="32"/>
      <c r="NG276" s="32"/>
      <c r="NH276" s="32"/>
      <c r="NI276" s="32"/>
      <c r="NJ276" s="32"/>
      <c r="NK276" s="32"/>
      <c r="NL276" s="32"/>
      <c r="NM276" s="32"/>
      <c r="NN276" s="32"/>
      <c r="NO276" s="32"/>
      <c r="NP276" s="32"/>
      <c r="NQ276" s="32"/>
      <c r="NR276" s="32"/>
      <c r="NS276" s="32"/>
      <c r="NT276" s="32"/>
      <c r="NU276" s="32"/>
      <c r="NV276" s="32"/>
      <c r="NW276" s="32"/>
      <c r="NX276" s="32"/>
      <c r="NY276" s="32"/>
      <c r="NZ276" s="32"/>
      <c r="OA276" s="32"/>
      <c r="OB276" s="32"/>
      <c r="OC276" s="32"/>
      <c r="OD276" s="32"/>
      <c r="OE276" s="32"/>
      <c r="OF276" s="32"/>
      <c r="OG276" s="32"/>
      <c r="OH276" s="32"/>
      <c r="OI276" s="32"/>
      <c r="OJ276" s="32"/>
      <c r="OK276" s="32"/>
      <c r="OL276" s="32"/>
      <c r="OM276" s="32"/>
      <c r="ON276" s="32"/>
      <c r="OO276" s="32"/>
      <c r="OP276" s="32"/>
      <c r="OQ276" s="32"/>
      <c r="OR276" s="32"/>
      <c r="OS276" s="32"/>
      <c r="OT276" s="32"/>
      <c r="OU276" s="32"/>
      <c r="OV276" s="32"/>
      <c r="OW276" s="32"/>
      <c r="OX276" s="32"/>
      <c r="OY276" s="32"/>
      <c r="OZ276" s="32"/>
      <c r="PA276" s="32"/>
      <c r="PB276" s="32"/>
      <c r="PC276" s="32"/>
      <c r="PD276" s="32"/>
      <c r="PE276" s="32"/>
      <c r="PF276" s="32"/>
      <c r="PG276" s="32"/>
      <c r="PH276" s="32"/>
      <c r="PI276" s="32"/>
      <c r="PJ276" s="32"/>
      <c r="PK276" s="32"/>
      <c r="PL276" s="32"/>
      <c r="PM276" s="32"/>
      <c r="PN276" s="32"/>
      <c r="PO276" s="32"/>
      <c r="PP276" s="32"/>
      <c r="PQ276" s="32"/>
      <c r="PR276" s="32"/>
      <c r="PS276" s="32"/>
      <c r="PT276" s="32"/>
      <c r="PU276" s="32"/>
      <c r="PV276" s="32"/>
      <c r="PW276" s="32"/>
      <c r="PX276" s="32"/>
      <c r="PY276" s="32"/>
      <c r="PZ276" s="32"/>
      <c r="QA276" s="32"/>
      <c r="QB276" s="32"/>
      <c r="QC276" s="32"/>
      <c r="QD276" s="32"/>
      <c r="QE276" s="32"/>
      <c r="QF276" s="32"/>
      <c r="QG276" s="32"/>
      <c r="QH276" s="32"/>
      <c r="QI276" s="32"/>
      <c r="QJ276" s="32"/>
      <c r="QK276" s="32"/>
      <c r="QL276" s="32"/>
      <c r="QM276" s="32"/>
      <c r="QN276" s="32"/>
      <c r="QO276" s="32"/>
      <c r="QP276" s="32"/>
      <c r="QQ276" s="32"/>
      <c r="QR276" s="32"/>
      <c r="QS276" s="32"/>
      <c r="QT276" s="32"/>
      <c r="QU276" s="32"/>
      <c r="QV276" s="32"/>
      <c r="QW276" s="32"/>
      <c r="QX276" s="32"/>
      <c r="QY276" s="32"/>
      <c r="QZ276" s="32"/>
      <c r="RA276" s="32"/>
      <c r="RB276" s="32"/>
      <c r="RC276" s="32"/>
      <c r="RD276" s="32"/>
      <c r="RE276" s="32"/>
      <c r="RF276" s="32"/>
      <c r="RG276" s="32"/>
      <c r="RH276" s="32"/>
      <c r="RI276" s="32"/>
      <c r="RJ276" s="32"/>
      <c r="RK276" s="32"/>
      <c r="RL276" s="32"/>
      <c r="RM276" s="32"/>
      <c r="RN276" s="32"/>
      <c r="RO276" s="32"/>
      <c r="RP276" s="32"/>
      <c r="RQ276" s="32"/>
      <c r="RR276" s="32"/>
      <c r="RS276" s="32"/>
      <c r="RT276" s="32"/>
      <c r="RU276" s="32"/>
      <c r="RV276" s="32"/>
      <c r="RW276" s="32"/>
      <c r="RX276" s="32"/>
      <c r="RY276" s="32"/>
      <c r="RZ276" s="32"/>
      <c r="SA276" s="32"/>
      <c r="SB276" s="32"/>
      <c r="SC276" s="32"/>
      <c r="SD276" s="32"/>
      <c r="SE276" s="32"/>
      <c r="SF276" s="32"/>
      <c r="SG276" s="32"/>
      <c r="SH276" s="32"/>
      <c r="SI276" s="32"/>
      <c r="SJ276" s="32"/>
      <c r="SK276" s="32"/>
      <c r="SL276" s="32"/>
      <c r="SM276" s="32"/>
      <c r="SN276" s="32"/>
      <c r="SO276" s="32"/>
      <c r="SP276" s="32"/>
      <c r="SQ276" s="32"/>
      <c r="SR276" s="32"/>
      <c r="SS276" s="32"/>
      <c r="ST276" s="32"/>
      <c r="SU276" s="32"/>
      <c r="SV276" s="32"/>
      <c r="SW276" s="32"/>
      <c r="SX276" s="32"/>
      <c r="SY276" s="32"/>
      <c r="SZ276" s="32"/>
      <c r="TA276" s="32"/>
      <c r="TB276" s="32"/>
      <c r="TC276" s="32"/>
      <c r="TD276" s="32"/>
      <c r="TE276" s="32"/>
      <c r="TF276" s="32"/>
      <c r="TG276" s="32"/>
      <c r="TH276" s="32"/>
    </row>
    <row r="277" spans="1:528" s="161" customFormat="1" ht="39.75" customHeight="1" x14ac:dyDescent="0.5">
      <c r="A277" s="103" t="s">
        <v>488</v>
      </c>
      <c r="B277" s="100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 t="s">
        <v>489</v>
      </c>
      <c r="M277" s="75"/>
      <c r="N277" s="75"/>
      <c r="O277" s="75"/>
      <c r="P277" s="160"/>
      <c r="Q277" s="171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  <c r="BA277" s="162"/>
      <c r="BB277" s="162"/>
      <c r="BC277" s="162"/>
      <c r="BD277" s="162"/>
      <c r="BE277" s="162"/>
      <c r="BF277" s="162"/>
      <c r="BG277" s="162"/>
      <c r="BH277" s="162"/>
      <c r="BI277" s="162"/>
      <c r="BJ277" s="162"/>
      <c r="BK277" s="162"/>
      <c r="BL277" s="162"/>
      <c r="BM277" s="162"/>
      <c r="BN277" s="162"/>
      <c r="BO277" s="162"/>
      <c r="BP277" s="162"/>
      <c r="BQ277" s="162"/>
      <c r="BR277" s="162"/>
      <c r="BS277" s="162"/>
      <c r="BT277" s="162"/>
      <c r="BU277" s="162"/>
      <c r="BV277" s="162"/>
      <c r="BW277" s="162"/>
      <c r="BX277" s="162"/>
      <c r="BY277" s="162"/>
      <c r="BZ277" s="162"/>
      <c r="CA277" s="162"/>
      <c r="CB277" s="162"/>
      <c r="CC277" s="162"/>
      <c r="CD277" s="162"/>
      <c r="CE277" s="162"/>
      <c r="CF277" s="162"/>
      <c r="CG277" s="162"/>
      <c r="CH277" s="162"/>
      <c r="CI277" s="162"/>
      <c r="CJ277" s="162"/>
      <c r="CK277" s="162"/>
      <c r="CL277" s="162"/>
      <c r="CM277" s="162"/>
      <c r="CN277" s="162"/>
      <c r="CO277" s="162"/>
      <c r="CP277" s="162"/>
      <c r="CQ277" s="162"/>
      <c r="CR277" s="162"/>
      <c r="CS277" s="162"/>
      <c r="CT277" s="162"/>
      <c r="CU277" s="162"/>
      <c r="CV277" s="162"/>
      <c r="CW277" s="162"/>
      <c r="CX277" s="162"/>
      <c r="CY277" s="162"/>
      <c r="CZ277" s="162"/>
      <c r="DA277" s="162"/>
      <c r="DB277" s="162"/>
      <c r="DC277" s="162"/>
      <c r="DD277" s="162"/>
      <c r="DE277" s="162"/>
      <c r="DF277" s="162"/>
      <c r="DG277" s="162"/>
      <c r="DH277" s="162"/>
      <c r="DI277" s="162"/>
      <c r="DJ277" s="162"/>
      <c r="DK277" s="162"/>
      <c r="DL277" s="162"/>
      <c r="DM277" s="162"/>
      <c r="DN277" s="162"/>
      <c r="DO277" s="162"/>
      <c r="DP277" s="162"/>
      <c r="DQ277" s="162"/>
      <c r="DR277" s="162"/>
      <c r="DS277" s="162"/>
      <c r="DT277" s="162"/>
      <c r="DU277" s="162"/>
      <c r="DV277" s="162"/>
      <c r="DW277" s="162"/>
      <c r="DX277" s="162"/>
      <c r="DY277" s="162"/>
      <c r="DZ277" s="162"/>
      <c r="EA277" s="162"/>
      <c r="EB277" s="162"/>
      <c r="EC277" s="162"/>
      <c r="ED277" s="162"/>
      <c r="EE277" s="162"/>
      <c r="EF277" s="162"/>
      <c r="EG277" s="162"/>
      <c r="EH277" s="162"/>
      <c r="EI277" s="162"/>
      <c r="EJ277" s="162"/>
      <c r="EK277" s="162"/>
      <c r="EL277" s="162"/>
      <c r="EM277" s="162"/>
      <c r="EN277" s="162"/>
      <c r="EO277" s="162"/>
      <c r="EP277" s="162"/>
      <c r="EQ277" s="162"/>
      <c r="ER277" s="162"/>
      <c r="ES277" s="162"/>
      <c r="ET277" s="162"/>
      <c r="EU277" s="162"/>
      <c r="EV277" s="162"/>
      <c r="EW277" s="162"/>
      <c r="EX277" s="162"/>
      <c r="EY277" s="162"/>
      <c r="EZ277" s="162"/>
      <c r="FA277" s="162"/>
      <c r="FB277" s="162"/>
      <c r="FC277" s="162"/>
      <c r="FD277" s="162"/>
      <c r="FE277" s="162"/>
      <c r="FF277" s="162"/>
      <c r="FG277" s="162"/>
      <c r="FH277" s="162"/>
      <c r="FI277" s="162"/>
      <c r="FJ277" s="162"/>
      <c r="FK277" s="162"/>
      <c r="FL277" s="162"/>
      <c r="FM277" s="162"/>
      <c r="FN277" s="162"/>
      <c r="FO277" s="162"/>
      <c r="FP277" s="162"/>
      <c r="FQ277" s="162"/>
      <c r="FR277" s="162"/>
      <c r="FS277" s="162"/>
      <c r="FT277" s="162"/>
      <c r="FU277" s="162"/>
      <c r="FV277" s="162"/>
      <c r="FW277" s="162"/>
      <c r="FX277" s="162"/>
      <c r="FY277" s="162"/>
      <c r="FZ277" s="162"/>
      <c r="GA277" s="162"/>
      <c r="GB277" s="162"/>
      <c r="GC277" s="162"/>
      <c r="GD277" s="162"/>
      <c r="GE277" s="162"/>
      <c r="GF277" s="162"/>
      <c r="GG277" s="162"/>
      <c r="GH277" s="162"/>
      <c r="GI277" s="162"/>
      <c r="GJ277" s="162"/>
      <c r="GK277" s="162"/>
      <c r="GL277" s="162"/>
      <c r="GM277" s="162"/>
      <c r="GN277" s="162"/>
      <c r="GO277" s="162"/>
      <c r="GP277" s="162"/>
      <c r="GQ277" s="162"/>
      <c r="GR277" s="162"/>
      <c r="GS277" s="162"/>
      <c r="GT277" s="162"/>
      <c r="GU277" s="162"/>
      <c r="GV277" s="162"/>
      <c r="GW277" s="162"/>
      <c r="GX277" s="162"/>
      <c r="GY277" s="162"/>
      <c r="GZ277" s="162"/>
      <c r="HA277" s="162"/>
      <c r="HB277" s="162"/>
      <c r="HC277" s="162"/>
      <c r="HD277" s="162"/>
      <c r="HE277" s="162"/>
      <c r="HF277" s="162"/>
      <c r="HG277" s="162"/>
      <c r="HH277" s="162"/>
      <c r="HI277" s="162"/>
      <c r="HJ277" s="162"/>
      <c r="HK277" s="162"/>
      <c r="HL277" s="162"/>
      <c r="HM277" s="162"/>
      <c r="HN277" s="162"/>
      <c r="HO277" s="162"/>
      <c r="HP277" s="162"/>
      <c r="HQ277" s="162"/>
      <c r="HR277" s="162"/>
      <c r="HS277" s="162"/>
      <c r="HT277" s="162"/>
      <c r="HU277" s="162"/>
      <c r="HV277" s="162"/>
      <c r="HW277" s="162"/>
      <c r="HX277" s="162"/>
      <c r="HY277" s="162"/>
      <c r="HZ277" s="162"/>
      <c r="IA277" s="162"/>
      <c r="IB277" s="162"/>
      <c r="IC277" s="162"/>
      <c r="ID277" s="162"/>
      <c r="IE277" s="162"/>
      <c r="IF277" s="162"/>
      <c r="IG277" s="162"/>
      <c r="IH277" s="162"/>
      <c r="II277" s="162"/>
      <c r="IJ277" s="162"/>
      <c r="IK277" s="162"/>
      <c r="IL277" s="162"/>
      <c r="IM277" s="162"/>
      <c r="IN277" s="162"/>
      <c r="IO277" s="162"/>
      <c r="IP277" s="162"/>
      <c r="IQ277" s="162"/>
      <c r="IR277" s="162"/>
      <c r="IS277" s="162"/>
      <c r="IT277" s="162"/>
      <c r="IU277" s="162"/>
      <c r="IV277" s="162"/>
      <c r="IW277" s="162"/>
      <c r="IX277" s="162"/>
      <c r="IY277" s="162"/>
      <c r="IZ277" s="162"/>
      <c r="JA277" s="162"/>
      <c r="JB277" s="162"/>
      <c r="JC277" s="162"/>
      <c r="JD277" s="162"/>
      <c r="JE277" s="162"/>
      <c r="JF277" s="162"/>
      <c r="JG277" s="162"/>
      <c r="JH277" s="162"/>
      <c r="JI277" s="162"/>
      <c r="JJ277" s="162"/>
      <c r="JK277" s="162"/>
      <c r="JL277" s="162"/>
      <c r="JM277" s="162"/>
      <c r="JN277" s="162"/>
      <c r="JO277" s="162"/>
      <c r="JP277" s="162"/>
      <c r="JQ277" s="162"/>
      <c r="JR277" s="162"/>
      <c r="JS277" s="162"/>
      <c r="JT277" s="162"/>
      <c r="JU277" s="162"/>
      <c r="JV277" s="162"/>
      <c r="JW277" s="162"/>
      <c r="JX277" s="162"/>
      <c r="JY277" s="162"/>
      <c r="JZ277" s="162"/>
      <c r="KA277" s="162"/>
      <c r="KB277" s="162"/>
      <c r="KC277" s="162"/>
      <c r="KD277" s="162"/>
      <c r="KE277" s="162"/>
      <c r="KF277" s="162"/>
      <c r="KG277" s="162"/>
      <c r="KH277" s="162"/>
      <c r="KI277" s="162"/>
      <c r="KJ277" s="162"/>
      <c r="KK277" s="162"/>
      <c r="KL277" s="162"/>
      <c r="KM277" s="162"/>
      <c r="KN277" s="162"/>
      <c r="KO277" s="162"/>
      <c r="KP277" s="162"/>
      <c r="KQ277" s="162"/>
      <c r="KR277" s="162"/>
      <c r="KS277" s="162"/>
      <c r="KT277" s="162"/>
      <c r="KU277" s="162"/>
      <c r="KV277" s="162"/>
      <c r="KW277" s="162"/>
      <c r="KX277" s="162"/>
      <c r="KY277" s="162"/>
      <c r="KZ277" s="162"/>
      <c r="LA277" s="162"/>
      <c r="LB277" s="162"/>
      <c r="LC277" s="162"/>
      <c r="LD277" s="162"/>
      <c r="LE277" s="162"/>
      <c r="LF277" s="162"/>
      <c r="LG277" s="162"/>
      <c r="LH277" s="162"/>
      <c r="LI277" s="162"/>
      <c r="LJ277" s="162"/>
      <c r="LK277" s="162"/>
      <c r="LL277" s="162"/>
      <c r="LM277" s="162"/>
      <c r="LN277" s="162"/>
      <c r="LO277" s="162"/>
      <c r="LP277" s="162"/>
      <c r="LQ277" s="162"/>
      <c r="LR277" s="162"/>
      <c r="LS277" s="162"/>
      <c r="LT277" s="162"/>
      <c r="LU277" s="162"/>
      <c r="LV277" s="162"/>
      <c r="LW277" s="162"/>
      <c r="LX277" s="162"/>
      <c r="LY277" s="162"/>
      <c r="LZ277" s="162"/>
      <c r="MA277" s="162"/>
      <c r="MB277" s="162"/>
      <c r="MC277" s="162"/>
      <c r="MD277" s="162"/>
      <c r="ME277" s="162"/>
      <c r="MF277" s="162"/>
      <c r="MG277" s="162"/>
      <c r="MH277" s="162"/>
      <c r="MI277" s="162"/>
      <c r="MJ277" s="162"/>
      <c r="MK277" s="162"/>
      <c r="ML277" s="162"/>
      <c r="MM277" s="162"/>
      <c r="MN277" s="162"/>
      <c r="MO277" s="162"/>
      <c r="MP277" s="162"/>
      <c r="MQ277" s="162"/>
      <c r="MR277" s="162"/>
      <c r="MS277" s="162"/>
      <c r="MT277" s="162"/>
      <c r="MU277" s="162"/>
      <c r="MV277" s="162"/>
      <c r="MW277" s="162"/>
      <c r="MX277" s="162"/>
      <c r="MY277" s="162"/>
      <c r="MZ277" s="162"/>
      <c r="NA277" s="162"/>
      <c r="NB277" s="162"/>
      <c r="NC277" s="162"/>
      <c r="ND277" s="162"/>
      <c r="NE277" s="162"/>
      <c r="NF277" s="162"/>
      <c r="NG277" s="162"/>
      <c r="NH277" s="162"/>
      <c r="NI277" s="162"/>
      <c r="NJ277" s="162"/>
      <c r="NK277" s="162"/>
      <c r="NL277" s="162"/>
      <c r="NM277" s="162"/>
      <c r="NN277" s="162"/>
      <c r="NO277" s="162"/>
      <c r="NP277" s="162"/>
      <c r="NQ277" s="162"/>
      <c r="NR277" s="162"/>
      <c r="NS277" s="162"/>
      <c r="NT277" s="162"/>
      <c r="NU277" s="162"/>
      <c r="NV277" s="162"/>
      <c r="NW277" s="162"/>
      <c r="NX277" s="162"/>
      <c r="NY277" s="162"/>
      <c r="NZ277" s="162"/>
      <c r="OA277" s="162"/>
      <c r="OB277" s="162"/>
      <c r="OC277" s="162"/>
      <c r="OD277" s="162"/>
      <c r="OE277" s="162"/>
      <c r="OF277" s="162"/>
      <c r="OG277" s="162"/>
      <c r="OH277" s="162"/>
      <c r="OI277" s="162"/>
      <c r="OJ277" s="162"/>
      <c r="OK277" s="162"/>
      <c r="OL277" s="162"/>
      <c r="OM277" s="162"/>
      <c r="ON277" s="162"/>
      <c r="OO277" s="162"/>
      <c r="OP277" s="162"/>
      <c r="OQ277" s="162"/>
      <c r="OR277" s="162"/>
      <c r="OS277" s="162"/>
      <c r="OT277" s="162"/>
      <c r="OU277" s="162"/>
      <c r="OV277" s="162"/>
      <c r="OW277" s="162"/>
      <c r="OX277" s="162"/>
      <c r="OY277" s="162"/>
      <c r="OZ277" s="162"/>
      <c r="PA277" s="162"/>
      <c r="PB277" s="162"/>
      <c r="PC277" s="162"/>
      <c r="PD277" s="162"/>
      <c r="PE277" s="162"/>
      <c r="PF277" s="162"/>
      <c r="PG277" s="162"/>
      <c r="PH277" s="162"/>
      <c r="PI277" s="162"/>
      <c r="PJ277" s="162"/>
      <c r="PK277" s="162"/>
      <c r="PL277" s="162"/>
      <c r="PM277" s="162"/>
      <c r="PN277" s="162"/>
      <c r="PO277" s="162"/>
      <c r="PP277" s="162"/>
      <c r="PQ277" s="162"/>
      <c r="PR277" s="162"/>
      <c r="PS277" s="162"/>
      <c r="PT277" s="162"/>
      <c r="PU277" s="162"/>
      <c r="PV277" s="162"/>
      <c r="PW277" s="162"/>
      <c r="PX277" s="162"/>
      <c r="PY277" s="162"/>
      <c r="PZ277" s="162"/>
      <c r="QA277" s="162"/>
      <c r="QB277" s="162"/>
      <c r="QC277" s="162"/>
      <c r="QD277" s="162"/>
      <c r="QE277" s="162"/>
      <c r="QF277" s="162"/>
      <c r="QG277" s="162"/>
      <c r="QH277" s="162"/>
      <c r="QI277" s="162"/>
      <c r="QJ277" s="162"/>
      <c r="QK277" s="162"/>
      <c r="QL277" s="162"/>
      <c r="QM277" s="162"/>
      <c r="QN277" s="162"/>
      <c r="QO277" s="162"/>
      <c r="QP277" s="162"/>
      <c r="QQ277" s="162"/>
      <c r="QR277" s="162"/>
      <c r="QS277" s="162"/>
      <c r="QT277" s="162"/>
      <c r="QU277" s="162"/>
      <c r="QV277" s="162"/>
      <c r="QW277" s="162"/>
      <c r="QX277" s="162"/>
      <c r="QY277" s="162"/>
      <c r="QZ277" s="162"/>
      <c r="RA277" s="162"/>
      <c r="RB277" s="162"/>
      <c r="RC277" s="162"/>
      <c r="RD277" s="162"/>
      <c r="RE277" s="162"/>
      <c r="RF277" s="162"/>
      <c r="RG277" s="162"/>
      <c r="RH277" s="162"/>
      <c r="RI277" s="162"/>
      <c r="RJ277" s="162"/>
      <c r="RK277" s="162"/>
      <c r="RL277" s="162"/>
      <c r="RM277" s="162"/>
      <c r="RN277" s="162"/>
      <c r="RO277" s="162"/>
      <c r="RP277" s="162"/>
      <c r="RQ277" s="162"/>
      <c r="RR277" s="162"/>
      <c r="RS277" s="162"/>
      <c r="RT277" s="162"/>
      <c r="RU277" s="162"/>
      <c r="RV277" s="162"/>
      <c r="RW277" s="162"/>
      <c r="RX277" s="162"/>
      <c r="RY277" s="162"/>
      <c r="RZ277" s="162"/>
      <c r="SA277" s="162"/>
      <c r="SB277" s="162"/>
      <c r="SC277" s="162"/>
      <c r="SD277" s="162"/>
      <c r="SE277" s="162"/>
      <c r="SF277" s="162"/>
      <c r="SG277" s="162"/>
      <c r="SH277" s="162"/>
      <c r="SI277" s="162"/>
      <c r="SJ277" s="162"/>
      <c r="SK277" s="162"/>
      <c r="SL277" s="162"/>
      <c r="SM277" s="162"/>
      <c r="SN277" s="162"/>
      <c r="SO277" s="162"/>
      <c r="SP277" s="162"/>
      <c r="SQ277" s="162"/>
      <c r="SR277" s="162"/>
      <c r="SS277" s="162"/>
      <c r="ST277" s="162"/>
      <c r="SU277" s="162"/>
      <c r="SV277" s="162"/>
      <c r="SW277" s="162"/>
      <c r="SX277" s="162"/>
      <c r="SY277" s="162"/>
      <c r="SZ277" s="162"/>
      <c r="TA277" s="162"/>
      <c r="TB277" s="162"/>
      <c r="TC277" s="162"/>
      <c r="TD277" s="162"/>
      <c r="TE277" s="162"/>
      <c r="TF277" s="162"/>
      <c r="TG277" s="162"/>
      <c r="TH277" s="162"/>
    </row>
    <row r="278" spans="1:528" s="151" customFormat="1" ht="15.75" x14ac:dyDescent="0.25">
      <c r="A278" s="56"/>
      <c r="B278" s="62"/>
      <c r="C278" s="62"/>
      <c r="D278" s="35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150"/>
      <c r="Q278" s="171"/>
    </row>
    <row r="279" spans="1:528" s="151" customFormat="1" ht="31.5" x14ac:dyDescent="0.45">
      <c r="A279" s="106" t="s">
        <v>490</v>
      </c>
      <c r="B279" s="106"/>
      <c r="C279" s="106"/>
      <c r="D279" s="106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50"/>
      <c r="Q279" s="171"/>
    </row>
    <row r="280" spans="1:528" s="151" customFormat="1" ht="27" customHeight="1" x14ac:dyDescent="0.25">
      <c r="A280" s="174" t="s">
        <v>491</v>
      </c>
      <c r="B280" s="174"/>
      <c r="C280" s="174"/>
      <c r="D280" s="174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150"/>
      <c r="Q280" s="171"/>
    </row>
    <row r="281" spans="1:528" s="28" customFormat="1" x14ac:dyDescent="0.25">
      <c r="A281" s="56"/>
      <c r="B281" s="62"/>
      <c r="C281" s="62"/>
      <c r="D281" s="35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171"/>
    </row>
    <row r="282" spans="1:528" s="28" customFormat="1" x14ac:dyDescent="0.25">
      <c r="A282" s="56"/>
      <c r="B282" s="62"/>
      <c r="C282" s="62"/>
      <c r="D282" s="35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171"/>
    </row>
    <row r="283" spans="1:528" s="28" customFormat="1" x14ac:dyDescent="0.25">
      <c r="A283" s="56"/>
      <c r="B283" s="62"/>
      <c r="C283" s="62"/>
      <c r="D283" s="35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144"/>
    </row>
    <row r="284" spans="1:528" s="105" customFormat="1" ht="31.5" x14ac:dyDescent="0.45">
      <c r="A284" s="175"/>
      <c r="B284" s="175"/>
      <c r="C284" s="175"/>
      <c r="D284" s="175"/>
      <c r="E284" s="175"/>
      <c r="F284" s="175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52"/>
    </row>
    <row r="285" spans="1:528" s="28" customFormat="1" x14ac:dyDescent="0.25">
      <c r="A285" s="56"/>
      <c r="B285" s="62"/>
      <c r="C285" s="62"/>
      <c r="D285" s="35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144"/>
    </row>
    <row r="286" spans="1:528" s="28" customFormat="1" x14ac:dyDescent="0.25">
      <c r="A286" s="56"/>
      <c r="B286" s="62"/>
      <c r="C286" s="62"/>
      <c r="D286" s="35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94"/>
      <c r="Q286" s="144"/>
    </row>
    <row r="287" spans="1:528" s="28" customFormat="1" x14ac:dyDescent="0.25">
      <c r="A287" s="56"/>
      <c r="B287" s="62"/>
      <c r="C287" s="62"/>
      <c r="D287" s="35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94"/>
      <c r="Q287" s="144"/>
    </row>
    <row r="288" spans="1:528" s="28" customFormat="1" x14ac:dyDescent="0.25">
      <c r="A288" s="56"/>
      <c r="B288" s="62"/>
      <c r="C288" s="62"/>
      <c r="D288" s="35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94"/>
      <c r="Q288" s="144"/>
    </row>
    <row r="289" spans="1:17" s="28" customFormat="1" x14ac:dyDescent="0.25">
      <c r="A289" s="56"/>
      <c r="B289" s="62"/>
      <c r="C289" s="62"/>
      <c r="D289" s="35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94"/>
      <c r="Q289" s="144"/>
    </row>
    <row r="290" spans="1:17" s="28" customFormat="1" x14ac:dyDescent="0.25">
      <c r="A290" s="56"/>
      <c r="B290" s="62"/>
      <c r="C290" s="62"/>
      <c r="D290" s="35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94"/>
      <c r="Q290" s="144"/>
    </row>
    <row r="291" spans="1:17" s="28" customFormat="1" ht="34.5" x14ac:dyDescent="0.5">
      <c r="A291" s="103"/>
      <c r="B291" s="100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75"/>
      <c r="N291" s="75"/>
      <c r="O291" s="75"/>
      <c r="P291" s="94"/>
      <c r="Q291" s="144"/>
    </row>
    <row r="292" spans="1:17" s="28" customFormat="1" x14ac:dyDescent="0.25">
      <c r="A292" s="56"/>
      <c r="B292" s="62"/>
      <c r="C292" s="62"/>
      <c r="D292" s="35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94"/>
      <c r="Q292" s="144"/>
    </row>
    <row r="293" spans="1:17" s="28" customFormat="1" ht="31.5" x14ac:dyDescent="0.45">
      <c r="A293" s="106"/>
      <c r="B293" s="106"/>
      <c r="C293" s="106"/>
      <c r="D293" s="106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94"/>
      <c r="Q293" s="144"/>
    </row>
    <row r="294" spans="1:17" s="28" customFormat="1" x14ac:dyDescent="0.25">
      <c r="A294" s="56"/>
      <c r="B294" s="62"/>
      <c r="C294" s="62"/>
      <c r="D294" s="35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94"/>
      <c r="Q294" s="144"/>
    </row>
    <row r="295" spans="1:17" s="28" customFormat="1" x14ac:dyDescent="0.25">
      <c r="A295" s="56"/>
      <c r="B295" s="62"/>
      <c r="C295" s="62"/>
      <c r="D295" s="35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94"/>
      <c r="Q295" s="144"/>
    </row>
    <row r="296" spans="1:17" s="28" customFormat="1" x14ac:dyDescent="0.25">
      <c r="A296" s="56"/>
      <c r="B296" s="62"/>
      <c r="C296" s="62"/>
      <c r="D296" s="35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94"/>
      <c r="Q296" s="144"/>
    </row>
    <row r="297" spans="1:17" s="28" customFormat="1" x14ac:dyDescent="0.25">
      <c r="A297" s="56"/>
      <c r="B297" s="62"/>
      <c r="C297" s="62"/>
      <c r="D297" s="35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94"/>
      <c r="Q297" s="144"/>
    </row>
    <row r="298" spans="1:17" s="28" customFormat="1" x14ac:dyDescent="0.25">
      <c r="A298" s="56"/>
      <c r="B298" s="62"/>
      <c r="C298" s="62"/>
      <c r="D298" s="35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94"/>
      <c r="Q298" s="144"/>
    </row>
    <row r="299" spans="1:17" s="28" customFormat="1" x14ac:dyDescent="0.25">
      <c r="A299" s="56"/>
      <c r="B299" s="62"/>
      <c r="C299" s="62"/>
      <c r="D299" s="35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94"/>
      <c r="Q299" s="144"/>
    </row>
    <row r="300" spans="1:17" s="28" customFormat="1" x14ac:dyDescent="0.25">
      <c r="A300" s="56"/>
      <c r="B300" s="62"/>
      <c r="C300" s="62"/>
      <c r="D300" s="35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94"/>
      <c r="Q300" s="144"/>
    </row>
    <row r="301" spans="1:17" s="28" customFormat="1" x14ac:dyDescent="0.25">
      <c r="A301" s="56"/>
      <c r="B301" s="62"/>
      <c r="C301" s="62"/>
      <c r="D301" s="35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94"/>
      <c r="Q301" s="144"/>
    </row>
    <row r="302" spans="1:17" s="28" customFormat="1" x14ac:dyDescent="0.25">
      <c r="A302" s="56"/>
      <c r="B302" s="62"/>
      <c r="C302" s="62"/>
      <c r="D302" s="35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94"/>
      <c r="Q302" s="144"/>
    </row>
    <row r="303" spans="1:17" s="28" customFormat="1" x14ac:dyDescent="0.25">
      <c r="A303" s="56"/>
      <c r="B303" s="62"/>
      <c r="C303" s="62"/>
      <c r="D303" s="35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94"/>
      <c r="Q303" s="144"/>
    </row>
    <row r="304" spans="1:17" s="28" customFormat="1" x14ac:dyDescent="0.25">
      <c r="A304" s="56"/>
      <c r="B304" s="62"/>
      <c r="C304" s="62"/>
      <c r="D304" s="35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94"/>
      <c r="Q304" s="144"/>
    </row>
    <row r="305" spans="1:17" s="28" customFormat="1" x14ac:dyDescent="0.25">
      <c r="A305" s="56"/>
      <c r="B305" s="62"/>
      <c r="C305" s="62"/>
      <c r="D305" s="35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94"/>
      <c r="Q305" s="144"/>
    </row>
    <row r="306" spans="1:17" s="28" customFormat="1" x14ac:dyDescent="0.25">
      <c r="A306" s="56"/>
      <c r="B306" s="62"/>
      <c r="C306" s="62"/>
      <c r="D306" s="35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94"/>
      <c r="Q306" s="144"/>
    </row>
    <row r="307" spans="1:17" s="28" customFormat="1" x14ac:dyDescent="0.25">
      <c r="A307" s="56"/>
      <c r="B307" s="62"/>
      <c r="C307" s="62"/>
      <c r="D307" s="35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94"/>
      <c r="Q307" s="144"/>
    </row>
    <row r="308" spans="1:17" s="28" customFormat="1" x14ac:dyDescent="0.25">
      <c r="A308" s="56"/>
      <c r="B308" s="62"/>
      <c r="C308" s="62"/>
      <c r="D308" s="35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94"/>
      <c r="Q308" s="144"/>
    </row>
    <row r="309" spans="1:17" s="28" customFormat="1" x14ac:dyDescent="0.25">
      <c r="A309" s="56"/>
      <c r="B309" s="62"/>
      <c r="C309" s="62"/>
      <c r="D309" s="35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94"/>
      <c r="Q309" s="144"/>
    </row>
    <row r="310" spans="1:17" s="28" customFormat="1" x14ac:dyDescent="0.25">
      <c r="A310" s="56"/>
      <c r="B310" s="62"/>
      <c r="C310" s="62"/>
      <c r="D310" s="35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94"/>
      <c r="Q310" s="144"/>
    </row>
    <row r="311" spans="1:17" s="28" customFormat="1" x14ac:dyDescent="0.25">
      <c r="A311" s="56"/>
      <c r="B311" s="62"/>
      <c r="C311" s="62"/>
      <c r="D311" s="35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94"/>
      <c r="Q311" s="144"/>
    </row>
    <row r="312" spans="1:17" s="28" customFormat="1" x14ac:dyDescent="0.25">
      <c r="A312" s="56"/>
      <c r="B312" s="62"/>
      <c r="C312" s="62"/>
      <c r="D312" s="35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94"/>
      <c r="Q312" s="144"/>
    </row>
    <row r="313" spans="1:17" s="28" customFormat="1" x14ac:dyDescent="0.25">
      <c r="A313" s="56"/>
      <c r="B313" s="62"/>
      <c r="C313" s="62"/>
      <c r="D313" s="35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94"/>
      <c r="Q313" s="144"/>
    </row>
    <row r="314" spans="1:17" s="28" customFormat="1" x14ac:dyDescent="0.25">
      <c r="A314" s="56"/>
      <c r="B314" s="62"/>
      <c r="C314" s="62"/>
      <c r="D314" s="35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94"/>
      <c r="Q314" s="144"/>
    </row>
    <row r="315" spans="1:17" s="28" customFormat="1" x14ac:dyDescent="0.25">
      <c r="A315" s="56"/>
      <c r="B315" s="62"/>
      <c r="C315" s="62"/>
      <c r="D315" s="35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94"/>
      <c r="Q315" s="144"/>
    </row>
    <row r="316" spans="1:17" s="28" customFormat="1" x14ac:dyDescent="0.25">
      <c r="A316" s="56"/>
      <c r="B316" s="62"/>
      <c r="C316" s="62"/>
      <c r="D316" s="35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94"/>
      <c r="Q316" s="144"/>
    </row>
    <row r="317" spans="1:17" s="28" customFormat="1" x14ac:dyDescent="0.25">
      <c r="A317" s="56"/>
      <c r="B317" s="62"/>
      <c r="C317" s="62"/>
      <c r="D317" s="35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94"/>
      <c r="Q317" s="144"/>
    </row>
    <row r="318" spans="1:17" s="28" customFormat="1" x14ac:dyDescent="0.25">
      <c r="A318" s="56"/>
      <c r="B318" s="62"/>
      <c r="C318" s="62"/>
      <c r="D318" s="35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94"/>
      <c r="Q318" s="144"/>
    </row>
    <row r="319" spans="1:17" s="28" customFormat="1" x14ac:dyDescent="0.25">
      <c r="A319" s="56"/>
      <c r="B319" s="62"/>
      <c r="C319" s="62"/>
      <c r="D319" s="35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94"/>
      <c r="Q319" s="144"/>
    </row>
    <row r="320" spans="1:17" s="28" customFormat="1" x14ac:dyDescent="0.25">
      <c r="A320" s="56"/>
      <c r="B320" s="62"/>
      <c r="C320" s="62"/>
      <c r="D320" s="35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94"/>
      <c r="Q320" s="144"/>
    </row>
    <row r="321" spans="1:17" s="28" customFormat="1" x14ac:dyDescent="0.25">
      <c r="A321" s="56"/>
      <c r="B321" s="62"/>
      <c r="C321" s="62"/>
      <c r="D321" s="35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94"/>
      <c r="Q321" s="144"/>
    </row>
    <row r="322" spans="1:17" s="28" customFormat="1" x14ac:dyDescent="0.25">
      <c r="A322" s="56"/>
      <c r="B322" s="62"/>
      <c r="C322" s="62"/>
      <c r="D322" s="35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94"/>
      <c r="Q322" s="144"/>
    </row>
    <row r="323" spans="1:17" s="28" customFormat="1" x14ac:dyDescent="0.25">
      <c r="A323" s="56"/>
      <c r="B323" s="62"/>
      <c r="C323" s="62"/>
      <c r="D323" s="35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94"/>
      <c r="Q323" s="144"/>
    </row>
    <row r="324" spans="1:17" s="28" customFormat="1" x14ac:dyDescent="0.25">
      <c r="A324" s="56"/>
      <c r="B324" s="62"/>
      <c r="C324" s="62"/>
      <c r="D324" s="35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94"/>
      <c r="Q324" s="144"/>
    </row>
    <row r="325" spans="1:17" s="28" customFormat="1" x14ac:dyDescent="0.25">
      <c r="A325" s="56"/>
      <c r="B325" s="62"/>
      <c r="C325" s="62"/>
      <c r="D325" s="3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94"/>
      <c r="Q325" s="144"/>
    </row>
    <row r="326" spans="1:17" s="28" customFormat="1" x14ac:dyDescent="0.25">
      <c r="A326" s="56"/>
      <c r="B326" s="62"/>
      <c r="C326" s="62"/>
      <c r="D326" s="35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94"/>
      <c r="Q326" s="144"/>
    </row>
    <row r="327" spans="1:17" s="28" customFormat="1" x14ac:dyDescent="0.25">
      <c r="A327" s="56"/>
      <c r="B327" s="62"/>
      <c r="C327" s="62"/>
      <c r="D327" s="3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94"/>
      <c r="Q327" s="144"/>
    </row>
    <row r="328" spans="1:17" s="28" customFormat="1" x14ac:dyDescent="0.25">
      <c r="A328" s="56"/>
      <c r="B328" s="62"/>
      <c r="C328" s="62"/>
      <c r="D328" s="35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94"/>
      <c r="Q328" s="144"/>
    </row>
    <row r="329" spans="1:17" s="28" customFormat="1" x14ac:dyDescent="0.25">
      <c r="A329" s="56"/>
      <c r="B329" s="62"/>
      <c r="C329" s="62"/>
      <c r="D329" s="3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94"/>
      <c r="Q329" s="144"/>
    </row>
    <row r="330" spans="1:17" s="28" customFormat="1" x14ac:dyDescent="0.25">
      <c r="A330" s="56"/>
      <c r="B330" s="62"/>
      <c r="C330" s="62"/>
      <c r="D330" s="3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94"/>
      <c r="Q330" s="144"/>
    </row>
    <row r="331" spans="1:17" s="28" customFormat="1" x14ac:dyDescent="0.25">
      <c r="A331" s="56"/>
      <c r="B331" s="62"/>
      <c r="C331" s="62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94"/>
      <c r="Q331" s="144"/>
    </row>
    <row r="332" spans="1:17" s="28" customFormat="1" x14ac:dyDescent="0.25">
      <c r="A332" s="56"/>
      <c r="B332" s="62"/>
      <c r="C332" s="62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94"/>
      <c r="Q332" s="144"/>
    </row>
    <row r="333" spans="1:17" s="28" customFormat="1" x14ac:dyDescent="0.25">
      <c r="A333" s="56"/>
      <c r="B333" s="62"/>
      <c r="C333" s="62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94"/>
      <c r="Q333" s="144"/>
    </row>
    <row r="334" spans="1:17" s="28" customFormat="1" x14ac:dyDescent="0.25">
      <c r="A334" s="56"/>
      <c r="B334" s="62"/>
      <c r="C334" s="62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94"/>
      <c r="Q334" s="144"/>
    </row>
    <row r="335" spans="1:17" s="28" customFormat="1" x14ac:dyDescent="0.25">
      <c r="A335" s="56"/>
      <c r="B335" s="62"/>
      <c r="C335" s="62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94"/>
      <c r="Q335" s="144"/>
    </row>
    <row r="336" spans="1:17" s="28" customFormat="1" x14ac:dyDescent="0.25">
      <c r="A336" s="56"/>
      <c r="B336" s="62"/>
      <c r="C336" s="62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94"/>
      <c r="Q336" s="144"/>
    </row>
    <row r="337" spans="1:17" s="28" customFormat="1" x14ac:dyDescent="0.25">
      <c r="A337" s="56"/>
      <c r="B337" s="62"/>
      <c r="C337" s="62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94"/>
      <c r="Q337" s="144"/>
    </row>
    <row r="338" spans="1:17" s="28" customFormat="1" x14ac:dyDescent="0.25">
      <c r="A338" s="56"/>
      <c r="B338" s="62"/>
      <c r="C338" s="62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94"/>
      <c r="Q338" s="144"/>
    </row>
    <row r="339" spans="1:17" s="28" customFormat="1" x14ac:dyDescent="0.25">
      <c r="A339" s="56"/>
      <c r="B339" s="62"/>
      <c r="C339" s="62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94"/>
      <c r="Q339" s="144"/>
    </row>
    <row r="340" spans="1:17" s="28" customFormat="1" x14ac:dyDescent="0.25">
      <c r="A340" s="56"/>
      <c r="B340" s="62"/>
      <c r="C340" s="62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94"/>
      <c r="Q340" s="144"/>
    </row>
    <row r="341" spans="1:17" s="28" customFormat="1" x14ac:dyDescent="0.25">
      <c r="A341" s="56"/>
      <c r="B341" s="62"/>
      <c r="C341" s="62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94"/>
      <c r="Q341" s="144"/>
    </row>
    <row r="342" spans="1:17" s="28" customFormat="1" x14ac:dyDescent="0.25">
      <c r="A342" s="56"/>
      <c r="B342" s="62"/>
      <c r="C342" s="62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94"/>
      <c r="Q342" s="144"/>
    </row>
    <row r="343" spans="1:17" s="28" customFormat="1" x14ac:dyDescent="0.25">
      <c r="A343" s="56"/>
      <c r="B343" s="62"/>
      <c r="C343" s="62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94"/>
      <c r="Q343" s="144"/>
    </row>
    <row r="344" spans="1:17" s="28" customFormat="1" x14ac:dyDescent="0.25">
      <c r="A344" s="56"/>
      <c r="B344" s="62"/>
      <c r="C344" s="62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94"/>
      <c r="Q344" s="144"/>
    </row>
    <row r="345" spans="1:17" s="28" customFormat="1" x14ac:dyDescent="0.25">
      <c r="A345" s="56"/>
      <c r="B345" s="62"/>
      <c r="C345" s="62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94"/>
      <c r="Q345" s="144"/>
    </row>
    <row r="346" spans="1:17" s="28" customFormat="1" x14ac:dyDescent="0.25">
      <c r="A346" s="56"/>
      <c r="B346" s="62"/>
      <c r="C346" s="62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94"/>
      <c r="Q346" s="144"/>
    </row>
    <row r="347" spans="1:17" s="28" customFormat="1" x14ac:dyDescent="0.25">
      <c r="A347" s="56"/>
      <c r="B347" s="62"/>
      <c r="C347" s="62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94"/>
      <c r="Q347" s="144"/>
    </row>
    <row r="348" spans="1:17" s="28" customFormat="1" x14ac:dyDescent="0.25">
      <c r="A348" s="56"/>
      <c r="B348" s="62"/>
      <c r="C348" s="62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94"/>
      <c r="Q348" s="144"/>
    </row>
    <row r="349" spans="1:17" s="28" customFormat="1" x14ac:dyDescent="0.25">
      <c r="A349" s="56"/>
      <c r="B349" s="62"/>
      <c r="C349" s="62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94"/>
      <c r="Q349" s="144"/>
    </row>
    <row r="350" spans="1:17" s="28" customFormat="1" x14ac:dyDescent="0.25">
      <c r="A350" s="56"/>
      <c r="B350" s="62"/>
      <c r="C350" s="62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94"/>
      <c r="Q350" s="144"/>
    </row>
    <row r="351" spans="1:17" s="28" customFormat="1" x14ac:dyDescent="0.25">
      <c r="A351" s="56"/>
      <c r="B351" s="62"/>
      <c r="C351" s="62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94"/>
      <c r="Q351" s="144"/>
    </row>
    <row r="352" spans="1:17" s="28" customFormat="1" x14ac:dyDescent="0.25">
      <c r="A352" s="56"/>
      <c r="B352" s="62"/>
      <c r="C352" s="62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94"/>
      <c r="Q352" s="144"/>
    </row>
    <row r="353" spans="1:17" s="28" customFormat="1" x14ac:dyDescent="0.25">
      <c r="A353" s="56"/>
      <c r="B353" s="62"/>
      <c r="C353" s="62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94"/>
      <c r="Q353" s="144"/>
    </row>
    <row r="354" spans="1:17" s="28" customFormat="1" x14ac:dyDescent="0.25">
      <c r="A354" s="56"/>
      <c r="B354" s="62"/>
      <c r="C354" s="62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94"/>
      <c r="Q354" s="144"/>
    </row>
    <row r="355" spans="1:17" s="28" customFormat="1" x14ac:dyDescent="0.25">
      <c r="A355" s="56"/>
      <c r="B355" s="62"/>
      <c r="C355" s="62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94"/>
      <c r="Q355" s="144"/>
    </row>
    <row r="356" spans="1:17" s="28" customFormat="1" x14ac:dyDescent="0.25">
      <c r="A356" s="56"/>
      <c r="B356" s="62"/>
      <c r="C356" s="62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94"/>
      <c r="Q356" s="144"/>
    </row>
    <row r="357" spans="1:17" s="28" customFormat="1" x14ac:dyDescent="0.25">
      <c r="A357" s="56"/>
      <c r="B357" s="62"/>
      <c r="C357" s="62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94"/>
      <c r="Q357" s="144"/>
    </row>
    <row r="358" spans="1:17" s="28" customFormat="1" x14ac:dyDescent="0.25">
      <c r="A358" s="56"/>
      <c r="B358" s="62"/>
      <c r="C358" s="62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94"/>
      <c r="Q358" s="144"/>
    </row>
    <row r="359" spans="1:17" s="28" customFormat="1" x14ac:dyDescent="0.25">
      <c r="A359" s="56"/>
      <c r="B359" s="62"/>
      <c r="C359" s="62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94"/>
      <c r="Q359" s="144"/>
    </row>
    <row r="360" spans="1:17" s="28" customFormat="1" x14ac:dyDescent="0.25">
      <c r="A360" s="56"/>
      <c r="B360" s="62"/>
      <c r="C360" s="62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94"/>
      <c r="Q360" s="144"/>
    </row>
    <row r="361" spans="1:17" s="28" customFormat="1" x14ac:dyDescent="0.25">
      <c r="A361" s="56"/>
      <c r="B361" s="62"/>
      <c r="C361" s="62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94"/>
      <c r="Q361" s="144"/>
    </row>
    <row r="362" spans="1:17" s="28" customFormat="1" x14ac:dyDescent="0.25">
      <c r="A362" s="56"/>
      <c r="B362" s="62"/>
      <c r="C362" s="62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94"/>
      <c r="Q362" s="144"/>
    </row>
    <row r="363" spans="1:17" s="28" customFormat="1" x14ac:dyDescent="0.25">
      <c r="A363" s="56"/>
      <c r="B363" s="62"/>
      <c r="C363" s="62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94"/>
      <c r="Q363" s="144"/>
    </row>
    <row r="364" spans="1:17" s="28" customFormat="1" x14ac:dyDescent="0.25">
      <c r="A364" s="56"/>
      <c r="B364" s="62"/>
      <c r="C364" s="62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94"/>
      <c r="Q364" s="144"/>
    </row>
    <row r="365" spans="1:17" s="28" customFormat="1" x14ac:dyDescent="0.25">
      <c r="A365" s="56"/>
      <c r="B365" s="62"/>
      <c r="C365" s="62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94"/>
      <c r="Q365" s="144"/>
    </row>
    <row r="366" spans="1:17" s="28" customFormat="1" x14ac:dyDescent="0.25">
      <c r="A366" s="56"/>
      <c r="B366" s="62"/>
      <c r="C366" s="62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94"/>
      <c r="Q366" s="144"/>
    </row>
    <row r="367" spans="1:17" s="28" customFormat="1" x14ac:dyDescent="0.25">
      <c r="A367" s="56"/>
      <c r="B367" s="62"/>
      <c r="C367" s="62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94"/>
      <c r="Q367" s="144"/>
    </row>
    <row r="368" spans="1:17" s="28" customFormat="1" x14ac:dyDescent="0.25">
      <c r="A368" s="56"/>
      <c r="B368" s="62"/>
      <c r="C368" s="62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94"/>
      <c r="Q368" s="144"/>
    </row>
    <row r="369" spans="1:17" s="28" customFormat="1" x14ac:dyDescent="0.25">
      <c r="A369" s="56"/>
      <c r="B369" s="62"/>
      <c r="C369" s="62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94"/>
      <c r="Q369" s="144"/>
    </row>
    <row r="370" spans="1:17" s="28" customFormat="1" x14ac:dyDescent="0.25">
      <c r="A370" s="56"/>
      <c r="B370" s="62"/>
      <c r="C370" s="62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94"/>
      <c r="Q370" s="144"/>
    </row>
    <row r="371" spans="1:17" s="28" customFormat="1" x14ac:dyDescent="0.25">
      <c r="A371" s="56"/>
      <c r="B371" s="62"/>
      <c r="C371" s="62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94"/>
      <c r="Q371" s="144"/>
    </row>
    <row r="372" spans="1:17" s="28" customFormat="1" x14ac:dyDescent="0.25">
      <c r="A372" s="56"/>
      <c r="B372" s="62"/>
      <c r="C372" s="62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94"/>
      <c r="Q372" s="144"/>
    </row>
    <row r="373" spans="1:17" s="28" customFormat="1" x14ac:dyDescent="0.25">
      <c r="A373" s="56"/>
      <c r="B373" s="62"/>
      <c r="C373" s="62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94"/>
      <c r="Q373" s="144"/>
    </row>
    <row r="374" spans="1:17" s="28" customFormat="1" x14ac:dyDescent="0.25">
      <c r="A374" s="56"/>
      <c r="B374" s="62"/>
      <c r="C374" s="62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94"/>
      <c r="Q374" s="144"/>
    </row>
    <row r="375" spans="1:17" s="28" customFormat="1" x14ac:dyDescent="0.25">
      <c r="A375" s="56"/>
      <c r="B375" s="62"/>
      <c r="C375" s="62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94"/>
      <c r="Q375" s="144"/>
    </row>
    <row r="376" spans="1:17" s="28" customFormat="1" x14ac:dyDescent="0.25">
      <c r="A376" s="56"/>
      <c r="B376" s="62"/>
      <c r="C376" s="62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94"/>
      <c r="Q376" s="144"/>
    </row>
    <row r="377" spans="1:17" s="28" customFormat="1" x14ac:dyDescent="0.25">
      <c r="A377" s="56"/>
      <c r="B377" s="62"/>
      <c r="C377" s="62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94"/>
      <c r="Q377" s="144"/>
    </row>
    <row r="378" spans="1:17" s="28" customFormat="1" x14ac:dyDescent="0.25">
      <c r="A378" s="56"/>
      <c r="B378" s="62"/>
      <c r="C378" s="62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94"/>
      <c r="Q378" s="144"/>
    </row>
    <row r="379" spans="1:17" s="28" customFormat="1" x14ac:dyDescent="0.25">
      <c r="A379" s="56"/>
      <c r="B379" s="62"/>
      <c r="C379" s="62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94"/>
      <c r="Q379" s="144"/>
    </row>
    <row r="380" spans="1:17" s="28" customFormat="1" x14ac:dyDescent="0.25">
      <c r="A380" s="56"/>
      <c r="B380" s="62"/>
      <c r="C380" s="62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94"/>
      <c r="Q380" s="144"/>
    </row>
    <row r="381" spans="1:17" s="28" customFormat="1" x14ac:dyDescent="0.25">
      <c r="A381" s="56"/>
      <c r="B381" s="62"/>
      <c r="C381" s="62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94"/>
      <c r="Q381" s="144"/>
    </row>
    <row r="382" spans="1:17" s="28" customFormat="1" x14ac:dyDescent="0.25">
      <c r="A382" s="56"/>
      <c r="B382" s="62"/>
      <c r="C382" s="62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94"/>
      <c r="Q382" s="144"/>
    </row>
    <row r="383" spans="1:17" s="28" customFormat="1" x14ac:dyDescent="0.25">
      <c r="A383" s="56"/>
      <c r="B383" s="62"/>
      <c r="C383" s="62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94"/>
      <c r="Q383" s="144"/>
    </row>
    <row r="384" spans="1:17" s="28" customFormat="1" x14ac:dyDescent="0.25">
      <c r="A384" s="56"/>
      <c r="B384" s="62"/>
      <c r="C384" s="62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94"/>
      <c r="Q384" s="144"/>
    </row>
    <row r="385" spans="1:17" s="28" customFormat="1" x14ac:dyDescent="0.25">
      <c r="A385" s="56"/>
      <c r="B385" s="62"/>
      <c r="C385" s="62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94"/>
      <c r="Q385" s="144"/>
    </row>
    <row r="386" spans="1:17" s="28" customFormat="1" x14ac:dyDescent="0.25">
      <c r="A386" s="56"/>
      <c r="B386" s="62"/>
      <c r="C386" s="62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94"/>
      <c r="Q386" s="144"/>
    </row>
    <row r="387" spans="1:17" s="28" customFormat="1" x14ac:dyDescent="0.25">
      <c r="A387" s="56"/>
      <c r="B387" s="62"/>
      <c r="C387" s="62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94"/>
      <c r="Q387" s="144"/>
    </row>
    <row r="388" spans="1:17" s="28" customFormat="1" x14ac:dyDescent="0.25">
      <c r="A388" s="56"/>
      <c r="B388" s="62"/>
      <c r="C388" s="62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94"/>
      <c r="Q388" s="144"/>
    </row>
    <row r="389" spans="1:17" s="28" customFormat="1" x14ac:dyDescent="0.25">
      <c r="A389" s="56"/>
      <c r="B389" s="62"/>
      <c r="C389" s="62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94"/>
      <c r="Q389" s="144"/>
    </row>
    <row r="390" spans="1:17" s="28" customFormat="1" x14ac:dyDescent="0.25">
      <c r="A390" s="56"/>
      <c r="B390" s="62"/>
      <c r="C390" s="62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94"/>
      <c r="Q390" s="144"/>
    </row>
    <row r="391" spans="1:17" s="28" customFormat="1" x14ac:dyDescent="0.25">
      <c r="A391" s="56"/>
      <c r="B391" s="62"/>
      <c r="C391" s="62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94"/>
      <c r="Q391" s="144"/>
    </row>
    <row r="392" spans="1:17" s="28" customFormat="1" x14ac:dyDescent="0.25">
      <c r="A392" s="56"/>
      <c r="B392" s="62"/>
      <c r="C392" s="62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94"/>
      <c r="Q392" s="144"/>
    </row>
    <row r="393" spans="1:17" s="28" customFormat="1" x14ac:dyDescent="0.25">
      <c r="A393" s="56"/>
      <c r="B393" s="62"/>
      <c r="C393" s="62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94"/>
      <c r="Q393" s="144"/>
    </row>
    <row r="394" spans="1:17" s="28" customFormat="1" x14ac:dyDescent="0.25">
      <c r="A394" s="56"/>
      <c r="B394" s="62"/>
      <c r="C394" s="62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94"/>
      <c r="Q394" s="144"/>
    </row>
    <row r="395" spans="1:17" s="28" customFormat="1" x14ac:dyDescent="0.25">
      <c r="A395" s="56"/>
      <c r="B395" s="62"/>
      <c r="C395" s="62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94"/>
      <c r="Q395" s="144"/>
    </row>
    <row r="396" spans="1:17" s="28" customFormat="1" x14ac:dyDescent="0.25">
      <c r="A396" s="56"/>
      <c r="B396" s="62"/>
      <c r="C396" s="62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94"/>
      <c r="Q396" s="144"/>
    </row>
    <row r="397" spans="1:17" s="28" customFormat="1" x14ac:dyDescent="0.25">
      <c r="A397" s="56"/>
      <c r="B397" s="62"/>
      <c r="C397" s="62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94"/>
      <c r="Q397" s="144"/>
    </row>
    <row r="398" spans="1:17" s="28" customFormat="1" x14ac:dyDescent="0.25">
      <c r="A398" s="56"/>
      <c r="B398" s="62"/>
      <c r="C398" s="62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94"/>
      <c r="Q398" s="144"/>
    </row>
    <row r="399" spans="1:17" s="28" customFormat="1" x14ac:dyDescent="0.25">
      <c r="A399" s="56"/>
      <c r="B399" s="62"/>
      <c r="C399" s="62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94"/>
      <c r="Q399" s="144"/>
    </row>
    <row r="400" spans="1:17" s="28" customFormat="1" x14ac:dyDescent="0.25">
      <c r="A400" s="56"/>
      <c r="B400" s="62"/>
      <c r="C400" s="62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94"/>
      <c r="Q400" s="144"/>
    </row>
    <row r="401" spans="1:17" s="28" customFormat="1" x14ac:dyDescent="0.25">
      <c r="A401" s="56"/>
      <c r="B401" s="62"/>
      <c r="C401" s="62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94"/>
      <c r="Q401" s="144"/>
    </row>
    <row r="402" spans="1:17" s="28" customFormat="1" x14ac:dyDescent="0.25">
      <c r="A402" s="56"/>
      <c r="B402" s="62"/>
      <c r="C402" s="62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94"/>
      <c r="Q402" s="144"/>
    </row>
    <row r="403" spans="1:17" s="28" customFormat="1" x14ac:dyDescent="0.25">
      <c r="A403" s="56"/>
      <c r="B403" s="62"/>
      <c r="C403" s="62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94"/>
      <c r="Q403" s="144"/>
    </row>
    <row r="404" spans="1:17" s="28" customFormat="1" x14ac:dyDescent="0.25">
      <c r="A404" s="56"/>
      <c r="B404" s="62"/>
      <c r="C404" s="62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94"/>
      <c r="Q404" s="144"/>
    </row>
    <row r="405" spans="1:17" s="28" customFormat="1" x14ac:dyDescent="0.25">
      <c r="A405" s="56"/>
      <c r="B405" s="62"/>
      <c r="C405" s="62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94"/>
      <c r="Q405" s="144"/>
    </row>
    <row r="406" spans="1:17" s="28" customFormat="1" x14ac:dyDescent="0.25">
      <c r="A406" s="56"/>
      <c r="B406" s="62"/>
      <c r="C406" s="62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94"/>
      <c r="Q406" s="144"/>
    </row>
    <row r="407" spans="1:17" s="28" customFormat="1" x14ac:dyDescent="0.25">
      <c r="A407" s="56"/>
      <c r="B407" s="62"/>
      <c r="C407" s="62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94"/>
      <c r="Q407" s="144"/>
    </row>
    <row r="408" spans="1:17" s="28" customFormat="1" x14ac:dyDescent="0.25">
      <c r="A408" s="56"/>
      <c r="B408" s="62"/>
      <c r="C408" s="62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94"/>
      <c r="Q408" s="144"/>
    </row>
    <row r="409" spans="1:17" s="28" customFormat="1" x14ac:dyDescent="0.25">
      <c r="A409" s="56"/>
      <c r="B409" s="62"/>
      <c r="C409" s="62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94"/>
      <c r="Q409" s="144"/>
    </row>
    <row r="410" spans="1:17" s="28" customFormat="1" x14ac:dyDescent="0.25">
      <c r="A410" s="56"/>
      <c r="B410" s="62"/>
      <c r="C410" s="62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94"/>
      <c r="Q410" s="144"/>
    </row>
    <row r="411" spans="1:17" s="28" customFormat="1" x14ac:dyDescent="0.25">
      <c r="A411" s="56"/>
      <c r="B411" s="62"/>
      <c r="C411" s="62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94"/>
      <c r="Q411" s="144"/>
    </row>
    <row r="412" spans="1:17" s="28" customFormat="1" x14ac:dyDescent="0.25">
      <c r="A412" s="56"/>
      <c r="B412" s="62"/>
      <c r="C412" s="62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94"/>
      <c r="Q412" s="144"/>
    </row>
    <row r="413" spans="1:17" s="28" customFormat="1" x14ac:dyDescent="0.25">
      <c r="A413" s="56"/>
      <c r="B413" s="62"/>
      <c r="C413" s="62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94"/>
      <c r="Q413" s="144"/>
    </row>
    <row r="414" spans="1:17" s="28" customFormat="1" x14ac:dyDescent="0.25">
      <c r="A414" s="56"/>
      <c r="B414" s="62"/>
      <c r="C414" s="62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94"/>
      <c r="Q414" s="144"/>
    </row>
    <row r="415" spans="1:17" s="28" customFormat="1" x14ac:dyDescent="0.25">
      <c r="A415" s="56"/>
      <c r="B415" s="62"/>
      <c r="C415" s="62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94"/>
      <c r="Q415" s="144"/>
    </row>
    <row r="416" spans="1:17" s="28" customFormat="1" x14ac:dyDescent="0.25">
      <c r="A416" s="56"/>
      <c r="B416" s="62"/>
      <c r="C416" s="62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94"/>
      <c r="Q416" s="144"/>
    </row>
    <row r="417" spans="1:17" s="28" customFormat="1" x14ac:dyDescent="0.25">
      <c r="A417" s="56"/>
      <c r="B417" s="62"/>
      <c r="C417" s="62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94"/>
      <c r="Q417" s="144"/>
    </row>
    <row r="418" spans="1:17" s="28" customFormat="1" x14ac:dyDescent="0.25">
      <c r="A418" s="56"/>
      <c r="B418" s="62"/>
      <c r="C418" s="62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94"/>
      <c r="Q418" s="144"/>
    </row>
    <row r="419" spans="1:17" s="28" customFormat="1" x14ac:dyDescent="0.25">
      <c r="A419" s="56"/>
      <c r="B419" s="62"/>
      <c r="C419" s="62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94"/>
      <c r="Q419" s="144"/>
    </row>
    <row r="420" spans="1:17" s="28" customFormat="1" x14ac:dyDescent="0.25">
      <c r="A420" s="56"/>
      <c r="B420" s="62"/>
      <c r="C420" s="62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94"/>
      <c r="Q420" s="144"/>
    </row>
    <row r="421" spans="1:17" s="28" customFormat="1" x14ac:dyDescent="0.25">
      <c r="A421" s="56"/>
      <c r="B421" s="62"/>
      <c r="C421" s="62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94"/>
      <c r="Q421" s="144"/>
    </row>
    <row r="422" spans="1:17" s="28" customFormat="1" x14ac:dyDescent="0.25">
      <c r="A422" s="56"/>
      <c r="B422" s="62"/>
      <c r="C422" s="62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94"/>
      <c r="Q422" s="144"/>
    </row>
    <row r="423" spans="1:17" s="28" customFormat="1" x14ac:dyDescent="0.25">
      <c r="A423" s="56"/>
      <c r="B423" s="62"/>
      <c r="C423" s="62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94"/>
      <c r="Q423" s="144"/>
    </row>
    <row r="424" spans="1:17" s="28" customFormat="1" x14ac:dyDescent="0.25">
      <c r="A424" s="56"/>
      <c r="B424" s="62"/>
      <c r="C424" s="62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94"/>
      <c r="Q424" s="144"/>
    </row>
    <row r="425" spans="1:17" s="28" customFormat="1" x14ac:dyDescent="0.25">
      <c r="A425" s="56"/>
      <c r="B425" s="62"/>
      <c r="C425" s="62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94"/>
      <c r="Q425" s="144"/>
    </row>
    <row r="426" spans="1:17" s="28" customFormat="1" x14ac:dyDescent="0.25">
      <c r="A426" s="56"/>
      <c r="B426" s="62"/>
      <c r="C426" s="62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94"/>
      <c r="Q426" s="144"/>
    </row>
    <row r="427" spans="1:17" s="28" customFormat="1" x14ac:dyDescent="0.25">
      <c r="A427" s="56"/>
      <c r="B427" s="62"/>
      <c r="C427" s="62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94"/>
      <c r="Q427" s="144"/>
    </row>
    <row r="428" spans="1:17" s="28" customFormat="1" x14ac:dyDescent="0.25">
      <c r="A428" s="56"/>
      <c r="B428" s="62"/>
      <c r="C428" s="62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94"/>
      <c r="Q428" s="144"/>
    </row>
    <row r="429" spans="1:17" s="28" customFormat="1" x14ac:dyDescent="0.25">
      <c r="A429" s="56"/>
      <c r="B429" s="62"/>
      <c r="C429" s="62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94"/>
      <c r="Q429" s="144"/>
    </row>
    <row r="430" spans="1:17" s="28" customFormat="1" x14ac:dyDescent="0.25">
      <c r="A430" s="56"/>
      <c r="B430" s="62"/>
      <c r="C430" s="62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94"/>
      <c r="Q430" s="144"/>
    </row>
    <row r="431" spans="1:17" s="28" customFormat="1" x14ac:dyDescent="0.25">
      <c r="A431" s="56"/>
      <c r="B431" s="62"/>
      <c r="C431" s="62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94"/>
      <c r="Q431" s="144"/>
    </row>
    <row r="432" spans="1:17" s="28" customFormat="1" x14ac:dyDescent="0.25">
      <c r="A432" s="56"/>
      <c r="B432" s="62"/>
      <c r="C432" s="62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94"/>
      <c r="Q432" s="144"/>
    </row>
    <row r="433" spans="1:17" s="28" customFormat="1" x14ac:dyDescent="0.25">
      <c r="A433" s="56"/>
      <c r="B433" s="62"/>
      <c r="C433" s="62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94"/>
      <c r="Q433" s="144"/>
    </row>
    <row r="434" spans="1:17" s="28" customFormat="1" x14ac:dyDescent="0.25">
      <c r="A434" s="56"/>
      <c r="B434" s="62"/>
      <c r="C434" s="62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94"/>
      <c r="Q434" s="144"/>
    </row>
    <row r="435" spans="1:17" s="28" customFormat="1" x14ac:dyDescent="0.25">
      <c r="A435" s="56"/>
      <c r="B435" s="62"/>
      <c r="C435" s="62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94"/>
      <c r="Q435" s="144"/>
    </row>
    <row r="436" spans="1:17" s="28" customFormat="1" x14ac:dyDescent="0.25">
      <c r="A436" s="56"/>
      <c r="B436" s="62"/>
      <c r="C436" s="62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94"/>
      <c r="Q436" s="144"/>
    </row>
    <row r="437" spans="1:17" s="28" customFormat="1" x14ac:dyDescent="0.25">
      <c r="A437" s="56"/>
      <c r="B437" s="62"/>
      <c r="C437" s="62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94"/>
      <c r="Q437" s="144"/>
    </row>
    <row r="438" spans="1:17" s="28" customFormat="1" x14ac:dyDescent="0.25">
      <c r="A438" s="56"/>
      <c r="B438" s="62"/>
      <c r="C438" s="62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94"/>
      <c r="Q438" s="144"/>
    </row>
    <row r="439" spans="1:17" s="28" customFormat="1" x14ac:dyDescent="0.25">
      <c r="A439" s="56"/>
      <c r="B439" s="62"/>
      <c r="C439" s="62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94"/>
      <c r="Q439" s="144"/>
    </row>
    <row r="440" spans="1:17" s="28" customFormat="1" x14ac:dyDescent="0.25">
      <c r="A440" s="56"/>
      <c r="B440" s="62"/>
      <c r="C440" s="62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94"/>
      <c r="Q440" s="144"/>
    </row>
    <row r="441" spans="1:17" s="28" customFormat="1" x14ac:dyDescent="0.25">
      <c r="A441" s="56"/>
      <c r="B441" s="62"/>
      <c r="C441" s="62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94"/>
      <c r="Q441" s="144"/>
    </row>
    <row r="442" spans="1:17" s="28" customFormat="1" x14ac:dyDescent="0.25">
      <c r="A442" s="56"/>
      <c r="B442" s="62"/>
      <c r="C442" s="62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94"/>
      <c r="Q442" s="144"/>
    </row>
    <row r="443" spans="1:17" s="28" customFormat="1" x14ac:dyDescent="0.25">
      <c r="A443" s="56"/>
      <c r="B443" s="62"/>
      <c r="C443" s="62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94"/>
      <c r="Q443" s="144"/>
    </row>
    <row r="444" spans="1:17" s="28" customFormat="1" x14ac:dyDescent="0.25">
      <c r="A444" s="56"/>
      <c r="B444" s="62"/>
      <c r="C444" s="62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94"/>
      <c r="Q444" s="144"/>
    </row>
    <row r="445" spans="1:17" s="28" customFormat="1" x14ac:dyDescent="0.25">
      <c r="A445" s="56"/>
      <c r="B445" s="62"/>
      <c r="C445" s="62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94"/>
      <c r="Q445" s="144"/>
    </row>
    <row r="446" spans="1:17" s="28" customFormat="1" x14ac:dyDescent="0.25">
      <c r="A446" s="56"/>
      <c r="B446" s="62"/>
      <c r="C446" s="62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94"/>
      <c r="Q446" s="144"/>
    </row>
    <row r="447" spans="1:17" s="28" customFormat="1" x14ac:dyDescent="0.25">
      <c r="A447" s="56"/>
      <c r="B447" s="62"/>
      <c r="C447" s="62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94"/>
      <c r="Q447" s="144"/>
    </row>
    <row r="448" spans="1:17" s="28" customFormat="1" x14ac:dyDescent="0.25">
      <c r="A448" s="56"/>
      <c r="B448" s="62"/>
      <c r="C448" s="62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94"/>
      <c r="Q448" s="144"/>
    </row>
    <row r="449" spans="1:17" s="28" customFormat="1" x14ac:dyDescent="0.25">
      <c r="A449" s="56"/>
      <c r="B449" s="62"/>
      <c r="C449" s="62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94"/>
      <c r="Q449" s="144"/>
    </row>
    <row r="450" spans="1:17" s="28" customFormat="1" x14ac:dyDescent="0.25">
      <c r="A450" s="56"/>
      <c r="B450" s="62"/>
      <c r="C450" s="62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94"/>
      <c r="Q450" s="144"/>
    </row>
    <row r="451" spans="1:17" s="28" customFormat="1" x14ac:dyDescent="0.25">
      <c r="A451" s="56"/>
      <c r="B451" s="62"/>
      <c r="C451" s="62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94"/>
      <c r="Q451" s="144"/>
    </row>
    <row r="452" spans="1:17" s="28" customFormat="1" x14ac:dyDescent="0.25">
      <c r="A452" s="56"/>
      <c r="B452" s="62"/>
      <c r="C452" s="62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94"/>
      <c r="Q452" s="144"/>
    </row>
    <row r="453" spans="1:17" s="28" customFormat="1" x14ac:dyDescent="0.25">
      <c r="A453" s="56"/>
      <c r="B453" s="62"/>
      <c r="C453" s="62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94"/>
      <c r="Q453" s="144"/>
    </row>
    <row r="454" spans="1:17" s="28" customFormat="1" x14ac:dyDescent="0.25">
      <c r="A454" s="56"/>
      <c r="B454" s="62"/>
      <c r="C454" s="62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94"/>
      <c r="Q454" s="144"/>
    </row>
    <row r="455" spans="1:17" s="28" customFormat="1" x14ac:dyDescent="0.25">
      <c r="A455" s="56"/>
      <c r="B455" s="62"/>
      <c r="C455" s="62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94"/>
      <c r="Q455" s="144"/>
    </row>
    <row r="456" spans="1:17" s="28" customFormat="1" x14ac:dyDescent="0.25">
      <c r="A456" s="56"/>
      <c r="B456" s="62"/>
      <c r="C456" s="62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94"/>
      <c r="Q456" s="144"/>
    </row>
    <row r="457" spans="1:17" s="28" customFormat="1" x14ac:dyDescent="0.25">
      <c r="A457" s="56"/>
      <c r="B457" s="62"/>
      <c r="C457" s="62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94"/>
      <c r="Q457" s="144"/>
    </row>
    <row r="458" spans="1:17" s="28" customFormat="1" x14ac:dyDescent="0.25">
      <c r="A458" s="56"/>
      <c r="B458" s="62"/>
      <c r="C458" s="62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94"/>
      <c r="Q458" s="144"/>
    </row>
    <row r="459" spans="1:17" s="28" customFormat="1" x14ac:dyDescent="0.25">
      <c r="A459" s="56"/>
      <c r="B459" s="62"/>
      <c r="C459" s="62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94"/>
      <c r="Q459" s="144"/>
    </row>
    <row r="460" spans="1:17" s="28" customFormat="1" x14ac:dyDescent="0.25">
      <c r="A460" s="56"/>
      <c r="B460" s="62"/>
      <c r="C460" s="62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94"/>
      <c r="Q460" s="144"/>
    </row>
    <row r="461" spans="1:17" s="28" customFormat="1" x14ac:dyDescent="0.25">
      <c r="A461" s="56"/>
      <c r="B461" s="62"/>
      <c r="C461" s="62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94"/>
      <c r="Q461" s="144"/>
    </row>
    <row r="462" spans="1:17" s="28" customFormat="1" x14ac:dyDescent="0.25">
      <c r="A462" s="56"/>
      <c r="B462" s="62"/>
      <c r="C462" s="62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94"/>
      <c r="Q462" s="144"/>
    </row>
    <row r="463" spans="1:17" s="28" customFormat="1" x14ac:dyDescent="0.25">
      <c r="A463" s="56"/>
      <c r="B463" s="62"/>
      <c r="C463" s="62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94"/>
      <c r="Q463" s="144"/>
    </row>
    <row r="464" spans="1:17" s="28" customFormat="1" x14ac:dyDescent="0.25">
      <c r="A464" s="56"/>
      <c r="B464" s="62"/>
      <c r="C464" s="62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94"/>
      <c r="Q464" s="144"/>
    </row>
    <row r="465" spans="1:17" s="28" customFormat="1" x14ac:dyDescent="0.25">
      <c r="A465" s="56"/>
      <c r="B465" s="62"/>
      <c r="C465" s="62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94"/>
      <c r="Q465" s="144"/>
    </row>
    <row r="466" spans="1:17" s="28" customFormat="1" x14ac:dyDescent="0.25">
      <c r="A466" s="56"/>
      <c r="B466" s="62"/>
      <c r="C466" s="62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94"/>
      <c r="Q466" s="144"/>
    </row>
    <row r="467" spans="1:17" s="28" customFormat="1" x14ac:dyDescent="0.25">
      <c r="A467" s="56"/>
      <c r="B467" s="62"/>
      <c r="C467" s="62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94"/>
      <c r="Q467" s="144"/>
    </row>
    <row r="468" spans="1:17" s="28" customFormat="1" x14ac:dyDescent="0.25">
      <c r="A468" s="56"/>
      <c r="B468" s="62"/>
      <c r="C468" s="62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94"/>
      <c r="Q468" s="144"/>
    </row>
    <row r="469" spans="1:17" s="28" customFormat="1" x14ac:dyDescent="0.25">
      <c r="A469" s="56"/>
      <c r="B469" s="62"/>
      <c r="C469" s="62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94"/>
      <c r="Q469" s="144"/>
    </row>
    <row r="470" spans="1:17" s="28" customFormat="1" x14ac:dyDescent="0.25">
      <c r="A470" s="56"/>
      <c r="B470" s="62"/>
      <c r="C470" s="62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94"/>
      <c r="Q470" s="144"/>
    </row>
    <row r="471" spans="1:17" s="28" customFormat="1" x14ac:dyDescent="0.25">
      <c r="A471" s="56"/>
      <c r="B471" s="62"/>
      <c r="C471" s="62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94"/>
      <c r="Q471" s="144"/>
    </row>
    <row r="472" spans="1:17" s="28" customFormat="1" x14ac:dyDescent="0.25">
      <c r="A472" s="56"/>
      <c r="B472" s="62"/>
      <c r="C472" s="62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94"/>
      <c r="Q472" s="144"/>
    </row>
    <row r="473" spans="1:17" s="28" customFormat="1" x14ac:dyDescent="0.25">
      <c r="A473" s="56"/>
      <c r="B473" s="62"/>
      <c r="C473" s="62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94"/>
      <c r="Q473" s="144"/>
    </row>
    <row r="474" spans="1:17" s="28" customFormat="1" x14ac:dyDescent="0.25">
      <c r="A474" s="56"/>
      <c r="B474" s="62"/>
      <c r="C474" s="62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94"/>
      <c r="Q474" s="144"/>
    </row>
    <row r="475" spans="1:17" s="28" customFormat="1" x14ac:dyDescent="0.25">
      <c r="A475" s="56"/>
      <c r="B475" s="62"/>
      <c r="C475" s="62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94"/>
      <c r="Q475" s="144"/>
    </row>
    <row r="476" spans="1:17" s="28" customFormat="1" x14ac:dyDescent="0.25">
      <c r="A476" s="56"/>
      <c r="B476" s="62"/>
      <c r="C476" s="62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94"/>
      <c r="Q476" s="144"/>
    </row>
    <row r="477" spans="1:17" s="28" customFormat="1" x14ac:dyDescent="0.25">
      <c r="A477" s="56"/>
      <c r="B477" s="62"/>
      <c r="C477" s="62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94"/>
      <c r="Q477" s="144"/>
    </row>
    <row r="478" spans="1:17" s="28" customFormat="1" x14ac:dyDescent="0.25">
      <c r="A478" s="56"/>
      <c r="B478" s="62"/>
      <c r="C478" s="62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94"/>
      <c r="Q478" s="144"/>
    </row>
    <row r="479" spans="1:17" s="28" customFormat="1" x14ac:dyDescent="0.25">
      <c r="A479" s="56"/>
      <c r="B479" s="62"/>
      <c r="C479" s="62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94"/>
      <c r="Q479" s="144"/>
    </row>
    <row r="480" spans="1:17" s="28" customFormat="1" x14ac:dyDescent="0.25">
      <c r="A480" s="56"/>
      <c r="B480" s="62"/>
      <c r="C480" s="62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94"/>
      <c r="Q480" s="144"/>
    </row>
    <row r="481" spans="1:17" s="28" customFormat="1" x14ac:dyDescent="0.25">
      <c r="A481" s="56"/>
      <c r="B481" s="62"/>
      <c r="C481" s="62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94"/>
      <c r="Q481" s="144"/>
    </row>
    <row r="482" spans="1:17" s="28" customFormat="1" x14ac:dyDescent="0.25">
      <c r="A482" s="56"/>
      <c r="B482" s="62"/>
      <c r="C482" s="62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94"/>
      <c r="Q482" s="144"/>
    </row>
    <row r="483" spans="1:17" s="28" customFormat="1" x14ac:dyDescent="0.25">
      <c r="A483" s="56"/>
      <c r="B483" s="62"/>
      <c r="C483" s="62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94"/>
      <c r="Q483" s="144"/>
    </row>
    <row r="484" spans="1:17" s="28" customFormat="1" x14ac:dyDescent="0.25">
      <c r="A484" s="56"/>
      <c r="B484" s="62"/>
      <c r="C484" s="62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94"/>
      <c r="Q484" s="144"/>
    </row>
    <row r="485" spans="1:17" s="28" customFormat="1" x14ac:dyDescent="0.25">
      <c r="A485" s="56"/>
      <c r="B485" s="62"/>
      <c r="C485" s="62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94"/>
      <c r="Q485" s="144"/>
    </row>
    <row r="486" spans="1:17" s="28" customFormat="1" x14ac:dyDescent="0.25">
      <c r="A486" s="56"/>
      <c r="B486" s="62"/>
      <c r="C486" s="62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94"/>
      <c r="Q486" s="144"/>
    </row>
    <row r="487" spans="1:17" s="28" customFormat="1" x14ac:dyDescent="0.25">
      <c r="A487" s="56"/>
      <c r="B487" s="62"/>
      <c r="C487" s="62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94"/>
      <c r="Q487" s="144"/>
    </row>
    <row r="488" spans="1:17" s="28" customFormat="1" x14ac:dyDescent="0.25">
      <c r="A488" s="56"/>
      <c r="B488" s="62"/>
      <c r="C488" s="62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94"/>
      <c r="Q488" s="144"/>
    </row>
    <row r="489" spans="1:17" s="28" customFormat="1" x14ac:dyDescent="0.25">
      <c r="A489" s="56"/>
      <c r="B489" s="62"/>
      <c r="C489" s="62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94"/>
      <c r="Q489" s="144"/>
    </row>
    <row r="490" spans="1:17" s="28" customFormat="1" x14ac:dyDescent="0.25">
      <c r="A490" s="56"/>
      <c r="B490" s="62"/>
      <c r="C490" s="62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94"/>
      <c r="Q490" s="144"/>
    </row>
    <row r="491" spans="1:17" s="28" customFormat="1" x14ac:dyDescent="0.25">
      <c r="A491" s="56"/>
      <c r="B491" s="62"/>
      <c r="C491" s="62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94"/>
      <c r="Q491" s="144"/>
    </row>
    <row r="492" spans="1:17" s="28" customFormat="1" x14ac:dyDescent="0.25">
      <c r="A492" s="56"/>
      <c r="B492" s="62"/>
      <c r="C492" s="62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94"/>
      <c r="Q492" s="144"/>
    </row>
    <row r="493" spans="1:17" s="28" customFormat="1" x14ac:dyDescent="0.25">
      <c r="A493" s="56"/>
      <c r="B493" s="62"/>
      <c r="C493" s="62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94"/>
      <c r="Q493" s="144"/>
    </row>
    <row r="494" spans="1:17" s="28" customFormat="1" x14ac:dyDescent="0.25">
      <c r="A494" s="56"/>
      <c r="B494" s="62"/>
      <c r="C494" s="62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94"/>
      <c r="Q494" s="144"/>
    </row>
    <row r="495" spans="1:17" s="28" customFormat="1" x14ac:dyDescent="0.25">
      <c r="A495" s="56"/>
      <c r="B495" s="62"/>
      <c r="C495" s="62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94"/>
      <c r="Q495" s="144"/>
    </row>
    <row r="496" spans="1:17" s="28" customFormat="1" x14ac:dyDescent="0.25">
      <c r="A496" s="56"/>
      <c r="B496" s="62"/>
      <c r="C496" s="62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94"/>
      <c r="Q496" s="144"/>
    </row>
    <row r="497" spans="1:17" s="28" customFormat="1" x14ac:dyDescent="0.25">
      <c r="A497" s="56"/>
      <c r="B497" s="62"/>
      <c r="C497" s="62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94"/>
      <c r="Q497" s="144"/>
    </row>
    <row r="498" spans="1:17" s="28" customFormat="1" x14ac:dyDescent="0.25">
      <c r="A498" s="56"/>
      <c r="B498" s="62"/>
      <c r="C498" s="62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94"/>
      <c r="Q498" s="144"/>
    </row>
    <row r="499" spans="1:17" s="28" customFormat="1" x14ac:dyDescent="0.25">
      <c r="A499" s="56"/>
      <c r="B499" s="62"/>
      <c r="C499" s="62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94"/>
      <c r="Q499" s="144"/>
    </row>
    <row r="500" spans="1:17" s="28" customFormat="1" x14ac:dyDescent="0.25">
      <c r="A500" s="56"/>
      <c r="B500" s="62"/>
      <c r="C500" s="62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94"/>
      <c r="Q500" s="144"/>
    </row>
    <row r="501" spans="1:17" s="28" customFormat="1" x14ac:dyDescent="0.25">
      <c r="A501" s="56"/>
      <c r="B501" s="62"/>
      <c r="C501" s="62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94"/>
      <c r="Q501" s="144"/>
    </row>
    <row r="502" spans="1:17" s="28" customFormat="1" x14ac:dyDescent="0.25">
      <c r="A502" s="56"/>
      <c r="B502" s="62"/>
      <c r="C502" s="62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94"/>
      <c r="Q502" s="144"/>
    </row>
    <row r="503" spans="1:17" s="28" customFormat="1" x14ac:dyDescent="0.25">
      <c r="A503" s="56"/>
      <c r="B503" s="62"/>
      <c r="C503" s="62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94"/>
      <c r="Q503" s="144"/>
    </row>
    <row r="504" spans="1:17" s="28" customFormat="1" x14ac:dyDescent="0.25">
      <c r="A504" s="56"/>
      <c r="B504" s="62"/>
      <c r="C504" s="62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94"/>
      <c r="Q504" s="144"/>
    </row>
    <row r="505" spans="1:17" s="28" customFormat="1" x14ac:dyDescent="0.25">
      <c r="A505" s="56"/>
      <c r="B505" s="62"/>
      <c r="C505" s="62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94"/>
      <c r="Q505" s="144"/>
    </row>
    <row r="506" spans="1:17" s="28" customFormat="1" x14ac:dyDescent="0.25">
      <c r="A506" s="56"/>
      <c r="B506" s="62"/>
      <c r="C506" s="62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94"/>
      <c r="Q506" s="144"/>
    </row>
    <row r="507" spans="1:17" s="28" customFormat="1" x14ac:dyDescent="0.25">
      <c r="A507" s="56"/>
      <c r="B507" s="62"/>
      <c r="C507" s="62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94"/>
      <c r="Q507" s="144"/>
    </row>
    <row r="508" spans="1:17" s="28" customFormat="1" x14ac:dyDescent="0.25">
      <c r="A508" s="56"/>
      <c r="B508" s="62"/>
      <c r="C508" s="62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94"/>
      <c r="Q508" s="144"/>
    </row>
    <row r="509" spans="1:17" s="28" customFormat="1" x14ac:dyDescent="0.25">
      <c r="A509" s="56"/>
      <c r="B509" s="62"/>
      <c r="C509" s="62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94"/>
      <c r="Q509" s="144"/>
    </row>
    <row r="510" spans="1:17" s="28" customFormat="1" x14ac:dyDescent="0.25">
      <c r="A510" s="56"/>
      <c r="B510" s="62"/>
      <c r="C510" s="62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94"/>
      <c r="Q510" s="144"/>
    </row>
    <row r="511" spans="1:17" s="28" customFormat="1" x14ac:dyDescent="0.25">
      <c r="A511" s="56"/>
      <c r="B511" s="62"/>
      <c r="C511" s="62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94"/>
      <c r="Q511" s="144"/>
    </row>
    <row r="512" spans="1:17" s="28" customFormat="1" x14ac:dyDescent="0.25">
      <c r="A512" s="56"/>
      <c r="B512" s="62"/>
      <c r="C512" s="62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94"/>
      <c r="Q512" s="144"/>
    </row>
    <row r="513" spans="1:17" s="28" customFormat="1" x14ac:dyDescent="0.25">
      <c r="A513" s="56"/>
      <c r="B513" s="62"/>
      <c r="C513" s="62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94"/>
      <c r="Q513" s="144"/>
    </row>
    <row r="514" spans="1:17" s="28" customFormat="1" x14ac:dyDescent="0.25">
      <c r="A514" s="56"/>
      <c r="B514" s="62"/>
      <c r="C514" s="62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94"/>
      <c r="Q514" s="144"/>
    </row>
    <row r="515" spans="1:17" s="28" customFormat="1" x14ac:dyDescent="0.25">
      <c r="A515" s="56"/>
      <c r="B515" s="62"/>
      <c r="C515" s="62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94"/>
      <c r="Q515" s="144"/>
    </row>
    <row r="516" spans="1:17" s="28" customFormat="1" x14ac:dyDescent="0.25">
      <c r="A516" s="56"/>
      <c r="B516" s="62"/>
      <c r="C516" s="62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94"/>
      <c r="Q516" s="144"/>
    </row>
    <row r="517" spans="1:17" s="28" customFormat="1" x14ac:dyDescent="0.25">
      <c r="A517" s="56"/>
      <c r="B517" s="62"/>
      <c r="C517" s="62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94"/>
      <c r="Q517" s="144"/>
    </row>
    <row r="518" spans="1:17" s="28" customFormat="1" x14ac:dyDescent="0.25">
      <c r="A518" s="56"/>
      <c r="B518" s="62"/>
      <c r="C518" s="62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94"/>
      <c r="Q518" s="144"/>
    </row>
    <row r="519" spans="1:17" s="28" customFormat="1" x14ac:dyDescent="0.25">
      <c r="A519" s="56"/>
      <c r="B519" s="62"/>
      <c r="C519" s="62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94"/>
      <c r="Q519" s="144"/>
    </row>
    <row r="520" spans="1:17" s="28" customFormat="1" x14ac:dyDescent="0.25">
      <c r="A520" s="56"/>
      <c r="B520" s="62"/>
      <c r="C520" s="62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94"/>
      <c r="Q520" s="144"/>
    </row>
    <row r="521" spans="1:17" s="28" customFormat="1" x14ac:dyDescent="0.25">
      <c r="A521" s="56"/>
      <c r="B521" s="62"/>
      <c r="C521" s="62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94"/>
      <c r="Q521" s="144"/>
    </row>
    <row r="522" spans="1:17" s="28" customFormat="1" x14ac:dyDescent="0.25">
      <c r="A522" s="56"/>
      <c r="B522" s="62"/>
      <c r="C522" s="62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94"/>
      <c r="Q522" s="144"/>
    </row>
    <row r="523" spans="1:17" s="28" customFormat="1" x14ac:dyDescent="0.25">
      <c r="A523" s="56"/>
      <c r="B523" s="62"/>
      <c r="C523" s="62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94"/>
      <c r="Q523" s="144"/>
    </row>
    <row r="524" spans="1:17" s="28" customFormat="1" x14ac:dyDescent="0.25">
      <c r="A524" s="56"/>
      <c r="B524" s="62"/>
      <c r="C524" s="62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94"/>
      <c r="Q524" s="144"/>
    </row>
    <row r="525" spans="1:17" s="28" customFormat="1" x14ac:dyDescent="0.25">
      <c r="A525" s="56"/>
      <c r="B525" s="62"/>
      <c r="C525" s="62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94"/>
      <c r="Q525" s="144"/>
    </row>
    <row r="526" spans="1:17" s="28" customFormat="1" x14ac:dyDescent="0.25">
      <c r="A526" s="56"/>
      <c r="B526" s="62"/>
      <c r="C526" s="62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94"/>
      <c r="Q526" s="144"/>
    </row>
    <row r="527" spans="1:17" s="28" customFormat="1" x14ac:dyDescent="0.25">
      <c r="A527" s="56"/>
      <c r="B527" s="62"/>
      <c r="C527" s="62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94"/>
      <c r="Q527" s="144"/>
    </row>
    <row r="528" spans="1:17" s="28" customFormat="1" x14ac:dyDescent="0.25">
      <c r="A528" s="56"/>
      <c r="B528" s="62"/>
      <c r="C528" s="62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94"/>
      <c r="Q528" s="144"/>
    </row>
    <row r="529" spans="1:17" s="28" customFormat="1" x14ac:dyDescent="0.25">
      <c r="A529" s="56"/>
      <c r="B529" s="62"/>
      <c r="C529" s="62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94"/>
      <c r="Q529" s="144"/>
    </row>
    <row r="530" spans="1:17" s="28" customFormat="1" x14ac:dyDescent="0.25">
      <c r="A530" s="56"/>
      <c r="B530" s="62"/>
      <c r="C530" s="62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94"/>
      <c r="Q530" s="144"/>
    </row>
    <row r="531" spans="1:17" s="28" customFormat="1" x14ac:dyDescent="0.25">
      <c r="A531" s="56"/>
      <c r="B531" s="62"/>
      <c r="C531" s="62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94"/>
      <c r="Q531" s="144"/>
    </row>
    <row r="532" spans="1:17" s="28" customFormat="1" x14ac:dyDescent="0.25">
      <c r="A532" s="56"/>
      <c r="B532" s="62"/>
      <c r="C532" s="62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94"/>
      <c r="Q532" s="144"/>
    </row>
    <row r="533" spans="1:17" s="28" customFormat="1" x14ac:dyDescent="0.25">
      <c r="A533" s="56"/>
      <c r="B533" s="62"/>
      <c r="C533" s="62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94"/>
      <c r="Q533" s="144"/>
    </row>
    <row r="534" spans="1:17" s="28" customFormat="1" x14ac:dyDescent="0.25">
      <c r="A534" s="56"/>
      <c r="B534" s="62"/>
      <c r="C534" s="62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94"/>
      <c r="Q534" s="144"/>
    </row>
    <row r="535" spans="1:17" s="28" customFormat="1" x14ac:dyDescent="0.25">
      <c r="A535" s="56"/>
      <c r="B535" s="62"/>
      <c r="C535" s="62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94"/>
      <c r="Q535" s="144"/>
    </row>
    <row r="536" spans="1:17" s="28" customFormat="1" x14ac:dyDescent="0.25">
      <c r="A536" s="56"/>
      <c r="B536" s="62"/>
      <c r="C536" s="62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94"/>
      <c r="Q536" s="144"/>
    </row>
    <row r="537" spans="1:17" s="28" customFormat="1" x14ac:dyDescent="0.25">
      <c r="A537" s="56"/>
      <c r="B537" s="62"/>
      <c r="C537" s="62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94"/>
      <c r="Q537" s="144"/>
    </row>
    <row r="538" spans="1:17" s="28" customFormat="1" x14ac:dyDescent="0.25">
      <c r="A538" s="56"/>
      <c r="B538" s="62"/>
      <c r="C538" s="62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94"/>
      <c r="Q538" s="144"/>
    </row>
    <row r="539" spans="1:17" s="28" customFormat="1" x14ac:dyDescent="0.25">
      <c r="A539" s="56"/>
      <c r="B539" s="62"/>
      <c r="C539" s="62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94"/>
      <c r="Q539" s="144"/>
    </row>
    <row r="540" spans="1:17" s="28" customFormat="1" x14ac:dyDescent="0.25">
      <c r="A540" s="56"/>
      <c r="B540" s="62"/>
      <c r="C540" s="62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94"/>
      <c r="Q540" s="144"/>
    </row>
    <row r="541" spans="1:17" s="28" customFormat="1" x14ac:dyDescent="0.25">
      <c r="A541" s="56"/>
      <c r="B541" s="62"/>
      <c r="C541" s="62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94"/>
      <c r="Q541" s="144"/>
    </row>
    <row r="542" spans="1:17" s="28" customFormat="1" x14ac:dyDescent="0.25">
      <c r="A542" s="56"/>
      <c r="B542" s="62"/>
      <c r="C542" s="62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94"/>
      <c r="Q542" s="144"/>
    </row>
    <row r="543" spans="1:17" s="28" customFormat="1" x14ac:dyDescent="0.25">
      <c r="A543" s="56"/>
      <c r="B543" s="62"/>
      <c r="C543" s="62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94"/>
      <c r="Q543" s="144"/>
    </row>
    <row r="544" spans="1:17" s="28" customFormat="1" x14ac:dyDescent="0.25">
      <c r="A544" s="56"/>
      <c r="B544" s="62"/>
      <c r="C544" s="62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94"/>
      <c r="Q544" s="144"/>
    </row>
    <row r="545" spans="1:17" s="28" customFormat="1" x14ac:dyDescent="0.25">
      <c r="A545" s="56"/>
      <c r="B545" s="62"/>
      <c r="C545" s="62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94"/>
      <c r="Q545" s="144"/>
    </row>
    <row r="546" spans="1:17" s="28" customFormat="1" x14ac:dyDescent="0.25">
      <c r="A546" s="56"/>
      <c r="B546" s="62"/>
      <c r="C546" s="62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94"/>
      <c r="Q546" s="144"/>
    </row>
    <row r="547" spans="1:17" s="28" customFormat="1" x14ac:dyDescent="0.25">
      <c r="A547" s="56"/>
      <c r="B547" s="62"/>
      <c r="C547" s="62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94"/>
      <c r="Q547" s="144"/>
    </row>
    <row r="548" spans="1:17" s="28" customFormat="1" x14ac:dyDescent="0.25">
      <c r="A548" s="56"/>
      <c r="B548" s="62"/>
      <c r="C548" s="62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94"/>
      <c r="Q548" s="144"/>
    </row>
    <row r="549" spans="1:17" s="28" customFormat="1" x14ac:dyDescent="0.25">
      <c r="A549" s="56"/>
      <c r="B549" s="62"/>
      <c r="C549" s="62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94"/>
      <c r="Q549" s="144"/>
    </row>
    <row r="550" spans="1:17" s="28" customFormat="1" x14ac:dyDescent="0.25">
      <c r="A550" s="56"/>
      <c r="B550" s="62"/>
      <c r="C550" s="62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94"/>
      <c r="Q550" s="144"/>
    </row>
    <row r="551" spans="1:17" s="28" customFormat="1" x14ac:dyDescent="0.25">
      <c r="A551" s="56"/>
      <c r="B551" s="62"/>
      <c r="C551" s="62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94"/>
      <c r="Q551" s="144"/>
    </row>
    <row r="552" spans="1:17" s="28" customFormat="1" x14ac:dyDescent="0.25">
      <c r="A552" s="56"/>
      <c r="B552" s="62"/>
      <c r="C552" s="62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94"/>
      <c r="Q552" s="144"/>
    </row>
    <row r="553" spans="1:17" s="28" customFormat="1" x14ac:dyDescent="0.25">
      <c r="A553" s="56"/>
      <c r="B553" s="62"/>
      <c r="C553" s="62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94"/>
      <c r="Q553" s="144"/>
    </row>
    <row r="554" spans="1:17" s="28" customFormat="1" x14ac:dyDescent="0.25">
      <c r="A554" s="56"/>
      <c r="B554" s="62"/>
      <c r="C554" s="62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94"/>
      <c r="Q554" s="144"/>
    </row>
    <row r="555" spans="1:17" s="28" customFormat="1" x14ac:dyDescent="0.25">
      <c r="A555" s="56"/>
      <c r="B555" s="62"/>
      <c r="C555" s="62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94"/>
      <c r="Q555" s="144"/>
    </row>
    <row r="556" spans="1:17" s="28" customFormat="1" x14ac:dyDescent="0.25">
      <c r="A556" s="56"/>
      <c r="B556" s="62"/>
      <c r="C556" s="62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94"/>
      <c r="Q556" s="144"/>
    </row>
    <row r="557" spans="1:17" s="28" customFormat="1" x14ac:dyDescent="0.25">
      <c r="A557" s="56"/>
      <c r="B557" s="62"/>
      <c r="C557" s="62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94"/>
      <c r="Q557" s="144"/>
    </row>
    <row r="558" spans="1:17" s="28" customFormat="1" x14ac:dyDescent="0.25">
      <c r="A558" s="56"/>
      <c r="B558" s="62"/>
      <c r="C558" s="62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94"/>
      <c r="Q558" s="144"/>
    </row>
    <row r="559" spans="1:17" s="28" customFormat="1" x14ac:dyDescent="0.25">
      <c r="A559" s="56"/>
      <c r="B559" s="62"/>
      <c r="C559" s="62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94"/>
      <c r="Q559" s="144"/>
    </row>
    <row r="560" spans="1:17" s="28" customFormat="1" x14ac:dyDescent="0.25">
      <c r="A560" s="56"/>
      <c r="B560" s="62"/>
      <c r="C560" s="62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94"/>
      <c r="Q560" s="144"/>
    </row>
    <row r="561" spans="1:17" s="28" customFormat="1" x14ac:dyDescent="0.25">
      <c r="A561" s="56"/>
      <c r="B561" s="62"/>
      <c r="C561" s="62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94"/>
      <c r="Q561" s="144"/>
    </row>
    <row r="562" spans="1:17" s="28" customFormat="1" x14ac:dyDescent="0.25">
      <c r="A562" s="56"/>
      <c r="B562" s="62"/>
      <c r="C562" s="62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94"/>
      <c r="Q562" s="144"/>
    </row>
    <row r="563" spans="1:17" s="28" customFormat="1" x14ac:dyDescent="0.25">
      <c r="A563" s="56"/>
      <c r="B563" s="62"/>
      <c r="C563" s="62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94"/>
      <c r="Q563" s="144"/>
    </row>
    <row r="564" spans="1:17" s="28" customFormat="1" x14ac:dyDescent="0.25">
      <c r="A564" s="56"/>
      <c r="B564" s="62"/>
      <c r="C564" s="62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94"/>
      <c r="Q564" s="144"/>
    </row>
    <row r="565" spans="1:17" s="28" customFormat="1" x14ac:dyDescent="0.25">
      <c r="A565" s="56"/>
      <c r="B565" s="62"/>
      <c r="C565" s="62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94"/>
      <c r="Q565" s="144"/>
    </row>
    <row r="566" spans="1:17" s="28" customFormat="1" x14ac:dyDescent="0.25">
      <c r="A566" s="56"/>
      <c r="B566" s="62"/>
      <c r="C566" s="62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94"/>
      <c r="Q566" s="144"/>
    </row>
    <row r="567" spans="1:17" s="28" customFormat="1" x14ac:dyDescent="0.25">
      <c r="A567" s="56"/>
      <c r="B567" s="62"/>
      <c r="C567" s="62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94"/>
      <c r="Q567" s="144"/>
    </row>
    <row r="568" spans="1:17" s="28" customFormat="1" x14ac:dyDescent="0.25">
      <c r="A568" s="56"/>
      <c r="B568" s="62"/>
      <c r="C568" s="62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94"/>
      <c r="Q568" s="144"/>
    </row>
    <row r="569" spans="1:17" s="28" customFormat="1" x14ac:dyDescent="0.25">
      <c r="A569" s="56"/>
      <c r="B569" s="62"/>
      <c r="C569" s="62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94"/>
      <c r="Q569" s="144"/>
    </row>
    <row r="570" spans="1:17" s="28" customFormat="1" x14ac:dyDescent="0.25">
      <c r="A570" s="56"/>
      <c r="B570" s="62"/>
      <c r="C570" s="62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94"/>
      <c r="Q570" s="144"/>
    </row>
    <row r="571" spans="1:17" s="28" customFormat="1" x14ac:dyDescent="0.25">
      <c r="A571" s="56"/>
      <c r="B571" s="62"/>
      <c r="C571" s="62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94"/>
      <c r="Q571" s="144"/>
    </row>
    <row r="572" spans="1:17" s="28" customFormat="1" x14ac:dyDescent="0.25">
      <c r="A572" s="56"/>
      <c r="B572" s="62"/>
      <c r="C572" s="62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94"/>
      <c r="Q572" s="144"/>
    </row>
    <row r="573" spans="1:17" s="28" customFormat="1" x14ac:dyDescent="0.25">
      <c r="A573" s="56"/>
      <c r="B573" s="62"/>
      <c r="C573" s="62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94"/>
      <c r="Q573" s="144"/>
    </row>
    <row r="574" spans="1:17" s="28" customFormat="1" x14ac:dyDescent="0.25">
      <c r="A574" s="56"/>
      <c r="B574" s="62"/>
      <c r="C574" s="62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94"/>
      <c r="Q574" s="144"/>
    </row>
    <row r="575" spans="1:17" s="28" customFormat="1" x14ac:dyDescent="0.25">
      <c r="A575" s="56"/>
      <c r="B575" s="62"/>
      <c r="C575" s="62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94"/>
      <c r="Q575" s="144"/>
    </row>
    <row r="576" spans="1:17" s="28" customFormat="1" x14ac:dyDescent="0.25">
      <c r="A576" s="56"/>
      <c r="B576" s="62"/>
      <c r="C576" s="62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94"/>
      <c r="Q576" s="144"/>
    </row>
    <row r="577" spans="1:17" s="28" customFormat="1" x14ac:dyDescent="0.25">
      <c r="A577" s="56"/>
      <c r="B577" s="62"/>
      <c r="C577" s="62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94"/>
      <c r="Q577" s="144"/>
    </row>
    <row r="578" spans="1:17" s="28" customFormat="1" x14ac:dyDescent="0.25">
      <c r="A578" s="56"/>
      <c r="B578" s="62"/>
      <c r="C578" s="62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94"/>
      <c r="Q578" s="144"/>
    </row>
    <row r="579" spans="1:17" s="28" customFormat="1" x14ac:dyDescent="0.25">
      <c r="A579" s="56"/>
      <c r="B579" s="62"/>
      <c r="C579" s="62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94"/>
      <c r="Q579" s="144"/>
    </row>
    <row r="580" spans="1:17" s="28" customFormat="1" x14ac:dyDescent="0.25">
      <c r="A580" s="56"/>
      <c r="B580" s="62"/>
      <c r="C580" s="62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94"/>
      <c r="Q580" s="144"/>
    </row>
    <row r="581" spans="1:17" s="28" customFormat="1" x14ac:dyDescent="0.25">
      <c r="A581" s="56"/>
      <c r="B581" s="62"/>
      <c r="C581" s="62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94"/>
      <c r="Q581" s="144"/>
    </row>
    <row r="582" spans="1:17" s="28" customFormat="1" x14ac:dyDescent="0.25">
      <c r="A582" s="56"/>
      <c r="B582" s="62"/>
      <c r="C582" s="62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94"/>
      <c r="Q582" s="144"/>
    </row>
    <row r="583" spans="1:17" s="28" customFormat="1" x14ac:dyDescent="0.25">
      <c r="A583" s="56"/>
      <c r="B583" s="62"/>
      <c r="C583" s="62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94"/>
      <c r="Q583" s="144"/>
    </row>
    <row r="584" spans="1:17" s="28" customFormat="1" x14ac:dyDescent="0.25">
      <c r="A584" s="56"/>
      <c r="B584" s="62"/>
      <c r="C584" s="62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94"/>
      <c r="Q584" s="144"/>
    </row>
    <row r="585" spans="1:17" s="28" customFormat="1" x14ac:dyDescent="0.25">
      <c r="A585" s="56"/>
      <c r="B585" s="62"/>
      <c r="C585" s="62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94"/>
      <c r="Q585" s="144"/>
    </row>
    <row r="586" spans="1:17" s="28" customFormat="1" x14ac:dyDescent="0.25">
      <c r="A586" s="56"/>
      <c r="B586" s="62"/>
      <c r="C586" s="62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94"/>
      <c r="Q586" s="144"/>
    </row>
    <row r="587" spans="1:17" s="28" customFormat="1" x14ac:dyDescent="0.25">
      <c r="A587" s="56"/>
      <c r="B587" s="62"/>
      <c r="C587" s="62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94"/>
      <c r="Q587" s="144"/>
    </row>
    <row r="588" spans="1:17" s="28" customFormat="1" x14ac:dyDescent="0.25">
      <c r="A588" s="56"/>
      <c r="B588" s="62"/>
      <c r="C588" s="62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94"/>
      <c r="Q588" s="144"/>
    </row>
    <row r="589" spans="1:17" s="28" customFormat="1" x14ac:dyDescent="0.25">
      <c r="A589" s="56"/>
      <c r="B589" s="62"/>
      <c r="C589" s="62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94"/>
      <c r="Q589" s="144"/>
    </row>
    <row r="590" spans="1:17" s="28" customFormat="1" x14ac:dyDescent="0.25">
      <c r="A590" s="56"/>
      <c r="B590" s="62"/>
      <c r="C590" s="62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94"/>
      <c r="Q590" s="144"/>
    </row>
    <row r="591" spans="1:17" s="28" customFormat="1" x14ac:dyDescent="0.25">
      <c r="A591" s="56"/>
      <c r="B591" s="62"/>
      <c r="C591" s="62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94"/>
      <c r="Q591" s="144"/>
    </row>
    <row r="592" spans="1:17" s="28" customFormat="1" x14ac:dyDescent="0.25">
      <c r="A592" s="56"/>
      <c r="B592" s="62"/>
      <c r="C592" s="62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94"/>
      <c r="Q592" s="144"/>
    </row>
    <row r="593" spans="1:17" s="28" customFormat="1" x14ac:dyDescent="0.25">
      <c r="A593" s="56"/>
      <c r="B593" s="62"/>
      <c r="C593" s="62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94"/>
      <c r="Q593" s="144"/>
    </row>
    <row r="594" spans="1:17" s="28" customFormat="1" x14ac:dyDescent="0.25">
      <c r="A594" s="56"/>
      <c r="B594" s="62"/>
      <c r="C594" s="62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94"/>
      <c r="Q594" s="144"/>
    </row>
    <row r="595" spans="1:17" s="28" customFormat="1" x14ac:dyDescent="0.25">
      <c r="A595" s="56"/>
      <c r="B595" s="62"/>
      <c r="C595" s="62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94"/>
      <c r="Q595" s="144"/>
    </row>
    <row r="596" spans="1:17" s="28" customFormat="1" x14ac:dyDescent="0.25">
      <c r="A596" s="56"/>
      <c r="B596" s="62"/>
      <c r="C596" s="62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94"/>
      <c r="Q596" s="144"/>
    </row>
    <row r="597" spans="1:17" s="28" customFormat="1" x14ac:dyDescent="0.25">
      <c r="A597" s="56"/>
      <c r="B597" s="62"/>
      <c r="C597" s="62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94"/>
      <c r="Q597" s="144"/>
    </row>
    <row r="598" spans="1:17" s="28" customFormat="1" x14ac:dyDescent="0.25">
      <c r="A598" s="56"/>
      <c r="B598" s="62"/>
      <c r="C598" s="62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94"/>
      <c r="Q598" s="144"/>
    </row>
    <row r="599" spans="1:17" s="28" customFormat="1" x14ac:dyDescent="0.25">
      <c r="A599" s="56"/>
      <c r="B599" s="62"/>
      <c r="C599" s="62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94"/>
      <c r="Q599" s="144"/>
    </row>
    <row r="600" spans="1:17" s="28" customFormat="1" x14ac:dyDescent="0.25">
      <c r="A600" s="56"/>
      <c r="B600" s="62"/>
      <c r="C600" s="62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94"/>
      <c r="Q600" s="144"/>
    </row>
    <row r="601" spans="1:17" s="28" customFormat="1" x14ac:dyDescent="0.25">
      <c r="A601" s="56"/>
      <c r="B601" s="62"/>
      <c r="C601" s="62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94"/>
      <c r="Q601" s="144"/>
    </row>
    <row r="602" spans="1:17" s="28" customFormat="1" x14ac:dyDescent="0.25">
      <c r="A602" s="56"/>
      <c r="B602" s="62"/>
      <c r="C602" s="62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94"/>
      <c r="Q602" s="144"/>
    </row>
    <row r="603" spans="1:17" s="28" customFormat="1" x14ac:dyDescent="0.25">
      <c r="A603" s="56"/>
      <c r="B603" s="62"/>
      <c r="C603" s="62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94"/>
      <c r="Q603" s="144"/>
    </row>
    <row r="604" spans="1:17" s="28" customFormat="1" x14ac:dyDescent="0.25">
      <c r="A604" s="56"/>
      <c r="B604" s="62"/>
      <c r="C604" s="62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94"/>
      <c r="Q604" s="144"/>
    </row>
    <row r="605" spans="1:17" s="28" customFormat="1" x14ac:dyDescent="0.25">
      <c r="A605" s="56"/>
      <c r="B605" s="62"/>
      <c r="C605" s="62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94"/>
      <c r="Q605" s="144"/>
    </row>
    <row r="606" spans="1:17" s="28" customFormat="1" x14ac:dyDescent="0.25">
      <c r="A606" s="56"/>
      <c r="B606" s="62"/>
      <c r="C606" s="62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94"/>
      <c r="Q606" s="144"/>
    </row>
    <row r="607" spans="1:17" s="28" customFormat="1" x14ac:dyDescent="0.25">
      <c r="A607" s="56"/>
      <c r="B607" s="62"/>
      <c r="C607" s="62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94"/>
      <c r="Q607" s="144"/>
    </row>
    <row r="608" spans="1:17" s="28" customFormat="1" x14ac:dyDescent="0.25">
      <c r="A608" s="56"/>
      <c r="B608" s="62"/>
      <c r="C608" s="62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94"/>
      <c r="Q608" s="144"/>
    </row>
    <row r="609" spans="1:17" s="28" customFormat="1" x14ac:dyDescent="0.25">
      <c r="A609" s="56"/>
      <c r="B609" s="62"/>
      <c r="C609" s="62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94"/>
      <c r="Q609" s="144"/>
    </row>
    <row r="610" spans="1:17" s="28" customFormat="1" x14ac:dyDescent="0.25">
      <c r="A610" s="56"/>
      <c r="B610" s="62"/>
      <c r="C610" s="62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94"/>
      <c r="Q610" s="144"/>
    </row>
    <row r="611" spans="1:17" s="28" customFormat="1" x14ac:dyDescent="0.25">
      <c r="A611" s="56"/>
      <c r="B611" s="62"/>
      <c r="C611" s="62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94"/>
      <c r="Q611" s="144"/>
    </row>
    <row r="612" spans="1:17" s="28" customFormat="1" x14ac:dyDescent="0.25">
      <c r="A612" s="56"/>
      <c r="B612" s="62"/>
      <c r="C612" s="62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94"/>
      <c r="Q612" s="144"/>
    </row>
    <row r="613" spans="1:17" s="28" customFormat="1" x14ac:dyDescent="0.25">
      <c r="A613" s="56"/>
      <c r="B613" s="62"/>
      <c r="C613" s="62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94"/>
      <c r="Q613" s="144"/>
    </row>
    <row r="614" spans="1:17" s="28" customFormat="1" x14ac:dyDescent="0.25">
      <c r="A614" s="56"/>
      <c r="B614" s="62"/>
      <c r="C614" s="62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94"/>
      <c r="Q614" s="144"/>
    </row>
    <row r="615" spans="1:17" s="28" customFormat="1" x14ac:dyDescent="0.25">
      <c r="A615" s="56"/>
      <c r="B615" s="62"/>
      <c r="C615" s="62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94"/>
      <c r="Q615" s="144"/>
    </row>
    <row r="616" spans="1:17" s="28" customFormat="1" x14ac:dyDescent="0.25">
      <c r="A616" s="56"/>
      <c r="B616" s="62"/>
      <c r="C616" s="62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94"/>
      <c r="Q616" s="144"/>
    </row>
    <row r="617" spans="1:17" s="28" customFormat="1" x14ac:dyDescent="0.25">
      <c r="A617" s="56"/>
      <c r="B617" s="62"/>
      <c r="C617" s="62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94"/>
      <c r="Q617" s="144"/>
    </row>
    <row r="618" spans="1:17" s="28" customFormat="1" x14ac:dyDescent="0.25">
      <c r="A618" s="56"/>
      <c r="B618" s="62"/>
      <c r="C618" s="62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94"/>
      <c r="Q618" s="144"/>
    </row>
    <row r="619" spans="1:17" s="28" customFormat="1" x14ac:dyDescent="0.25">
      <c r="A619" s="56"/>
      <c r="B619" s="62"/>
      <c r="C619" s="62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94"/>
      <c r="Q619" s="144"/>
    </row>
    <row r="620" spans="1:17" s="28" customFormat="1" x14ac:dyDescent="0.25">
      <c r="A620" s="56"/>
      <c r="B620" s="62"/>
      <c r="C620" s="62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94"/>
      <c r="Q620" s="144"/>
    </row>
    <row r="621" spans="1:17" s="28" customFormat="1" x14ac:dyDescent="0.25">
      <c r="A621" s="56"/>
      <c r="B621" s="62"/>
      <c r="C621" s="62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94"/>
      <c r="Q621" s="144"/>
    </row>
    <row r="622" spans="1:17" s="28" customFormat="1" x14ac:dyDescent="0.25">
      <c r="A622" s="56"/>
      <c r="B622" s="62"/>
      <c r="C622" s="62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94"/>
      <c r="Q622" s="144"/>
    </row>
    <row r="623" spans="1:17" s="28" customFormat="1" x14ac:dyDescent="0.25">
      <c r="A623" s="56"/>
      <c r="B623" s="62"/>
      <c r="C623" s="62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94"/>
      <c r="Q623" s="144"/>
    </row>
    <row r="624" spans="1:17" s="28" customFormat="1" x14ac:dyDescent="0.25">
      <c r="A624" s="56"/>
      <c r="B624" s="62"/>
      <c r="C624" s="62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94"/>
      <c r="Q624" s="144"/>
    </row>
    <row r="625" spans="1:17" s="28" customFormat="1" x14ac:dyDescent="0.25">
      <c r="A625" s="56"/>
      <c r="B625" s="62"/>
      <c r="C625" s="62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94"/>
      <c r="Q625" s="144"/>
    </row>
    <row r="626" spans="1:17" s="28" customFormat="1" x14ac:dyDescent="0.25">
      <c r="A626" s="56"/>
      <c r="B626" s="62"/>
      <c r="C626" s="62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94"/>
      <c r="Q626" s="144"/>
    </row>
    <row r="627" spans="1:17" s="28" customFormat="1" x14ac:dyDescent="0.25">
      <c r="A627" s="56"/>
      <c r="B627" s="62"/>
      <c r="C627" s="62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94"/>
      <c r="Q627" s="144"/>
    </row>
    <row r="628" spans="1:17" s="28" customFormat="1" x14ac:dyDescent="0.25">
      <c r="A628" s="56"/>
      <c r="B628" s="62"/>
      <c r="C628" s="62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94"/>
      <c r="Q628" s="144"/>
    </row>
    <row r="629" spans="1:17" s="28" customFormat="1" x14ac:dyDescent="0.25">
      <c r="A629" s="56"/>
      <c r="B629" s="62"/>
      <c r="C629" s="62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94"/>
      <c r="Q629" s="144"/>
    </row>
    <row r="630" spans="1:17" s="28" customFormat="1" x14ac:dyDescent="0.25">
      <c r="A630" s="56"/>
      <c r="B630" s="62"/>
      <c r="C630" s="62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94"/>
      <c r="Q630" s="144"/>
    </row>
    <row r="631" spans="1:17" s="28" customFormat="1" x14ac:dyDescent="0.25">
      <c r="A631" s="56"/>
      <c r="B631" s="62"/>
      <c r="C631" s="62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94"/>
      <c r="Q631" s="144"/>
    </row>
    <row r="632" spans="1:17" s="28" customFormat="1" x14ac:dyDescent="0.25">
      <c r="A632" s="56"/>
      <c r="B632" s="62"/>
      <c r="C632" s="62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94"/>
      <c r="Q632" s="144"/>
    </row>
    <row r="633" spans="1:17" s="28" customFormat="1" x14ac:dyDescent="0.25">
      <c r="A633" s="56"/>
      <c r="B633" s="62"/>
      <c r="C633" s="62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94"/>
      <c r="Q633" s="144"/>
    </row>
    <row r="634" spans="1:17" s="28" customFormat="1" x14ac:dyDescent="0.25">
      <c r="A634" s="56"/>
      <c r="B634" s="62"/>
      <c r="C634" s="62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94"/>
      <c r="Q634" s="144"/>
    </row>
    <row r="635" spans="1:17" s="28" customFormat="1" x14ac:dyDescent="0.25">
      <c r="A635" s="56"/>
      <c r="B635" s="62"/>
      <c r="C635" s="62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94"/>
      <c r="Q635" s="144"/>
    </row>
    <row r="636" spans="1:17" s="28" customFormat="1" x14ac:dyDescent="0.25">
      <c r="A636" s="56"/>
      <c r="B636" s="62"/>
      <c r="C636" s="62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94"/>
      <c r="Q636" s="144"/>
    </row>
    <row r="637" spans="1:17" s="28" customFormat="1" x14ac:dyDescent="0.25">
      <c r="A637" s="56"/>
      <c r="B637" s="62"/>
      <c r="C637" s="62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94"/>
      <c r="Q637" s="144"/>
    </row>
    <row r="638" spans="1:17" s="28" customFormat="1" x14ac:dyDescent="0.25">
      <c r="A638" s="56"/>
      <c r="B638" s="62"/>
      <c r="C638" s="62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94"/>
      <c r="Q638" s="144"/>
    </row>
    <row r="639" spans="1:17" s="28" customFormat="1" x14ac:dyDescent="0.25">
      <c r="A639" s="56"/>
      <c r="B639" s="62"/>
      <c r="C639" s="62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94"/>
      <c r="Q639" s="144"/>
    </row>
    <row r="640" spans="1:17" s="28" customFormat="1" x14ac:dyDescent="0.25">
      <c r="A640" s="56"/>
      <c r="B640" s="62"/>
      <c r="C640" s="62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94"/>
      <c r="Q640" s="144"/>
    </row>
    <row r="641" spans="1:17" s="28" customFormat="1" x14ac:dyDescent="0.25">
      <c r="A641" s="56"/>
      <c r="B641" s="62"/>
      <c r="C641" s="62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94"/>
      <c r="Q641" s="144"/>
    </row>
    <row r="642" spans="1:17" s="28" customFormat="1" x14ac:dyDescent="0.25">
      <c r="A642" s="56"/>
      <c r="B642" s="62"/>
      <c r="C642" s="62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94"/>
      <c r="Q642" s="144"/>
    </row>
    <row r="643" spans="1:17" s="28" customFormat="1" x14ac:dyDescent="0.25">
      <c r="A643" s="56"/>
      <c r="B643" s="62"/>
      <c r="C643" s="62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94"/>
      <c r="Q643" s="144"/>
    </row>
    <row r="644" spans="1:17" s="28" customFormat="1" x14ac:dyDescent="0.25">
      <c r="A644" s="56"/>
      <c r="B644" s="62"/>
      <c r="C644" s="62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94"/>
      <c r="Q644" s="144"/>
    </row>
    <row r="645" spans="1:17" s="28" customFormat="1" x14ac:dyDescent="0.25">
      <c r="A645" s="56"/>
      <c r="B645" s="62"/>
      <c r="C645" s="62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94"/>
      <c r="Q645" s="144"/>
    </row>
    <row r="646" spans="1:17" s="28" customFormat="1" x14ac:dyDescent="0.25">
      <c r="A646" s="56"/>
      <c r="B646" s="62"/>
      <c r="C646" s="62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94"/>
      <c r="Q646" s="144"/>
    </row>
    <row r="647" spans="1:17" s="28" customFormat="1" x14ac:dyDescent="0.25">
      <c r="A647" s="56"/>
      <c r="B647" s="62"/>
      <c r="C647" s="62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94"/>
      <c r="Q647" s="144"/>
    </row>
    <row r="648" spans="1:17" s="28" customFormat="1" x14ac:dyDescent="0.25">
      <c r="A648" s="56"/>
      <c r="B648" s="62"/>
      <c r="C648" s="62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94"/>
      <c r="Q648" s="144"/>
    </row>
    <row r="649" spans="1:17" s="28" customFormat="1" x14ac:dyDescent="0.25">
      <c r="A649" s="56"/>
      <c r="B649" s="62"/>
      <c r="C649" s="62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94"/>
      <c r="Q649" s="144"/>
    </row>
    <row r="650" spans="1:17" s="28" customFormat="1" x14ac:dyDescent="0.25">
      <c r="A650" s="56"/>
      <c r="B650" s="62"/>
      <c r="C650" s="62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94"/>
      <c r="Q650" s="144"/>
    </row>
    <row r="651" spans="1:17" s="28" customFormat="1" x14ac:dyDescent="0.25">
      <c r="A651" s="56"/>
      <c r="B651" s="62"/>
      <c r="C651" s="62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94"/>
      <c r="Q651" s="144"/>
    </row>
    <row r="652" spans="1:17" s="28" customFormat="1" x14ac:dyDescent="0.25">
      <c r="A652" s="56"/>
      <c r="B652" s="62"/>
      <c r="C652" s="62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94"/>
      <c r="Q652" s="144"/>
    </row>
    <row r="653" spans="1:17" s="28" customFormat="1" x14ac:dyDescent="0.25">
      <c r="A653" s="56"/>
      <c r="B653" s="62"/>
      <c r="C653" s="62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94"/>
      <c r="Q653" s="144"/>
    </row>
    <row r="654" spans="1:17" s="28" customFormat="1" x14ac:dyDescent="0.25">
      <c r="A654" s="56"/>
      <c r="B654" s="62"/>
      <c r="C654" s="62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94"/>
      <c r="Q654" s="144"/>
    </row>
    <row r="655" spans="1:17" s="28" customFormat="1" x14ac:dyDescent="0.25">
      <c r="A655" s="56"/>
      <c r="B655" s="62"/>
      <c r="C655" s="62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94"/>
      <c r="Q655" s="144"/>
    </row>
    <row r="656" spans="1:17" s="28" customFormat="1" x14ac:dyDescent="0.25">
      <c r="A656" s="56"/>
      <c r="B656" s="62"/>
      <c r="C656" s="62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94"/>
      <c r="Q656" s="144"/>
    </row>
    <row r="657" spans="1:17" s="28" customFormat="1" x14ac:dyDescent="0.25">
      <c r="A657" s="56"/>
      <c r="B657" s="62"/>
      <c r="C657" s="62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94"/>
      <c r="Q657" s="144"/>
    </row>
    <row r="658" spans="1:17" s="28" customFormat="1" x14ac:dyDescent="0.25">
      <c r="A658" s="56"/>
      <c r="B658" s="62"/>
      <c r="C658" s="62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94"/>
      <c r="Q658" s="144"/>
    </row>
    <row r="659" spans="1:17" s="28" customFormat="1" x14ac:dyDescent="0.25">
      <c r="A659" s="56"/>
      <c r="B659" s="62"/>
      <c r="C659" s="62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94"/>
      <c r="Q659" s="144"/>
    </row>
    <row r="660" spans="1:17" s="28" customFormat="1" x14ac:dyDescent="0.25">
      <c r="A660" s="56"/>
      <c r="B660" s="62"/>
      <c r="C660" s="62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94"/>
      <c r="Q660" s="144"/>
    </row>
    <row r="661" spans="1:17" s="28" customFormat="1" x14ac:dyDescent="0.25">
      <c r="A661" s="56"/>
      <c r="B661" s="62"/>
      <c r="C661" s="62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94"/>
      <c r="Q661" s="144"/>
    </row>
    <row r="662" spans="1:17" s="28" customFormat="1" x14ac:dyDescent="0.25">
      <c r="A662" s="56"/>
      <c r="B662" s="62"/>
      <c r="C662" s="62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94"/>
      <c r="Q662" s="144"/>
    </row>
    <row r="663" spans="1:17" s="28" customFormat="1" x14ac:dyDescent="0.25">
      <c r="A663" s="56"/>
      <c r="B663" s="62"/>
      <c r="C663" s="62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94"/>
      <c r="Q663" s="144"/>
    </row>
    <row r="664" spans="1:17" s="28" customFormat="1" x14ac:dyDescent="0.25">
      <c r="A664" s="56"/>
      <c r="B664" s="62"/>
      <c r="C664" s="62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94"/>
      <c r="Q664" s="144"/>
    </row>
    <row r="665" spans="1:17" s="28" customFormat="1" x14ac:dyDescent="0.25">
      <c r="A665" s="56"/>
      <c r="B665" s="62"/>
      <c r="C665" s="62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94"/>
      <c r="Q665" s="144"/>
    </row>
    <row r="666" spans="1:17" s="28" customFormat="1" x14ac:dyDescent="0.25">
      <c r="A666" s="56"/>
      <c r="B666" s="62"/>
      <c r="C666" s="62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94"/>
      <c r="Q666" s="144"/>
    </row>
    <row r="667" spans="1:17" s="28" customFormat="1" x14ac:dyDescent="0.25">
      <c r="A667" s="56"/>
      <c r="B667" s="62"/>
      <c r="C667" s="62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94"/>
      <c r="Q667" s="144"/>
    </row>
    <row r="668" spans="1:17" s="28" customFormat="1" x14ac:dyDescent="0.25">
      <c r="A668" s="56"/>
      <c r="B668" s="62"/>
      <c r="C668" s="62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94"/>
      <c r="Q668" s="144"/>
    </row>
    <row r="669" spans="1:17" s="28" customFormat="1" x14ac:dyDescent="0.25">
      <c r="A669" s="56"/>
      <c r="B669" s="62"/>
      <c r="C669" s="62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94"/>
      <c r="Q669" s="144"/>
    </row>
    <row r="670" spans="1:17" s="28" customFormat="1" x14ac:dyDescent="0.25">
      <c r="A670" s="56"/>
      <c r="B670" s="62"/>
      <c r="C670" s="62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94"/>
      <c r="Q670" s="144"/>
    </row>
    <row r="671" spans="1:17" s="28" customFormat="1" x14ac:dyDescent="0.25">
      <c r="A671" s="56"/>
      <c r="B671" s="62"/>
      <c r="C671" s="62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94"/>
      <c r="Q671" s="144"/>
    </row>
    <row r="672" spans="1:17" s="28" customFormat="1" x14ac:dyDescent="0.25">
      <c r="A672" s="56"/>
      <c r="B672" s="62"/>
      <c r="C672" s="62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94"/>
      <c r="Q672" s="144"/>
    </row>
    <row r="673" spans="1:17" s="28" customFormat="1" x14ac:dyDescent="0.25">
      <c r="A673" s="56"/>
      <c r="B673" s="62"/>
      <c r="C673" s="62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94"/>
      <c r="Q673" s="144"/>
    </row>
    <row r="674" spans="1:17" s="28" customFormat="1" x14ac:dyDescent="0.25">
      <c r="A674" s="56"/>
      <c r="B674" s="62"/>
      <c r="C674" s="62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94"/>
      <c r="Q674" s="144"/>
    </row>
    <row r="675" spans="1:17" s="28" customFormat="1" x14ac:dyDescent="0.25">
      <c r="A675" s="56"/>
      <c r="B675" s="62"/>
      <c r="C675" s="62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94"/>
      <c r="Q675" s="144"/>
    </row>
    <row r="676" spans="1:17" s="28" customFormat="1" x14ac:dyDescent="0.25">
      <c r="A676" s="56"/>
      <c r="B676" s="62"/>
      <c r="C676" s="62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94"/>
      <c r="Q676" s="144"/>
    </row>
    <row r="677" spans="1:17" s="28" customFormat="1" x14ac:dyDescent="0.25">
      <c r="A677" s="56"/>
      <c r="B677" s="62"/>
      <c r="C677" s="62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94"/>
      <c r="Q677" s="144"/>
    </row>
    <row r="678" spans="1:17" s="28" customFormat="1" x14ac:dyDescent="0.25">
      <c r="A678" s="56"/>
      <c r="B678" s="62"/>
      <c r="C678" s="62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94"/>
      <c r="Q678" s="144"/>
    </row>
    <row r="679" spans="1:17" s="28" customFormat="1" x14ac:dyDescent="0.25">
      <c r="A679" s="56"/>
      <c r="B679" s="62"/>
      <c r="C679" s="62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94"/>
      <c r="Q679" s="144"/>
    </row>
    <row r="680" spans="1:17" s="28" customFormat="1" x14ac:dyDescent="0.25">
      <c r="A680" s="56"/>
      <c r="B680" s="62"/>
      <c r="C680" s="62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94"/>
      <c r="Q680" s="144"/>
    </row>
    <row r="681" spans="1:17" s="28" customFormat="1" x14ac:dyDescent="0.25">
      <c r="A681" s="56"/>
      <c r="B681" s="62"/>
      <c r="C681" s="62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94"/>
      <c r="Q681" s="144"/>
    </row>
    <row r="682" spans="1:17" s="28" customFormat="1" x14ac:dyDescent="0.25">
      <c r="A682" s="56"/>
      <c r="B682" s="62"/>
      <c r="C682" s="62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94"/>
      <c r="Q682" s="144"/>
    </row>
    <row r="683" spans="1:17" s="28" customFormat="1" x14ac:dyDescent="0.25">
      <c r="A683" s="56"/>
      <c r="B683" s="62"/>
      <c r="C683" s="62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94"/>
      <c r="Q683" s="144"/>
    </row>
    <row r="684" spans="1:17" s="28" customFormat="1" x14ac:dyDescent="0.25">
      <c r="A684" s="56"/>
      <c r="B684" s="62"/>
      <c r="C684" s="62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94"/>
      <c r="Q684" s="144"/>
    </row>
    <row r="685" spans="1:17" s="28" customFormat="1" x14ac:dyDescent="0.25">
      <c r="A685" s="56"/>
      <c r="B685" s="62"/>
      <c r="C685" s="62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94"/>
      <c r="Q685" s="144"/>
    </row>
    <row r="686" spans="1:17" s="28" customFormat="1" x14ac:dyDescent="0.25">
      <c r="A686" s="56"/>
      <c r="B686" s="62"/>
      <c r="C686" s="62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94"/>
      <c r="Q686" s="144"/>
    </row>
    <row r="687" spans="1:17" s="28" customFormat="1" x14ac:dyDescent="0.25">
      <c r="A687" s="56"/>
      <c r="B687" s="62"/>
      <c r="C687" s="62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94"/>
      <c r="Q687" s="144"/>
    </row>
    <row r="688" spans="1:17" s="28" customFormat="1" x14ac:dyDescent="0.25">
      <c r="A688" s="56"/>
      <c r="B688" s="62"/>
      <c r="C688" s="62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94"/>
      <c r="Q688" s="144"/>
    </row>
    <row r="689" spans="1:17" s="28" customFormat="1" x14ac:dyDescent="0.25">
      <c r="A689" s="56"/>
      <c r="B689" s="62"/>
      <c r="C689" s="62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94"/>
      <c r="Q689" s="144"/>
    </row>
    <row r="690" spans="1:17" s="28" customFormat="1" x14ac:dyDescent="0.25">
      <c r="A690" s="56"/>
      <c r="B690" s="62"/>
      <c r="C690" s="62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94"/>
      <c r="Q690" s="144"/>
    </row>
    <row r="691" spans="1:17" s="28" customFormat="1" x14ac:dyDescent="0.25">
      <c r="A691" s="56"/>
      <c r="B691" s="62"/>
      <c r="C691" s="62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94"/>
      <c r="Q691" s="144"/>
    </row>
    <row r="692" spans="1:17" s="28" customFormat="1" x14ac:dyDescent="0.25">
      <c r="A692" s="56"/>
      <c r="B692" s="62"/>
      <c r="C692" s="62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94"/>
      <c r="Q692" s="144"/>
    </row>
    <row r="693" spans="1:17" s="28" customFormat="1" x14ac:dyDescent="0.25">
      <c r="A693" s="56"/>
      <c r="B693" s="62"/>
      <c r="C693" s="62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94"/>
      <c r="Q693" s="144"/>
    </row>
    <row r="694" spans="1:17" s="28" customFormat="1" x14ac:dyDescent="0.25">
      <c r="A694" s="56"/>
      <c r="B694" s="62"/>
      <c r="C694" s="62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94"/>
      <c r="Q694" s="144"/>
    </row>
    <row r="695" spans="1:17" s="28" customFormat="1" x14ac:dyDescent="0.25">
      <c r="A695" s="56"/>
      <c r="B695" s="62"/>
      <c r="C695" s="62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94"/>
      <c r="Q695" s="144"/>
    </row>
    <row r="696" spans="1:17" s="28" customFormat="1" x14ac:dyDescent="0.25">
      <c r="A696" s="56"/>
      <c r="B696" s="62"/>
      <c r="C696" s="62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94"/>
      <c r="Q696" s="144"/>
    </row>
    <row r="697" spans="1:17" s="28" customFormat="1" x14ac:dyDescent="0.25">
      <c r="A697" s="56"/>
      <c r="B697" s="62"/>
      <c r="C697" s="62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94"/>
      <c r="Q697" s="144"/>
    </row>
    <row r="698" spans="1:17" s="28" customFormat="1" x14ac:dyDescent="0.25">
      <c r="A698" s="56"/>
      <c r="B698" s="62"/>
      <c r="C698" s="62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94"/>
      <c r="Q698" s="144"/>
    </row>
    <row r="699" spans="1:17" s="28" customFormat="1" x14ac:dyDescent="0.25">
      <c r="A699" s="56"/>
      <c r="B699" s="62"/>
      <c r="C699" s="62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94"/>
      <c r="Q699" s="144"/>
    </row>
    <row r="700" spans="1:17" s="28" customFormat="1" x14ac:dyDescent="0.25">
      <c r="A700" s="56"/>
      <c r="B700" s="62"/>
      <c r="C700" s="62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94"/>
      <c r="Q700" s="144"/>
    </row>
    <row r="701" spans="1:17" s="28" customFormat="1" x14ac:dyDescent="0.25">
      <c r="A701" s="56"/>
      <c r="B701" s="62"/>
      <c r="C701" s="62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94"/>
      <c r="Q701" s="144"/>
    </row>
    <row r="702" spans="1:17" s="28" customFormat="1" x14ac:dyDescent="0.25">
      <c r="A702" s="56"/>
      <c r="B702" s="62"/>
      <c r="C702" s="62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94"/>
      <c r="Q702" s="144"/>
    </row>
    <row r="703" spans="1:17" s="28" customFormat="1" x14ac:dyDescent="0.25">
      <c r="A703" s="56"/>
      <c r="B703" s="62"/>
      <c r="C703" s="62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94"/>
      <c r="Q703" s="144"/>
    </row>
    <row r="704" spans="1:17" s="28" customFormat="1" x14ac:dyDescent="0.25">
      <c r="A704" s="56"/>
      <c r="B704" s="62"/>
      <c r="C704" s="62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94"/>
      <c r="Q704" s="144"/>
    </row>
    <row r="705" spans="1:17" s="28" customFormat="1" x14ac:dyDescent="0.25">
      <c r="A705" s="56"/>
      <c r="B705" s="62"/>
      <c r="C705" s="62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94"/>
      <c r="Q705" s="144"/>
    </row>
    <row r="706" spans="1:17" s="28" customFormat="1" x14ac:dyDescent="0.25">
      <c r="A706" s="56"/>
      <c r="B706" s="62"/>
      <c r="C706" s="62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94"/>
      <c r="Q706" s="144"/>
    </row>
    <row r="707" spans="1:17" s="28" customFormat="1" x14ac:dyDescent="0.25">
      <c r="A707" s="56"/>
      <c r="B707" s="62"/>
      <c r="C707" s="62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94"/>
      <c r="Q707" s="144"/>
    </row>
    <row r="708" spans="1:17" s="28" customFormat="1" x14ac:dyDescent="0.25">
      <c r="A708" s="56"/>
      <c r="B708" s="62"/>
      <c r="C708" s="62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94"/>
      <c r="Q708" s="144"/>
    </row>
    <row r="709" spans="1:17" s="28" customFormat="1" x14ac:dyDescent="0.25">
      <c r="A709" s="56"/>
      <c r="B709" s="62"/>
      <c r="C709" s="62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94"/>
      <c r="Q709" s="144"/>
    </row>
    <row r="710" spans="1:17" s="28" customFormat="1" x14ac:dyDescent="0.25">
      <c r="A710" s="56"/>
      <c r="B710" s="62"/>
      <c r="C710" s="62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94"/>
      <c r="Q710" s="144"/>
    </row>
    <row r="711" spans="1:17" s="28" customFormat="1" x14ac:dyDescent="0.25">
      <c r="A711" s="56"/>
      <c r="B711" s="62"/>
      <c r="C711" s="62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94"/>
      <c r="Q711" s="144"/>
    </row>
    <row r="712" spans="1:17" s="28" customFormat="1" x14ac:dyDescent="0.25">
      <c r="A712" s="56"/>
      <c r="B712" s="62"/>
      <c r="C712" s="62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94"/>
      <c r="Q712" s="144"/>
    </row>
    <row r="713" spans="1:17" s="28" customFormat="1" x14ac:dyDescent="0.25">
      <c r="A713" s="56"/>
      <c r="B713" s="62"/>
      <c r="C713" s="62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94"/>
      <c r="Q713" s="144"/>
    </row>
    <row r="714" spans="1:17" s="28" customFormat="1" x14ac:dyDescent="0.25">
      <c r="A714" s="56"/>
      <c r="B714" s="62"/>
      <c r="C714" s="62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94"/>
      <c r="Q714" s="144"/>
    </row>
    <row r="715" spans="1:17" s="28" customFormat="1" x14ac:dyDescent="0.25">
      <c r="A715" s="56"/>
      <c r="B715" s="62"/>
      <c r="C715" s="62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94"/>
      <c r="Q715" s="144"/>
    </row>
    <row r="716" spans="1:17" s="28" customFormat="1" x14ac:dyDescent="0.25">
      <c r="A716" s="56"/>
      <c r="B716" s="62"/>
      <c r="C716" s="62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94"/>
      <c r="Q716" s="144"/>
    </row>
    <row r="717" spans="1:17" s="28" customFormat="1" x14ac:dyDescent="0.25">
      <c r="A717" s="56"/>
      <c r="B717" s="62"/>
      <c r="C717" s="62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94"/>
      <c r="Q717" s="144"/>
    </row>
    <row r="718" spans="1:17" s="28" customFormat="1" x14ac:dyDescent="0.25">
      <c r="A718" s="56"/>
      <c r="B718" s="62"/>
      <c r="C718" s="62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94"/>
      <c r="Q718" s="144"/>
    </row>
    <row r="719" spans="1:17" s="28" customFormat="1" x14ac:dyDescent="0.25">
      <c r="A719" s="56"/>
      <c r="B719" s="62"/>
      <c r="C719" s="62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94"/>
      <c r="Q719" s="144"/>
    </row>
    <row r="720" spans="1:17" s="28" customFormat="1" x14ac:dyDescent="0.25">
      <c r="A720" s="56"/>
      <c r="B720" s="62"/>
      <c r="C720" s="62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94"/>
      <c r="Q720" s="144"/>
    </row>
    <row r="721" spans="1:17" s="28" customFormat="1" x14ac:dyDescent="0.25">
      <c r="A721" s="56"/>
      <c r="B721" s="62"/>
      <c r="C721" s="62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94"/>
      <c r="Q721" s="144"/>
    </row>
    <row r="722" spans="1:17" s="28" customFormat="1" x14ac:dyDescent="0.25">
      <c r="A722" s="56"/>
      <c r="B722" s="62"/>
      <c r="C722" s="62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94"/>
      <c r="Q722" s="144"/>
    </row>
    <row r="723" spans="1:17" s="28" customFormat="1" x14ac:dyDescent="0.25">
      <c r="A723" s="56"/>
      <c r="B723" s="62"/>
      <c r="C723" s="62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94"/>
      <c r="Q723" s="144"/>
    </row>
    <row r="724" spans="1:17" s="28" customFormat="1" x14ac:dyDescent="0.25">
      <c r="A724" s="56"/>
      <c r="B724" s="62"/>
      <c r="C724" s="62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94"/>
      <c r="Q724" s="144"/>
    </row>
    <row r="725" spans="1:17" s="28" customFormat="1" x14ac:dyDescent="0.25">
      <c r="A725" s="56"/>
      <c r="B725" s="62"/>
      <c r="C725" s="62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94"/>
      <c r="Q725" s="144"/>
    </row>
    <row r="726" spans="1:17" s="28" customFormat="1" x14ac:dyDescent="0.25">
      <c r="A726" s="56"/>
      <c r="B726" s="62"/>
      <c r="C726" s="62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94"/>
      <c r="Q726" s="144"/>
    </row>
    <row r="727" spans="1:17" s="28" customFormat="1" x14ac:dyDescent="0.25">
      <c r="A727" s="56"/>
      <c r="B727" s="62"/>
      <c r="C727" s="62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94"/>
      <c r="Q727" s="144"/>
    </row>
    <row r="728" spans="1:17" s="28" customFormat="1" x14ac:dyDescent="0.25">
      <c r="A728" s="56"/>
      <c r="B728" s="62"/>
      <c r="C728" s="62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94"/>
      <c r="Q728" s="144"/>
    </row>
    <row r="729" spans="1:17" s="28" customFormat="1" x14ac:dyDescent="0.25">
      <c r="A729" s="56"/>
      <c r="B729" s="62"/>
      <c r="C729" s="62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94"/>
      <c r="Q729" s="144"/>
    </row>
    <row r="730" spans="1:17" s="28" customFormat="1" x14ac:dyDescent="0.25">
      <c r="A730" s="56"/>
      <c r="B730" s="62"/>
      <c r="C730" s="62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94"/>
      <c r="Q730" s="144"/>
    </row>
    <row r="731" spans="1:17" s="28" customFormat="1" x14ac:dyDescent="0.25">
      <c r="A731" s="56"/>
      <c r="B731" s="62"/>
      <c r="C731" s="62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94"/>
      <c r="Q731" s="144"/>
    </row>
    <row r="732" spans="1:17" s="28" customFormat="1" x14ac:dyDescent="0.25">
      <c r="A732" s="56"/>
      <c r="B732" s="62"/>
      <c r="C732" s="62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94"/>
      <c r="Q732" s="144"/>
    </row>
    <row r="733" spans="1:17" s="28" customFormat="1" x14ac:dyDescent="0.25">
      <c r="A733" s="56"/>
      <c r="B733" s="62"/>
      <c r="C733" s="62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94"/>
      <c r="Q733" s="144"/>
    </row>
    <row r="734" spans="1:17" s="28" customFormat="1" x14ac:dyDescent="0.25">
      <c r="A734" s="56"/>
      <c r="B734" s="62"/>
      <c r="C734" s="62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94"/>
      <c r="Q734" s="144"/>
    </row>
    <row r="735" spans="1:17" s="28" customFormat="1" x14ac:dyDescent="0.25">
      <c r="A735" s="56"/>
      <c r="B735" s="62"/>
      <c r="C735" s="62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94"/>
      <c r="Q735" s="144"/>
    </row>
    <row r="736" spans="1:17" s="28" customFormat="1" x14ac:dyDescent="0.25">
      <c r="A736" s="56"/>
      <c r="B736" s="62"/>
      <c r="C736" s="62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94"/>
      <c r="Q736" s="144"/>
    </row>
    <row r="737" spans="1:17" s="28" customFormat="1" x14ac:dyDescent="0.25">
      <c r="A737" s="56"/>
      <c r="B737" s="62"/>
      <c r="C737" s="62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94"/>
      <c r="Q737" s="144"/>
    </row>
    <row r="738" spans="1:17" s="28" customFormat="1" x14ac:dyDescent="0.25">
      <c r="A738" s="56"/>
      <c r="B738" s="62"/>
      <c r="C738" s="62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94"/>
      <c r="Q738" s="144"/>
    </row>
    <row r="739" spans="1:17" s="28" customFormat="1" x14ac:dyDescent="0.25">
      <c r="A739" s="56"/>
      <c r="B739" s="62"/>
      <c r="C739" s="62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94"/>
      <c r="Q739" s="144"/>
    </row>
    <row r="740" spans="1:17" s="28" customFormat="1" x14ac:dyDescent="0.25">
      <c r="A740" s="56"/>
      <c r="B740" s="62"/>
      <c r="C740" s="62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94"/>
      <c r="Q740" s="144"/>
    </row>
    <row r="741" spans="1:17" s="28" customFormat="1" x14ac:dyDescent="0.25">
      <c r="A741" s="56"/>
      <c r="B741" s="62"/>
      <c r="C741" s="62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94"/>
      <c r="Q741" s="144"/>
    </row>
    <row r="742" spans="1:17" s="28" customFormat="1" x14ac:dyDescent="0.25">
      <c r="A742" s="56"/>
      <c r="B742" s="62"/>
      <c r="C742" s="62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94"/>
      <c r="Q742" s="144"/>
    </row>
    <row r="743" spans="1:17" s="28" customFormat="1" x14ac:dyDescent="0.25">
      <c r="A743" s="56"/>
      <c r="B743" s="62"/>
      <c r="C743" s="62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94"/>
      <c r="Q743" s="144"/>
    </row>
    <row r="744" spans="1:17" s="28" customFormat="1" x14ac:dyDescent="0.25">
      <c r="A744" s="56"/>
      <c r="B744" s="62"/>
      <c r="C744" s="62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94"/>
      <c r="Q744" s="144"/>
    </row>
    <row r="745" spans="1:17" s="28" customFormat="1" x14ac:dyDescent="0.25">
      <c r="A745" s="56"/>
      <c r="B745" s="62"/>
      <c r="C745" s="62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94"/>
      <c r="Q745" s="144"/>
    </row>
    <row r="746" spans="1:17" s="28" customFormat="1" x14ac:dyDescent="0.25">
      <c r="A746" s="56"/>
      <c r="B746" s="62"/>
      <c r="C746" s="62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94"/>
      <c r="Q746" s="144"/>
    </row>
    <row r="747" spans="1:17" s="28" customFormat="1" x14ac:dyDescent="0.25">
      <c r="A747" s="56"/>
      <c r="B747" s="62"/>
      <c r="C747" s="62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94"/>
      <c r="Q747" s="144"/>
    </row>
    <row r="748" spans="1:17" s="28" customFormat="1" x14ac:dyDescent="0.25">
      <c r="A748" s="56"/>
      <c r="B748" s="62"/>
      <c r="C748" s="62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94"/>
      <c r="Q748" s="144"/>
    </row>
    <row r="749" spans="1:17" s="28" customFormat="1" x14ac:dyDescent="0.25">
      <c r="A749" s="56"/>
      <c r="B749" s="62"/>
      <c r="C749" s="62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94"/>
      <c r="Q749" s="144"/>
    </row>
    <row r="750" spans="1:17" s="28" customFormat="1" x14ac:dyDescent="0.25">
      <c r="A750" s="56"/>
      <c r="B750" s="62"/>
      <c r="C750" s="62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94"/>
      <c r="Q750" s="144"/>
    </row>
    <row r="751" spans="1:17" s="28" customFormat="1" x14ac:dyDescent="0.25">
      <c r="A751" s="56"/>
      <c r="B751" s="62"/>
      <c r="C751" s="62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94"/>
      <c r="Q751" s="144"/>
    </row>
    <row r="752" spans="1:17" s="28" customFormat="1" x14ac:dyDescent="0.25">
      <c r="A752" s="56"/>
      <c r="B752" s="62"/>
      <c r="C752" s="62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94"/>
      <c r="Q752" s="144"/>
    </row>
    <row r="753" spans="1:17" s="28" customFormat="1" x14ac:dyDescent="0.25">
      <c r="A753" s="56"/>
      <c r="B753" s="62"/>
      <c r="C753" s="62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94"/>
      <c r="Q753" s="144"/>
    </row>
    <row r="754" spans="1:17" s="28" customFormat="1" x14ac:dyDescent="0.25">
      <c r="A754" s="56"/>
      <c r="B754" s="62"/>
      <c r="C754" s="62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94"/>
      <c r="Q754" s="144"/>
    </row>
    <row r="755" spans="1:17" s="28" customFormat="1" x14ac:dyDescent="0.25">
      <c r="A755" s="56"/>
      <c r="B755" s="62"/>
      <c r="C755" s="62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94"/>
      <c r="Q755" s="144"/>
    </row>
    <row r="756" spans="1:17" s="28" customFormat="1" x14ac:dyDescent="0.25">
      <c r="A756" s="56"/>
      <c r="B756" s="62"/>
      <c r="C756" s="62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94"/>
      <c r="Q756" s="144"/>
    </row>
    <row r="757" spans="1:17" s="28" customFormat="1" x14ac:dyDescent="0.25">
      <c r="A757" s="56"/>
      <c r="B757" s="62"/>
      <c r="C757" s="62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94"/>
      <c r="Q757" s="144"/>
    </row>
    <row r="758" spans="1:17" s="28" customFormat="1" x14ac:dyDescent="0.25">
      <c r="A758" s="56"/>
      <c r="B758" s="62"/>
      <c r="C758" s="62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94"/>
      <c r="Q758" s="144"/>
    </row>
    <row r="759" spans="1:17" s="28" customFormat="1" x14ac:dyDescent="0.25">
      <c r="A759" s="56"/>
      <c r="B759" s="62"/>
      <c r="C759" s="62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94"/>
      <c r="Q759" s="144"/>
    </row>
    <row r="760" spans="1:17" s="28" customFormat="1" x14ac:dyDescent="0.25">
      <c r="A760" s="56"/>
      <c r="B760" s="62"/>
      <c r="C760" s="62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94"/>
      <c r="Q760" s="144"/>
    </row>
    <row r="761" spans="1:17" s="28" customFormat="1" x14ac:dyDescent="0.25">
      <c r="A761" s="56"/>
      <c r="B761" s="62"/>
      <c r="C761" s="62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94"/>
      <c r="Q761" s="144"/>
    </row>
    <row r="762" spans="1:17" s="28" customFormat="1" x14ac:dyDescent="0.25">
      <c r="A762" s="56"/>
      <c r="B762" s="62"/>
      <c r="C762" s="62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94"/>
      <c r="Q762" s="144"/>
    </row>
    <row r="763" spans="1:17" s="28" customFormat="1" x14ac:dyDescent="0.25">
      <c r="A763" s="56"/>
      <c r="B763" s="62"/>
      <c r="C763" s="62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94"/>
      <c r="Q763" s="144"/>
    </row>
    <row r="764" spans="1:17" s="28" customFormat="1" x14ac:dyDescent="0.25">
      <c r="A764" s="56"/>
      <c r="B764" s="62"/>
      <c r="C764" s="62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94"/>
      <c r="Q764" s="144"/>
    </row>
    <row r="765" spans="1:17" s="28" customFormat="1" x14ac:dyDescent="0.25">
      <c r="A765" s="56"/>
      <c r="B765" s="62"/>
      <c r="C765" s="62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94"/>
      <c r="Q765" s="144"/>
    </row>
    <row r="766" spans="1:17" s="28" customFormat="1" x14ac:dyDescent="0.25">
      <c r="A766" s="56"/>
      <c r="B766" s="62"/>
      <c r="C766" s="62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94"/>
      <c r="Q766" s="144"/>
    </row>
    <row r="767" spans="1:17" s="28" customFormat="1" x14ac:dyDescent="0.25">
      <c r="A767" s="56"/>
      <c r="B767" s="62"/>
      <c r="C767" s="62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94"/>
      <c r="Q767" s="144"/>
    </row>
    <row r="768" spans="1:17" s="28" customFormat="1" x14ac:dyDescent="0.25">
      <c r="A768" s="56"/>
      <c r="B768" s="62"/>
      <c r="C768" s="62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94"/>
      <c r="Q768" s="144"/>
    </row>
    <row r="769" spans="1:17" s="28" customFormat="1" x14ac:dyDescent="0.25">
      <c r="A769" s="56"/>
      <c r="B769" s="62"/>
      <c r="C769" s="62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94"/>
      <c r="Q769" s="144"/>
    </row>
    <row r="770" spans="1:17" s="28" customFormat="1" x14ac:dyDescent="0.25">
      <c r="A770" s="56"/>
      <c r="B770" s="62"/>
      <c r="C770" s="62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94"/>
      <c r="Q770" s="144"/>
    </row>
    <row r="771" spans="1:17" s="28" customFormat="1" x14ac:dyDescent="0.25">
      <c r="A771" s="56"/>
      <c r="B771" s="62"/>
      <c r="C771" s="62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94"/>
      <c r="Q771" s="144"/>
    </row>
    <row r="772" spans="1:17" s="28" customFormat="1" x14ac:dyDescent="0.25">
      <c r="A772" s="56"/>
      <c r="B772" s="62"/>
      <c r="C772" s="62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94"/>
      <c r="Q772" s="144"/>
    </row>
    <row r="773" spans="1:17" s="28" customFormat="1" x14ac:dyDescent="0.25">
      <c r="A773" s="56"/>
      <c r="B773" s="62"/>
      <c r="C773" s="62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94"/>
      <c r="Q773" s="144"/>
    </row>
    <row r="774" spans="1:17" s="28" customFormat="1" x14ac:dyDescent="0.25">
      <c r="A774" s="56"/>
      <c r="B774" s="62"/>
      <c r="C774" s="62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94"/>
      <c r="Q774" s="144"/>
    </row>
    <row r="775" spans="1:17" s="28" customFormat="1" x14ac:dyDescent="0.25">
      <c r="A775" s="56"/>
      <c r="B775" s="62"/>
      <c r="C775" s="62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94"/>
      <c r="Q775" s="144"/>
    </row>
    <row r="776" spans="1:17" s="28" customFormat="1" x14ac:dyDescent="0.25">
      <c r="A776" s="56"/>
      <c r="B776" s="62"/>
      <c r="C776" s="62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94"/>
      <c r="Q776" s="144"/>
    </row>
    <row r="777" spans="1:17" s="28" customFormat="1" x14ac:dyDescent="0.25">
      <c r="A777" s="56"/>
      <c r="B777" s="62"/>
      <c r="C777" s="62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94"/>
      <c r="Q777" s="144"/>
    </row>
    <row r="778" spans="1:17" s="28" customFormat="1" x14ac:dyDescent="0.25">
      <c r="A778" s="56"/>
      <c r="B778" s="62"/>
      <c r="C778" s="62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94"/>
      <c r="Q778" s="144"/>
    </row>
    <row r="779" spans="1:17" s="28" customFormat="1" x14ac:dyDescent="0.25">
      <c r="A779" s="56"/>
      <c r="B779" s="62"/>
      <c r="C779" s="62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94"/>
      <c r="Q779" s="144"/>
    </row>
    <row r="780" spans="1:17" s="28" customFormat="1" x14ac:dyDescent="0.25">
      <c r="A780" s="56"/>
      <c r="B780" s="62"/>
      <c r="C780" s="62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94"/>
      <c r="Q780" s="144"/>
    </row>
    <row r="781" spans="1:17" s="28" customFormat="1" x14ac:dyDescent="0.25">
      <c r="A781" s="56"/>
      <c r="B781" s="62"/>
      <c r="C781" s="62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94"/>
      <c r="Q781" s="144"/>
    </row>
    <row r="782" spans="1:17" s="28" customFormat="1" x14ac:dyDescent="0.25">
      <c r="A782" s="56"/>
      <c r="B782" s="62"/>
      <c r="C782" s="62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94"/>
      <c r="Q782" s="144"/>
    </row>
    <row r="783" spans="1:17" s="28" customFormat="1" x14ac:dyDescent="0.25">
      <c r="A783" s="56"/>
      <c r="B783" s="62"/>
      <c r="C783" s="62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94"/>
      <c r="Q783" s="144"/>
    </row>
    <row r="784" spans="1:17" s="28" customFormat="1" x14ac:dyDescent="0.25">
      <c r="A784" s="56"/>
      <c r="B784" s="62"/>
      <c r="C784" s="62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94"/>
      <c r="Q784" s="144"/>
    </row>
    <row r="785" spans="1:17" s="28" customFormat="1" x14ac:dyDescent="0.25">
      <c r="A785" s="56"/>
      <c r="B785" s="62"/>
      <c r="C785" s="62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94"/>
      <c r="Q785" s="144"/>
    </row>
    <row r="786" spans="1:17" s="28" customFormat="1" x14ac:dyDescent="0.25">
      <c r="A786" s="56"/>
      <c r="B786" s="62"/>
      <c r="C786" s="62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94"/>
      <c r="Q786" s="144"/>
    </row>
    <row r="787" spans="1:17" s="28" customFormat="1" x14ac:dyDescent="0.25">
      <c r="A787" s="56"/>
      <c r="B787" s="62"/>
      <c r="C787" s="62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94"/>
      <c r="Q787" s="144"/>
    </row>
    <row r="788" spans="1:17" s="28" customFormat="1" x14ac:dyDescent="0.25">
      <c r="A788" s="56"/>
      <c r="B788" s="62"/>
      <c r="C788" s="62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94"/>
      <c r="Q788" s="144"/>
    </row>
    <row r="789" spans="1:17" s="28" customFormat="1" x14ac:dyDescent="0.25">
      <c r="A789" s="56"/>
      <c r="B789" s="62"/>
      <c r="C789" s="62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94"/>
      <c r="Q789" s="144"/>
    </row>
    <row r="790" spans="1:17" s="28" customFormat="1" x14ac:dyDescent="0.25">
      <c r="A790" s="56"/>
      <c r="B790" s="62"/>
      <c r="C790" s="62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94"/>
      <c r="Q790" s="144"/>
    </row>
    <row r="791" spans="1:17" s="28" customFormat="1" x14ac:dyDescent="0.25">
      <c r="A791" s="56"/>
      <c r="B791" s="62"/>
      <c r="C791" s="62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94"/>
      <c r="Q791" s="144"/>
    </row>
    <row r="792" spans="1:17" s="28" customFormat="1" x14ac:dyDescent="0.25">
      <c r="A792" s="56"/>
      <c r="B792" s="62"/>
      <c r="C792" s="62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94"/>
      <c r="Q792" s="144"/>
    </row>
    <row r="793" spans="1:17" s="28" customFormat="1" x14ac:dyDescent="0.25">
      <c r="A793" s="56"/>
      <c r="B793" s="62"/>
      <c r="C793" s="62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94"/>
      <c r="Q793" s="144"/>
    </row>
    <row r="794" spans="1:17" s="28" customFormat="1" x14ac:dyDescent="0.25">
      <c r="A794" s="56"/>
      <c r="B794" s="62"/>
      <c r="C794" s="62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94"/>
      <c r="Q794" s="144"/>
    </row>
    <row r="795" spans="1:17" s="28" customFormat="1" x14ac:dyDescent="0.25">
      <c r="A795" s="56"/>
      <c r="B795" s="62"/>
      <c r="C795" s="62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94"/>
      <c r="Q795" s="144"/>
    </row>
    <row r="796" spans="1:17" s="28" customFormat="1" x14ac:dyDescent="0.25">
      <c r="A796" s="56"/>
      <c r="B796" s="62"/>
      <c r="C796" s="62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94"/>
      <c r="Q796" s="144"/>
    </row>
    <row r="797" spans="1:17" s="28" customFormat="1" x14ac:dyDescent="0.25">
      <c r="A797" s="56"/>
      <c r="B797" s="62"/>
      <c r="C797" s="62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94"/>
      <c r="Q797" s="144"/>
    </row>
    <row r="798" spans="1:17" s="28" customFormat="1" x14ac:dyDescent="0.25">
      <c r="A798" s="56"/>
      <c r="B798" s="62"/>
      <c r="C798" s="62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94"/>
      <c r="Q798" s="144"/>
    </row>
    <row r="799" spans="1:17" s="28" customFormat="1" x14ac:dyDescent="0.25">
      <c r="A799" s="56"/>
      <c r="B799" s="62"/>
      <c r="C799" s="62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94"/>
      <c r="Q799" s="144"/>
    </row>
    <row r="800" spans="1:17" s="28" customFormat="1" x14ac:dyDescent="0.25">
      <c r="A800" s="56"/>
      <c r="B800" s="62"/>
      <c r="C800" s="62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94"/>
      <c r="Q800" s="144"/>
    </row>
    <row r="801" spans="1:17" s="28" customFormat="1" x14ac:dyDescent="0.25">
      <c r="A801" s="56"/>
      <c r="B801" s="62"/>
      <c r="C801" s="62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94"/>
      <c r="Q801" s="144"/>
    </row>
    <row r="802" spans="1:17" s="28" customFormat="1" x14ac:dyDescent="0.25">
      <c r="A802" s="56"/>
      <c r="B802" s="62"/>
      <c r="C802" s="62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94"/>
      <c r="Q802" s="144"/>
    </row>
    <row r="803" spans="1:17" s="28" customFormat="1" x14ac:dyDescent="0.25">
      <c r="A803" s="56"/>
      <c r="B803" s="62"/>
      <c r="C803" s="62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94"/>
      <c r="Q803" s="144"/>
    </row>
    <row r="804" spans="1:17" s="28" customFormat="1" x14ac:dyDescent="0.25">
      <c r="A804" s="56"/>
      <c r="B804" s="62"/>
      <c r="C804" s="62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94"/>
      <c r="Q804" s="144"/>
    </row>
    <row r="805" spans="1:17" s="28" customFormat="1" x14ac:dyDescent="0.25">
      <c r="A805" s="56"/>
      <c r="B805" s="62"/>
      <c r="C805" s="62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94"/>
      <c r="Q805" s="144"/>
    </row>
    <row r="806" spans="1:17" s="28" customFormat="1" x14ac:dyDescent="0.25">
      <c r="A806" s="56"/>
      <c r="B806" s="62"/>
      <c r="C806" s="62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94"/>
      <c r="Q806" s="144"/>
    </row>
    <row r="807" spans="1:17" s="28" customFormat="1" x14ac:dyDescent="0.25">
      <c r="A807" s="56"/>
      <c r="B807" s="62"/>
      <c r="C807" s="62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94"/>
      <c r="Q807" s="144"/>
    </row>
    <row r="808" spans="1:17" s="28" customFormat="1" x14ac:dyDescent="0.25">
      <c r="A808" s="56"/>
      <c r="B808" s="62"/>
      <c r="C808" s="62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94"/>
      <c r="Q808" s="144"/>
    </row>
    <row r="809" spans="1:17" s="28" customFormat="1" x14ac:dyDescent="0.25">
      <c r="A809" s="56"/>
      <c r="B809" s="62"/>
      <c r="C809" s="62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94"/>
      <c r="Q809" s="144"/>
    </row>
    <row r="810" spans="1:17" s="28" customFormat="1" x14ac:dyDescent="0.25">
      <c r="A810" s="56"/>
      <c r="B810" s="62"/>
      <c r="C810" s="62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94"/>
      <c r="Q810" s="144"/>
    </row>
    <row r="811" spans="1:17" s="28" customFormat="1" x14ac:dyDescent="0.25">
      <c r="A811" s="56"/>
      <c r="B811" s="62"/>
      <c r="C811" s="62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94"/>
      <c r="Q811" s="144"/>
    </row>
    <row r="812" spans="1:17" s="28" customFormat="1" x14ac:dyDescent="0.25">
      <c r="A812" s="56"/>
      <c r="B812" s="62"/>
      <c r="C812" s="62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94"/>
      <c r="Q812" s="144"/>
    </row>
    <row r="813" spans="1:17" s="28" customFormat="1" x14ac:dyDescent="0.25">
      <c r="A813" s="56"/>
      <c r="B813" s="62"/>
      <c r="C813" s="62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94"/>
      <c r="Q813" s="144"/>
    </row>
    <row r="814" spans="1:17" s="28" customFormat="1" x14ac:dyDescent="0.25">
      <c r="A814" s="56"/>
      <c r="B814" s="62"/>
      <c r="C814" s="62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94"/>
      <c r="Q814" s="144"/>
    </row>
    <row r="815" spans="1:17" s="28" customFormat="1" x14ac:dyDescent="0.25">
      <c r="A815" s="56"/>
      <c r="B815" s="62"/>
      <c r="C815" s="62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94"/>
      <c r="Q815" s="144"/>
    </row>
    <row r="816" spans="1:17" s="28" customFormat="1" x14ac:dyDescent="0.25">
      <c r="A816" s="56"/>
      <c r="B816" s="62"/>
      <c r="C816" s="62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94"/>
      <c r="Q816" s="144"/>
    </row>
    <row r="817" spans="1:17" s="28" customFormat="1" x14ac:dyDescent="0.25">
      <c r="A817" s="56"/>
      <c r="B817" s="62"/>
      <c r="C817" s="62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94"/>
      <c r="Q817" s="144"/>
    </row>
    <row r="818" spans="1:17" s="28" customFormat="1" x14ac:dyDescent="0.25">
      <c r="A818" s="56"/>
      <c r="B818" s="62"/>
      <c r="C818" s="62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94"/>
      <c r="Q818" s="144"/>
    </row>
    <row r="819" spans="1:17" s="28" customFormat="1" x14ac:dyDescent="0.25">
      <c r="A819" s="56"/>
      <c r="B819" s="62"/>
      <c r="C819" s="62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94"/>
      <c r="Q819" s="144"/>
    </row>
    <row r="820" spans="1:17" s="28" customFormat="1" x14ac:dyDescent="0.25">
      <c r="A820" s="56"/>
      <c r="B820" s="62"/>
      <c r="C820" s="62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94"/>
      <c r="Q820" s="144"/>
    </row>
    <row r="821" spans="1:17" s="28" customFormat="1" x14ac:dyDescent="0.25">
      <c r="A821" s="56"/>
      <c r="B821" s="62"/>
      <c r="C821" s="62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94"/>
      <c r="Q821" s="144"/>
    </row>
    <row r="822" spans="1:17" s="28" customFormat="1" x14ac:dyDescent="0.25">
      <c r="A822" s="56"/>
      <c r="B822" s="62"/>
      <c r="C822" s="62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94"/>
      <c r="Q822" s="144"/>
    </row>
    <row r="823" spans="1:17" s="28" customFormat="1" x14ac:dyDescent="0.25">
      <c r="A823" s="56"/>
      <c r="B823" s="62"/>
      <c r="C823" s="62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94"/>
      <c r="Q823" s="144"/>
    </row>
    <row r="824" spans="1:17" s="28" customFormat="1" x14ac:dyDescent="0.25">
      <c r="A824" s="56"/>
      <c r="B824" s="62"/>
      <c r="C824" s="62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94"/>
      <c r="Q824" s="144"/>
    </row>
    <row r="825" spans="1:17" s="28" customFormat="1" x14ac:dyDescent="0.25">
      <c r="A825" s="56"/>
      <c r="B825" s="62"/>
      <c r="C825" s="62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94"/>
      <c r="Q825" s="144"/>
    </row>
    <row r="826" spans="1:17" s="28" customFormat="1" x14ac:dyDescent="0.25">
      <c r="A826" s="56"/>
      <c r="B826" s="62"/>
      <c r="C826" s="62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94"/>
      <c r="Q826" s="144"/>
    </row>
    <row r="827" spans="1:17" s="28" customFormat="1" x14ac:dyDescent="0.25">
      <c r="A827" s="56"/>
      <c r="B827" s="62"/>
      <c r="C827" s="62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94"/>
      <c r="Q827" s="144"/>
    </row>
    <row r="828" spans="1:17" s="28" customFormat="1" x14ac:dyDescent="0.25">
      <c r="A828" s="56"/>
      <c r="B828" s="62"/>
      <c r="C828" s="62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94"/>
      <c r="Q828" s="144"/>
    </row>
    <row r="829" spans="1:17" s="28" customFormat="1" x14ac:dyDescent="0.25">
      <c r="A829" s="56"/>
      <c r="B829" s="62"/>
      <c r="C829" s="62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94"/>
      <c r="Q829" s="144"/>
    </row>
    <row r="830" spans="1:17" s="28" customFormat="1" x14ac:dyDescent="0.25">
      <c r="A830" s="56"/>
      <c r="B830" s="62"/>
      <c r="C830" s="62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94"/>
      <c r="Q830" s="144"/>
    </row>
    <row r="831" spans="1:17" s="28" customFormat="1" x14ac:dyDescent="0.25">
      <c r="A831" s="56"/>
      <c r="B831" s="62"/>
      <c r="C831" s="62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94"/>
      <c r="Q831" s="144"/>
    </row>
    <row r="832" spans="1:17" s="28" customFormat="1" x14ac:dyDescent="0.25">
      <c r="A832" s="56"/>
      <c r="B832" s="62"/>
      <c r="C832" s="62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94"/>
      <c r="Q832" s="144"/>
    </row>
    <row r="833" spans="1:17" s="28" customFormat="1" x14ac:dyDescent="0.25">
      <c r="A833" s="56"/>
      <c r="B833" s="62"/>
      <c r="C833" s="62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94"/>
      <c r="Q833" s="144"/>
    </row>
    <row r="834" spans="1:17" s="28" customFormat="1" x14ac:dyDescent="0.25">
      <c r="A834" s="56"/>
      <c r="B834" s="62"/>
      <c r="C834" s="62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94"/>
      <c r="Q834" s="144"/>
    </row>
    <row r="835" spans="1:17" s="28" customFormat="1" x14ac:dyDescent="0.25">
      <c r="A835" s="56"/>
      <c r="B835" s="62"/>
      <c r="C835" s="62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94"/>
      <c r="Q835" s="144"/>
    </row>
    <row r="836" spans="1:17" s="28" customFormat="1" x14ac:dyDescent="0.25">
      <c r="A836" s="56"/>
      <c r="B836" s="62"/>
      <c r="C836" s="62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94"/>
      <c r="Q836" s="144"/>
    </row>
    <row r="837" spans="1:17" s="28" customFormat="1" x14ac:dyDescent="0.25">
      <c r="A837" s="56"/>
      <c r="B837" s="62"/>
      <c r="C837" s="62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94"/>
      <c r="Q837" s="144"/>
    </row>
    <row r="838" spans="1:17" s="28" customFormat="1" x14ac:dyDescent="0.25">
      <c r="A838" s="56"/>
      <c r="B838" s="62"/>
      <c r="C838" s="62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94"/>
      <c r="Q838" s="144"/>
    </row>
    <row r="839" spans="1:17" s="28" customFormat="1" x14ac:dyDescent="0.25">
      <c r="A839" s="56"/>
      <c r="B839" s="62"/>
      <c r="C839" s="62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94"/>
      <c r="Q839" s="144"/>
    </row>
    <row r="840" spans="1:17" s="28" customFormat="1" x14ac:dyDescent="0.25">
      <c r="A840" s="56"/>
      <c r="B840" s="62"/>
      <c r="C840" s="62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94"/>
      <c r="Q840" s="144"/>
    </row>
    <row r="841" spans="1:17" s="28" customFormat="1" x14ac:dyDescent="0.25">
      <c r="A841" s="56"/>
      <c r="B841" s="62"/>
      <c r="C841" s="62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94"/>
      <c r="Q841" s="144"/>
    </row>
    <row r="842" spans="1:17" s="28" customFormat="1" x14ac:dyDescent="0.25">
      <c r="A842" s="56"/>
      <c r="B842" s="62"/>
      <c r="C842" s="62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94"/>
      <c r="Q842" s="144"/>
    </row>
    <row r="843" spans="1:17" s="28" customFormat="1" x14ac:dyDescent="0.25">
      <c r="A843" s="56"/>
      <c r="B843" s="62"/>
      <c r="C843" s="62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94"/>
      <c r="Q843" s="144"/>
    </row>
    <row r="844" spans="1:17" s="28" customFormat="1" x14ac:dyDescent="0.25">
      <c r="A844" s="56"/>
      <c r="B844" s="62"/>
      <c r="C844" s="62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94"/>
      <c r="Q844" s="144"/>
    </row>
    <row r="845" spans="1:17" s="28" customFormat="1" x14ac:dyDescent="0.25">
      <c r="A845" s="56"/>
      <c r="B845" s="62"/>
      <c r="C845" s="62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94"/>
      <c r="Q845" s="144"/>
    </row>
    <row r="846" spans="1:17" s="28" customFormat="1" x14ac:dyDescent="0.25">
      <c r="A846" s="56"/>
      <c r="B846" s="62"/>
      <c r="C846" s="62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94"/>
      <c r="Q846" s="144"/>
    </row>
    <row r="847" spans="1:17" s="28" customFormat="1" x14ac:dyDescent="0.25">
      <c r="A847" s="56"/>
      <c r="B847" s="62"/>
      <c r="C847" s="62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94"/>
      <c r="Q847" s="144"/>
    </row>
    <row r="848" spans="1:17" s="28" customFormat="1" x14ac:dyDescent="0.25">
      <c r="A848" s="56"/>
      <c r="B848" s="62"/>
      <c r="C848" s="62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94"/>
      <c r="Q848" s="144"/>
    </row>
    <row r="849" spans="1:17" s="28" customFormat="1" x14ac:dyDescent="0.25">
      <c r="A849" s="56"/>
      <c r="B849" s="62"/>
      <c r="C849" s="62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94"/>
      <c r="Q849" s="144"/>
    </row>
    <row r="850" spans="1:17" s="28" customFormat="1" x14ac:dyDescent="0.25">
      <c r="A850" s="56"/>
      <c r="B850" s="62"/>
      <c r="C850" s="62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94"/>
      <c r="Q850" s="144"/>
    </row>
    <row r="851" spans="1:17" s="28" customFormat="1" x14ac:dyDescent="0.25">
      <c r="A851" s="56"/>
      <c r="B851" s="62"/>
      <c r="C851" s="62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94"/>
      <c r="Q851" s="144"/>
    </row>
    <row r="852" spans="1:17" s="28" customFormat="1" x14ac:dyDescent="0.25">
      <c r="A852" s="56"/>
      <c r="B852" s="62"/>
      <c r="C852" s="62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94"/>
      <c r="Q852" s="144"/>
    </row>
    <row r="853" spans="1:17" s="28" customFormat="1" x14ac:dyDescent="0.25">
      <c r="A853" s="56"/>
      <c r="B853" s="62"/>
      <c r="C853" s="62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94"/>
      <c r="Q853" s="144"/>
    </row>
    <row r="854" spans="1:17" s="28" customFormat="1" x14ac:dyDescent="0.25">
      <c r="A854" s="56"/>
      <c r="B854" s="62"/>
      <c r="C854" s="62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94"/>
      <c r="Q854" s="144"/>
    </row>
    <row r="855" spans="1:17" s="28" customFormat="1" x14ac:dyDescent="0.25">
      <c r="A855" s="56"/>
      <c r="B855" s="62"/>
      <c r="C855" s="62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94"/>
      <c r="Q855" s="144"/>
    </row>
    <row r="856" spans="1:17" s="28" customFormat="1" x14ac:dyDescent="0.25">
      <c r="A856" s="56"/>
      <c r="B856" s="62"/>
      <c r="C856" s="62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94"/>
      <c r="Q856" s="144"/>
    </row>
    <row r="857" spans="1:17" s="28" customFormat="1" x14ac:dyDescent="0.25">
      <c r="A857" s="56"/>
      <c r="B857" s="62"/>
      <c r="C857" s="62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94"/>
      <c r="Q857" s="144"/>
    </row>
    <row r="858" spans="1:17" s="28" customFormat="1" x14ac:dyDescent="0.25">
      <c r="A858" s="56"/>
      <c r="B858" s="62"/>
      <c r="C858" s="62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94"/>
      <c r="Q858" s="144"/>
    </row>
    <row r="859" spans="1:17" s="28" customFormat="1" x14ac:dyDescent="0.25">
      <c r="A859" s="56"/>
      <c r="B859" s="62"/>
      <c r="C859" s="62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94"/>
      <c r="Q859" s="144"/>
    </row>
    <row r="860" spans="1:17" s="28" customFormat="1" x14ac:dyDescent="0.25">
      <c r="A860" s="56"/>
      <c r="B860" s="62"/>
      <c r="C860" s="62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94"/>
      <c r="Q860" s="144"/>
    </row>
    <row r="861" spans="1:17" s="28" customFormat="1" x14ac:dyDescent="0.25">
      <c r="A861" s="56"/>
      <c r="B861" s="62"/>
      <c r="C861" s="62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94"/>
      <c r="Q861" s="144"/>
    </row>
    <row r="862" spans="1:17" s="28" customFormat="1" x14ac:dyDescent="0.25">
      <c r="A862" s="56"/>
      <c r="B862" s="62"/>
      <c r="C862" s="62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94"/>
      <c r="Q862" s="144"/>
    </row>
    <row r="863" spans="1:17" s="28" customFormat="1" x14ac:dyDescent="0.25">
      <c r="A863" s="56"/>
      <c r="B863" s="62"/>
      <c r="C863" s="62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94"/>
      <c r="Q863" s="144"/>
    </row>
    <row r="864" spans="1:17" s="28" customFormat="1" x14ac:dyDescent="0.25">
      <c r="A864" s="56"/>
      <c r="B864" s="62"/>
      <c r="C864" s="62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94"/>
      <c r="Q864" s="144"/>
    </row>
    <row r="865" spans="1:17" s="28" customFormat="1" x14ac:dyDescent="0.25">
      <c r="A865" s="56"/>
      <c r="B865" s="62"/>
      <c r="C865" s="62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94"/>
      <c r="Q865" s="144"/>
    </row>
    <row r="866" spans="1:17" s="28" customFormat="1" x14ac:dyDescent="0.25">
      <c r="A866" s="56"/>
      <c r="B866" s="62"/>
      <c r="C866" s="62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94"/>
      <c r="Q866" s="144"/>
    </row>
    <row r="867" spans="1:17" s="28" customFormat="1" x14ac:dyDescent="0.25">
      <c r="A867" s="56"/>
      <c r="B867" s="62"/>
      <c r="C867" s="62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94"/>
      <c r="Q867" s="144"/>
    </row>
    <row r="868" spans="1:17" s="28" customFormat="1" x14ac:dyDescent="0.25">
      <c r="A868" s="56"/>
      <c r="B868" s="62"/>
      <c r="C868" s="62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94"/>
      <c r="Q868" s="144"/>
    </row>
    <row r="869" spans="1:17" s="28" customFormat="1" x14ac:dyDescent="0.25">
      <c r="A869" s="56"/>
      <c r="B869" s="62"/>
      <c r="C869" s="62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94"/>
      <c r="Q869" s="144"/>
    </row>
    <row r="870" spans="1:17" s="28" customFormat="1" x14ac:dyDescent="0.25">
      <c r="A870" s="56"/>
      <c r="B870" s="62"/>
      <c r="C870" s="62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94"/>
      <c r="Q870" s="144"/>
    </row>
    <row r="871" spans="1:17" s="28" customFormat="1" x14ac:dyDescent="0.25">
      <c r="A871" s="56"/>
      <c r="B871" s="62"/>
      <c r="C871" s="62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94"/>
      <c r="Q871" s="144"/>
    </row>
    <row r="872" spans="1:17" s="28" customFormat="1" x14ac:dyDescent="0.25">
      <c r="A872" s="56"/>
      <c r="B872" s="62"/>
      <c r="C872" s="62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94"/>
      <c r="Q872" s="144"/>
    </row>
    <row r="873" spans="1:17" s="28" customFormat="1" x14ac:dyDescent="0.25">
      <c r="A873" s="56"/>
      <c r="B873" s="62"/>
      <c r="C873" s="62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94"/>
      <c r="Q873" s="144"/>
    </row>
    <row r="874" spans="1:17" s="28" customFormat="1" x14ac:dyDescent="0.25">
      <c r="A874" s="56"/>
      <c r="B874" s="62"/>
      <c r="C874" s="62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94"/>
      <c r="Q874" s="144"/>
    </row>
    <row r="875" spans="1:17" s="28" customFormat="1" x14ac:dyDescent="0.25">
      <c r="A875" s="56"/>
      <c r="B875" s="62"/>
      <c r="C875" s="62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94"/>
      <c r="Q875" s="144"/>
    </row>
    <row r="876" spans="1:17" s="28" customFormat="1" x14ac:dyDescent="0.25">
      <c r="A876" s="56"/>
      <c r="B876" s="62"/>
      <c r="C876" s="62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94"/>
      <c r="Q876" s="144"/>
    </row>
    <row r="877" spans="1:17" s="28" customFormat="1" x14ac:dyDescent="0.25">
      <c r="A877" s="56"/>
      <c r="B877" s="62"/>
      <c r="C877" s="62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94"/>
      <c r="Q877" s="144"/>
    </row>
    <row r="878" spans="1:17" s="28" customFormat="1" x14ac:dyDescent="0.25">
      <c r="A878" s="56"/>
      <c r="B878" s="62"/>
      <c r="C878" s="62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94"/>
      <c r="Q878" s="144"/>
    </row>
    <row r="879" spans="1:17" s="28" customFormat="1" x14ac:dyDescent="0.25">
      <c r="A879" s="56"/>
      <c r="B879" s="62"/>
      <c r="C879" s="62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94"/>
      <c r="Q879" s="144"/>
    </row>
    <row r="880" spans="1:17" s="28" customFormat="1" x14ac:dyDescent="0.25">
      <c r="A880" s="56"/>
      <c r="B880" s="62"/>
      <c r="C880" s="62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94"/>
      <c r="Q880" s="144"/>
    </row>
    <row r="881" spans="1:17" s="28" customFormat="1" x14ac:dyDescent="0.25">
      <c r="A881" s="56"/>
      <c r="B881" s="62"/>
      <c r="C881" s="62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94"/>
      <c r="Q881" s="144"/>
    </row>
    <row r="882" spans="1:17" s="28" customFormat="1" x14ac:dyDescent="0.25">
      <c r="A882" s="56"/>
      <c r="B882" s="62"/>
      <c r="C882" s="62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94"/>
      <c r="Q882" s="144"/>
    </row>
    <row r="883" spans="1:17" s="28" customFormat="1" x14ac:dyDescent="0.25">
      <c r="A883" s="56"/>
      <c r="B883" s="62"/>
      <c r="C883" s="62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94"/>
      <c r="Q883" s="144"/>
    </row>
    <row r="884" spans="1:17" s="28" customFormat="1" x14ac:dyDescent="0.25">
      <c r="A884" s="56"/>
      <c r="B884" s="62"/>
      <c r="C884" s="62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94"/>
      <c r="Q884" s="144"/>
    </row>
    <row r="885" spans="1:17" s="28" customFormat="1" x14ac:dyDescent="0.25">
      <c r="A885" s="56"/>
      <c r="B885" s="62"/>
      <c r="C885" s="62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94"/>
      <c r="Q885" s="144"/>
    </row>
    <row r="886" spans="1:17" s="28" customFormat="1" x14ac:dyDescent="0.25">
      <c r="A886" s="56"/>
      <c r="B886" s="62"/>
      <c r="C886" s="62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94"/>
      <c r="Q886" s="144"/>
    </row>
    <row r="887" spans="1:17" s="28" customFormat="1" x14ac:dyDescent="0.25">
      <c r="A887" s="56"/>
      <c r="B887" s="62"/>
      <c r="C887" s="62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94"/>
      <c r="Q887" s="144"/>
    </row>
    <row r="888" spans="1:17" s="28" customFormat="1" x14ac:dyDescent="0.25">
      <c r="A888" s="56"/>
      <c r="B888" s="62"/>
      <c r="C888" s="62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94"/>
      <c r="Q888" s="144"/>
    </row>
    <row r="889" spans="1:17" s="28" customFormat="1" x14ac:dyDescent="0.25">
      <c r="A889" s="56"/>
      <c r="B889" s="62"/>
      <c r="C889" s="62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94"/>
      <c r="Q889" s="144"/>
    </row>
    <row r="890" spans="1:17" s="28" customFormat="1" x14ac:dyDescent="0.25">
      <c r="A890" s="56"/>
      <c r="B890" s="62"/>
      <c r="C890" s="62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94"/>
      <c r="Q890" s="144"/>
    </row>
    <row r="891" spans="1:17" s="28" customFormat="1" x14ac:dyDescent="0.25">
      <c r="A891" s="56"/>
      <c r="B891" s="62"/>
      <c r="C891" s="62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94"/>
      <c r="Q891" s="144"/>
    </row>
    <row r="892" spans="1:17" s="28" customFormat="1" x14ac:dyDescent="0.25">
      <c r="A892" s="56"/>
      <c r="B892" s="62"/>
      <c r="C892" s="62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94"/>
      <c r="Q892" s="144"/>
    </row>
    <row r="893" spans="1:17" s="28" customFormat="1" x14ac:dyDescent="0.25">
      <c r="A893" s="56"/>
      <c r="B893" s="62"/>
      <c r="C893" s="62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94"/>
      <c r="Q893" s="144"/>
    </row>
    <row r="894" spans="1:17" s="28" customFormat="1" x14ac:dyDescent="0.25">
      <c r="A894" s="56"/>
      <c r="B894" s="62"/>
      <c r="C894" s="62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94"/>
      <c r="Q894" s="144"/>
    </row>
    <row r="895" spans="1:17" s="28" customFormat="1" x14ac:dyDescent="0.25">
      <c r="A895" s="56"/>
      <c r="B895" s="62"/>
      <c r="C895" s="62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94"/>
      <c r="Q895" s="144"/>
    </row>
    <row r="896" spans="1:17" s="28" customFormat="1" x14ac:dyDescent="0.25">
      <c r="A896" s="56"/>
      <c r="B896" s="62"/>
      <c r="C896" s="62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94"/>
      <c r="Q896" s="144"/>
    </row>
    <row r="897" spans="1:17" s="28" customFormat="1" x14ac:dyDescent="0.25">
      <c r="A897" s="56"/>
      <c r="B897" s="62"/>
      <c r="C897" s="62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94"/>
      <c r="Q897" s="144"/>
    </row>
    <row r="898" spans="1:17" s="28" customFormat="1" x14ac:dyDescent="0.25">
      <c r="A898" s="56"/>
      <c r="B898" s="62"/>
      <c r="C898" s="62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94"/>
      <c r="Q898" s="144"/>
    </row>
    <row r="899" spans="1:17" s="28" customFormat="1" x14ac:dyDescent="0.25">
      <c r="A899" s="56"/>
      <c r="B899" s="62"/>
      <c r="C899" s="62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94"/>
      <c r="Q899" s="144"/>
    </row>
    <row r="900" spans="1:17" s="28" customFormat="1" x14ac:dyDescent="0.25">
      <c r="A900" s="56"/>
      <c r="B900" s="62"/>
      <c r="C900" s="62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94"/>
      <c r="Q900" s="144"/>
    </row>
    <row r="901" spans="1:17" s="28" customFormat="1" x14ac:dyDescent="0.25">
      <c r="A901" s="56"/>
      <c r="B901" s="62"/>
      <c r="C901" s="62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94"/>
      <c r="Q901" s="144"/>
    </row>
    <row r="902" spans="1:17" s="28" customFormat="1" x14ac:dyDescent="0.25">
      <c r="A902" s="56"/>
      <c r="B902" s="62"/>
      <c r="C902" s="62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94"/>
      <c r="Q902" s="144"/>
    </row>
    <row r="903" spans="1:17" s="28" customFormat="1" x14ac:dyDescent="0.25">
      <c r="A903" s="56"/>
      <c r="B903" s="62"/>
      <c r="C903" s="62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94"/>
      <c r="Q903" s="144"/>
    </row>
    <row r="904" spans="1:17" s="28" customFormat="1" x14ac:dyDescent="0.25">
      <c r="A904" s="56"/>
      <c r="B904" s="62"/>
      <c r="C904" s="62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94"/>
      <c r="Q904" s="144"/>
    </row>
    <row r="905" spans="1:17" s="28" customFormat="1" x14ac:dyDescent="0.25">
      <c r="A905" s="56"/>
      <c r="B905" s="62"/>
      <c r="C905" s="62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94"/>
      <c r="Q905" s="144"/>
    </row>
    <row r="906" spans="1:17" s="28" customFormat="1" x14ac:dyDescent="0.25">
      <c r="A906" s="56"/>
      <c r="B906" s="62"/>
      <c r="C906" s="62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94"/>
      <c r="Q906" s="144"/>
    </row>
    <row r="907" spans="1:17" s="28" customFormat="1" x14ac:dyDescent="0.25">
      <c r="A907" s="56"/>
      <c r="B907" s="62"/>
      <c r="C907" s="62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94"/>
      <c r="Q907" s="144"/>
    </row>
    <row r="908" spans="1:17" s="28" customFormat="1" x14ac:dyDescent="0.25">
      <c r="A908" s="56"/>
      <c r="B908" s="62"/>
      <c r="C908" s="62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94"/>
      <c r="Q908" s="144"/>
    </row>
    <row r="909" spans="1:17" s="28" customFormat="1" x14ac:dyDescent="0.25">
      <c r="A909" s="56"/>
      <c r="B909" s="62"/>
      <c r="C909" s="62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94"/>
      <c r="Q909" s="144"/>
    </row>
    <row r="910" spans="1:17" s="28" customFormat="1" x14ac:dyDescent="0.25">
      <c r="A910" s="56"/>
      <c r="B910" s="62"/>
      <c r="C910" s="62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94"/>
      <c r="Q910" s="144"/>
    </row>
    <row r="911" spans="1:17" s="28" customFormat="1" x14ac:dyDescent="0.25">
      <c r="A911" s="56"/>
      <c r="B911" s="62"/>
      <c r="C911" s="62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94"/>
      <c r="Q911" s="144"/>
    </row>
    <row r="912" spans="1:17" s="28" customFormat="1" x14ac:dyDescent="0.25">
      <c r="A912" s="56"/>
      <c r="B912" s="62"/>
      <c r="C912" s="62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94"/>
      <c r="Q912" s="144"/>
    </row>
    <row r="913" spans="1:17" s="28" customFormat="1" x14ac:dyDescent="0.25">
      <c r="A913" s="56"/>
      <c r="B913" s="62"/>
      <c r="C913" s="62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94"/>
      <c r="Q913" s="144"/>
    </row>
    <row r="914" spans="1:17" s="28" customFormat="1" x14ac:dyDescent="0.25">
      <c r="A914" s="56"/>
      <c r="B914" s="62"/>
      <c r="C914" s="62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94"/>
      <c r="Q914" s="144"/>
    </row>
    <row r="915" spans="1:17" s="28" customFormat="1" x14ac:dyDescent="0.25">
      <c r="A915" s="56"/>
      <c r="B915" s="62"/>
      <c r="C915" s="62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94"/>
      <c r="Q915" s="144"/>
    </row>
    <row r="916" spans="1:17" s="28" customFormat="1" x14ac:dyDescent="0.25">
      <c r="A916" s="56"/>
      <c r="B916" s="62"/>
      <c r="C916" s="62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94"/>
      <c r="Q916" s="144"/>
    </row>
    <row r="917" spans="1:17" s="28" customFormat="1" x14ac:dyDescent="0.25">
      <c r="A917" s="56"/>
      <c r="B917" s="62"/>
      <c r="C917" s="62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94"/>
      <c r="Q917" s="144"/>
    </row>
    <row r="918" spans="1:17" s="28" customFormat="1" x14ac:dyDescent="0.25">
      <c r="A918" s="56"/>
      <c r="B918" s="62"/>
      <c r="C918" s="62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94"/>
      <c r="Q918" s="144"/>
    </row>
    <row r="919" spans="1:17" s="28" customFormat="1" x14ac:dyDescent="0.25">
      <c r="A919" s="56"/>
      <c r="B919" s="62"/>
      <c r="C919" s="62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94"/>
      <c r="Q919" s="144"/>
    </row>
    <row r="920" spans="1:17" s="28" customFormat="1" x14ac:dyDescent="0.25">
      <c r="A920" s="56"/>
      <c r="B920" s="62"/>
      <c r="C920" s="62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94"/>
      <c r="Q920" s="144"/>
    </row>
    <row r="921" spans="1:17" s="28" customFormat="1" x14ac:dyDescent="0.25">
      <c r="A921" s="56"/>
      <c r="B921" s="62"/>
      <c r="C921" s="62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94"/>
      <c r="Q921" s="144"/>
    </row>
    <row r="922" spans="1:17" s="28" customFormat="1" x14ac:dyDescent="0.25">
      <c r="A922" s="56"/>
      <c r="B922" s="62"/>
      <c r="C922" s="62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94"/>
      <c r="Q922" s="144"/>
    </row>
    <row r="923" spans="1:17" s="28" customFormat="1" x14ac:dyDescent="0.25">
      <c r="A923" s="56"/>
      <c r="B923" s="62"/>
      <c r="C923" s="62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94"/>
      <c r="Q923" s="144"/>
    </row>
    <row r="924" spans="1:17" s="28" customFormat="1" x14ac:dyDescent="0.25">
      <c r="A924" s="56"/>
      <c r="B924" s="62"/>
      <c r="C924" s="62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94"/>
      <c r="Q924" s="144"/>
    </row>
    <row r="925" spans="1:17" s="28" customFormat="1" x14ac:dyDescent="0.25">
      <c r="A925" s="56"/>
      <c r="B925" s="62"/>
      <c r="C925" s="62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94"/>
      <c r="Q925" s="144"/>
    </row>
    <row r="926" spans="1:17" s="28" customFormat="1" x14ac:dyDescent="0.25">
      <c r="A926" s="56"/>
      <c r="B926" s="62"/>
      <c r="C926" s="62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94"/>
      <c r="Q926" s="144"/>
    </row>
    <row r="927" spans="1:17" s="28" customFormat="1" x14ac:dyDescent="0.25">
      <c r="A927" s="56"/>
      <c r="B927" s="62"/>
      <c r="C927" s="62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94"/>
      <c r="Q927" s="144"/>
    </row>
    <row r="928" spans="1:17" s="28" customFormat="1" x14ac:dyDescent="0.25">
      <c r="A928" s="56"/>
      <c r="B928" s="62"/>
      <c r="C928" s="62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94"/>
      <c r="Q928" s="144"/>
    </row>
    <row r="929" spans="1:17" s="28" customFormat="1" x14ac:dyDescent="0.25">
      <c r="A929" s="56"/>
      <c r="B929" s="62"/>
      <c r="C929" s="62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94"/>
      <c r="Q929" s="144"/>
    </row>
    <row r="930" spans="1:17" s="28" customFormat="1" x14ac:dyDescent="0.25">
      <c r="A930" s="56"/>
      <c r="B930" s="62"/>
      <c r="C930" s="62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94"/>
      <c r="Q930" s="144"/>
    </row>
    <row r="931" spans="1:17" s="28" customFormat="1" x14ac:dyDescent="0.25">
      <c r="A931" s="56"/>
      <c r="B931" s="62"/>
      <c r="C931" s="62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94"/>
      <c r="Q931" s="144"/>
    </row>
    <row r="932" spans="1:17" s="28" customFormat="1" x14ac:dyDescent="0.25">
      <c r="A932" s="56"/>
      <c r="B932" s="62"/>
      <c r="C932" s="62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94"/>
      <c r="Q932" s="144"/>
    </row>
    <row r="933" spans="1:17" s="28" customFormat="1" x14ac:dyDescent="0.25">
      <c r="A933" s="56"/>
      <c r="B933" s="62"/>
      <c r="C933" s="62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94"/>
      <c r="Q933" s="144"/>
    </row>
    <row r="934" spans="1:17" s="28" customFormat="1" x14ac:dyDescent="0.25">
      <c r="A934" s="56"/>
      <c r="B934" s="62"/>
      <c r="C934" s="62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94"/>
      <c r="Q934" s="144"/>
    </row>
    <row r="935" spans="1:17" s="28" customFormat="1" x14ac:dyDescent="0.25">
      <c r="A935" s="56"/>
      <c r="B935" s="62"/>
      <c r="C935" s="62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94"/>
      <c r="Q935" s="144"/>
    </row>
    <row r="936" spans="1:17" s="28" customFormat="1" x14ac:dyDescent="0.25">
      <c r="A936" s="56"/>
      <c r="B936" s="62"/>
      <c r="C936" s="62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94"/>
      <c r="Q936" s="144"/>
    </row>
    <row r="937" spans="1:17" s="28" customFormat="1" x14ac:dyDescent="0.25">
      <c r="A937" s="56"/>
      <c r="B937" s="62"/>
      <c r="C937" s="62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94"/>
      <c r="Q937" s="144"/>
    </row>
    <row r="938" spans="1:17" s="28" customFormat="1" x14ac:dyDescent="0.25">
      <c r="A938" s="56"/>
      <c r="B938" s="62"/>
      <c r="C938" s="62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94"/>
      <c r="Q938" s="144"/>
    </row>
    <row r="939" spans="1:17" s="28" customFormat="1" x14ac:dyDescent="0.25">
      <c r="A939" s="56"/>
      <c r="B939" s="62"/>
      <c r="C939" s="62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94"/>
      <c r="Q939" s="144"/>
    </row>
    <row r="940" spans="1:17" s="28" customFormat="1" x14ac:dyDescent="0.25">
      <c r="A940" s="56"/>
      <c r="B940" s="62"/>
      <c r="C940" s="62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94"/>
      <c r="Q940" s="144"/>
    </row>
    <row r="941" spans="1:17" s="28" customFormat="1" x14ac:dyDescent="0.25">
      <c r="A941" s="56"/>
      <c r="B941" s="62"/>
      <c r="C941" s="62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94"/>
      <c r="Q941" s="144"/>
    </row>
    <row r="942" spans="1:17" s="28" customFormat="1" x14ac:dyDescent="0.25">
      <c r="A942" s="56"/>
      <c r="B942" s="62"/>
      <c r="C942" s="62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94"/>
      <c r="Q942" s="144"/>
    </row>
    <row r="943" spans="1:17" s="28" customFormat="1" x14ac:dyDescent="0.25">
      <c r="A943" s="56"/>
      <c r="B943" s="62"/>
      <c r="C943" s="62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94"/>
      <c r="Q943" s="144"/>
    </row>
    <row r="944" spans="1:17" s="28" customFormat="1" x14ac:dyDescent="0.25">
      <c r="A944" s="56"/>
      <c r="B944" s="62"/>
      <c r="C944" s="62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94"/>
      <c r="Q944" s="144"/>
    </row>
    <row r="945" spans="1:17" s="28" customFormat="1" x14ac:dyDescent="0.25">
      <c r="A945" s="56"/>
      <c r="B945" s="62"/>
      <c r="C945" s="62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94"/>
      <c r="Q945" s="144"/>
    </row>
    <row r="946" spans="1:17" s="28" customFormat="1" x14ac:dyDescent="0.25">
      <c r="A946" s="56"/>
      <c r="B946" s="62"/>
      <c r="C946" s="62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94"/>
      <c r="Q946" s="144"/>
    </row>
    <row r="947" spans="1:17" s="28" customFormat="1" x14ac:dyDescent="0.25">
      <c r="A947" s="56"/>
      <c r="B947" s="62"/>
      <c r="C947" s="62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94"/>
      <c r="Q947" s="144"/>
    </row>
    <row r="948" spans="1:17" s="28" customFormat="1" x14ac:dyDescent="0.25">
      <c r="A948" s="56"/>
      <c r="B948" s="62"/>
      <c r="C948" s="62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94"/>
      <c r="Q948" s="144"/>
    </row>
    <row r="949" spans="1:17" s="28" customFormat="1" x14ac:dyDescent="0.25">
      <c r="A949" s="56"/>
      <c r="B949" s="62"/>
      <c r="C949" s="62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94"/>
      <c r="Q949" s="144"/>
    </row>
    <row r="950" spans="1:17" s="28" customFormat="1" x14ac:dyDescent="0.25">
      <c r="A950" s="56"/>
      <c r="B950" s="62"/>
      <c r="C950" s="62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94"/>
      <c r="Q950" s="144"/>
    </row>
    <row r="951" spans="1:17" s="28" customFormat="1" x14ac:dyDescent="0.25">
      <c r="A951" s="56"/>
      <c r="B951" s="62"/>
      <c r="C951" s="62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94"/>
      <c r="Q951" s="144"/>
    </row>
    <row r="952" spans="1:17" s="28" customFormat="1" x14ac:dyDescent="0.25">
      <c r="A952" s="56"/>
      <c r="B952" s="62"/>
      <c r="C952" s="62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94"/>
      <c r="Q952" s="144"/>
    </row>
    <row r="953" spans="1:17" s="28" customFormat="1" x14ac:dyDescent="0.25">
      <c r="A953" s="56"/>
      <c r="B953" s="62"/>
      <c r="C953" s="62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94"/>
      <c r="Q953" s="144"/>
    </row>
    <row r="954" spans="1:17" s="28" customFormat="1" x14ac:dyDescent="0.25">
      <c r="A954" s="56"/>
      <c r="B954" s="62"/>
      <c r="C954" s="62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94"/>
      <c r="Q954" s="144"/>
    </row>
    <row r="955" spans="1:17" s="28" customFormat="1" x14ac:dyDescent="0.25">
      <c r="A955" s="56"/>
      <c r="B955" s="62"/>
      <c r="C955" s="62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94"/>
      <c r="Q955" s="144"/>
    </row>
    <row r="956" spans="1:17" s="28" customFormat="1" x14ac:dyDescent="0.25">
      <c r="A956" s="56"/>
      <c r="B956" s="62"/>
      <c r="C956" s="62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94"/>
      <c r="Q956" s="144"/>
    </row>
    <row r="957" spans="1:17" s="28" customFormat="1" x14ac:dyDescent="0.25">
      <c r="A957" s="56"/>
      <c r="B957" s="62"/>
      <c r="C957" s="62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94"/>
      <c r="Q957" s="144"/>
    </row>
    <row r="958" spans="1:17" s="28" customFormat="1" x14ac:dyDescent="0.25">
      <c r="A958" s="56"/>
      <c r="B958" s="62"/>
      <c r="C958" s="62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94"/>
      <c r="Q958" s="144"/>
    </row>
    <row r="959" spans="1:17" s="28" customFormat="1" x14ac:dyDescent="0.25">
      <c r="A959" s="56"/>
      <c r="B959" s="62"/>
      <c r="C959" s="62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94"/>
      <c r="Q959" s="144"/>
    </row>
    <row r="960" spans="1:17" s="28" customFormat="1" x14ac:dyDescent="0.25">
      <c r="A960" s="56"/>
      <c r="B960" s="62"/>
      <c r="C960" s="62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94"/>
      <c r="Q960" s="144"/>
    </row>
    <row r="961" spans="1:17" s="28" customFormat="1" x14ac:dyDescent="0.25">
      <c r="A961" s="56"/>
      <c r="B961" s="62"/>
      <c r="C961" s="62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94"/>
      <c r="Q961" s="144"/>
    </row>
    <row r="962" spans="1:17" s="28" customFormat="1" x14ac:dyDescent="0.25">
      <c r="A962" s="56"/>
      <c r="B962" s="62"/>
      <c r="C962" s="62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94"/>
      <c r="Q962" s="144"/>
    </row>
    <row r="963" spans="1:17" s="28" customFormat="1" x14ac:dyDescent="0.25">
      <c r="A963" s="56"/>
      <c r="B963" s="62"/>
      <c r="C963" s="62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94"/>
      <c r="Q963" s="144"/>
    </row>
    <row r="964" spans="1:17" s="28" customFormat="1" x14ac:dyDescent="0.25">
      <c r="A964" s="56"/>
      <c r="B964" s="62"/>
      <c r="C964" s="62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94"/>
      <c r="Q964" s="144"/>
    </row>
    <row r="965" spans="1:17" s="28" customFormat="1" x14ac:dyDescent="0.25">
      <c r="A965" s="56"/>
      <c r="B965" s="62"/>
      <c r="C965" s="62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94"/>
      <c r="Q965" s="144"/>
    </row>
    <row r="966" spans="1:17" s="28" customFormat="1" x14ac:dyDescent="0.25">
      <c r="A966" s="56"/>
      <c r="B966" s="62"/>
      <c r="C966" s="62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94"/>
      <c r="Q966" s="144"/>
    </row>
    <row r="967" spans="1:17" s="28" customFormat="1" x14ac:dyDescent="0.25">
      <c r="A967" s="56"/>
      <c r="B967" s="62"/>
      <c r="C967" s="62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94"/>
      <c r="Q967" s="144"/>
    </row>
    <row r="968" spans="1:17" s="28" customFormat="1" x14ac:dyDescent="0.25">
      <c r="A968" s="56"/>
      <c r="B968" s="62"/>
      <c r="C968" s="62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94"/>
      <c r="Q968" s="144"/>
    </row>
    <row r="969" spans="1:17" s="28" customFormat="1" x14ac:dyDescent="0.25">
      <c r="A969" s="56"/>
      <c r="B969" s="62"/>
      <c r="C969" s="62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94"/>
      <c r="Q969" s="144"/>
    </row>
    <row r="970" spans="1:17" s="28" customFormat="1" x14ac:dyDescent="0.25">
      <c r="A970" s="56"/>
      <c r="B970" s="62"/>
      <c r="C970" s="62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94"/>
      <c r="Q970" s="144"/>
    </row>
    <row r="971" spans="1:17" s="28" customFormat="1" x14ac:dyDescent="0.25">
      <c r="A971" s="56"/>
      <c r="B971" s="62"/>
      <c r="C971" s="62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94"/>
      <c r="Q971" s="144"/>
    </row>
    <row r="972" spans="1:17" s="28" customFormat="1" x14ac:dyDescent="0.25">
      <c r="A972" s="56"/>
      <c r="B972" s="62"/>
      <c r="C972" s="62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94"/>
      <c r="Q972" s="144"/>
    </row>
    <row r="973" spans="1:17" s="28" customFormat="1" x14ac:dyDescent="0.25">
      <c r="A973" s="56"/>
      <c r="B973" s="62"/>
      <c r="C973" s="62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94"/>
      <c r="Q973" s="144"/>
    </row>
    <row r="974" spans="1:17" s="28" customFormat="1" x14ac:dyDescent="0.25">
      <c r="A974" s="56"/>
      <c r="B974" s="62"/>
      <c r="C974" s="62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94"/>
      <c r="Q974" s="144"/>
    </row>
    <row r="975" spans="1:17" s="28" customFormat="1" x14ac:dyDescent="0.25">
      <c r="A975" s="56"/>
      <c r="B975" s="62"/>
      <c r="C975" s="62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94"/>
      <c r="Q975" s="144"/>
    </row>
    <row r="976" spans="1:17" s="28" customFormat="1" x14ac:dyDescent="0.25">
      <c r="A976" s="56"/>
      <c r="B976" s="62"/>
      <c r="C976" s="62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94"/>
      <c r="Q976" s="144"/>
    </row>
    <row r="977" spans="1:17" s="28" customFormat="1" x14ac:dyDescent="0.25">
      <c r="A977" s="56"/>
      <c r="B977" s="62"/>
      <c r="C977" s="62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94"/>
      <c r="Q977" s="144"/>
    </row>
    <row r="978" spans="1:17" s="28" customFormat="1" x14ac:dyDescent="0.25">
      <c r="A978" s="56"/>
      <c r="B978" s="62"/>
      <c r="C978" s="62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94"/>
      <c r="Q978" s="144"/>
    </row>
    <row r="979" spans="1:17" s="28" customFormat="1" x14ac:dyDescent="0.25">
      <c r="A979" s="56"/>
      <c r="B979" s="62"/>
      <c r="C979" s="62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94"/>
      <c r="Q979" s="144"/>
    </row>
    <row r="980" spans="1:17" s="28" customFormat="1" x14ac:dyDescent="0.25">
      <c r="A980" s="56"/>
      <c r="B980" s="62"/>
      <c r="C980" s="62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94"/>
      <c r="Q980" s="144"/>
    </row>
    <row r="981" spans="1:17" s="28" customFormat="1" x14ac:dyDescent="0.25">
      <c r="A981" s="56"/>
      <c r="B981" s="62"/>
      <c r="C981" s="62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94"/>
      <c r="Q981" s="144"/>
    </row>
    <row r="982" spans="1:17" s="28" customFormat="1" x14ac:dyDescent="0.25">
      <c r="A982" s="56"/>
      <c r="B982" s="62"/>
      <c r="C982" s="62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94"/>
      <c r="Q982" s="144"/>
    </row>
    <row r="983" spans="1:17" s="28" customFormat="1" x14ac:dyDescent="0.25">
      <c r="A983" s="56"/>
      <c r="B983" s="62"/>
      <c r="C983" s="62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94"/>
      <c r="Q983" s="144"/>
    </row>
    <row r="984" spans="1:17" s="28" customFormat="1" x14ac:dyDescent="0.25">
      <c r="A984" s="56"/>
      <c r="B984" s="62"/>
      <c r="C984" s="62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94"/>
      <c r="Q984" s="144"/>
    </row>
    <row r="985" spans="1:17" s="28" customFormat="1" x14ac:dyDescent="0.25">
      <c r="A985" s="56"/>
      <c r="B985" s="62"/>
      <c r="C985" s="62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94"/>
      <c r="Q985" s="144"/>
    </row>
    <row r="986" spans="1:17" s="28" customFormat="1" x14ac:dyDescent="0.25">
      <c r="A986" s="56"/>
      <c r="B986" s="62"/>
      <c r="C986" s="62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94"/>
      <c r="Q986" s="144"/>
    </row>
    <row r="987" spans="1:17" s="28" customFormat="1" x14ac:dyDescent="0.25">
      <c r="A987" s="56"/>
      <c r="B987" s="62"/>
      <c r="C987" s="62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94"/>
      <c r="Q987" s="144"/>
    </row>
    <row r="988" spans="1:17" s="28" customFormat="1" x14ac:dyDescent="0.25">
      <c r="A988" s="56"/>
      <c r="B988" s="62"/>
      <c r="C988" s="62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94"/>
      <c r="Q988" s="144"/>
    </row>
    <row r="989" spans="1:17" s="28" customFormat="1" x14ac:dyDescent="0.25">
      <c r="A989" s="56"/>
      <c r="B989" s="62"/>
      <c r="C989" s="62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94"/>
      <c r="Q989" s="144"/>
    </row>
    <row r="990" spans="1:17" s="28" customFormat="1" x14ac:dyDescent="0.25">
      <c r="A990" s="56"/>
      <c r="B990" s="62"/>
      <c r="C990" s="62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94"/>
      <c r="Q990" s="144"/>
    </row>
    <row r="991" spans="1:17" s="28" customFormat="1" x14ac:dyDescent="0.25">
      <c r="A991" s="56"/>
      <c r="B991" s="62"/>
      <c r="C991" s="62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94"/>
      <c r="Q991" s="144"/>
    </row>
    <row r="992" spans="1:17" s="28" customFormat="1" x14ac:dyDescent="0.25">
      <c r="A992" s="56"/>
      <c r="B992" s="62"/>
      <c r="C992" s="62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94"/>
      <c r="Q992" s="144"/>
    </row>
    <row r="993" spans="1:17" s="28" customFormat="1" x14ac:dyDescent="0.25">
      <c r="A993" s="56"/>
      <c r="B993" s="62"/>
      <c r="C993" s="62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94"/>
      <c r="Q993" s="144"/>
    </row>
    <row r="994" spans="1:17" s="28" customFormat="1" x14ac:dyDescent="0.25">
      <c r="A994" s="56"/>
      <c r="B994" s="62"/>
      <c r="C994" s="62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94"/>
      <c r="Q994" s="144"/>
    </row>
    <row r="995" spans="1:17" s="28" customFormat="1" x14ac:dyDescent="0.25">
      <c r="A995" s="56"/>
      <c r="B995" s="62"/>
      <c r="C995" s="62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94"/>
      <c r="Q995" s="144"/>
    </row>
    <row r="996" spans="1:17" s="28" customFormat="1" x14ac:dyDescent="0.25">
      <c r="A996" s="56"/>
      <c r="B996" s="62"/>
      <c r="C996" s="62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94"/>
      <c r="Q996" s="144"/>
    </row>
    <row r="997" spans="1:17" s="28" customFormat="1" x14ac:dyDescent="0.25">
      <c r="A997" s="56"/>
      <c r="B997" s="62"/>
      <c r="C997" s="62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94"/>
      <c r="Q997" s="144"/>
    </row>
    <row r="998" spans="1:17" s="28" customFormat="1" x14ac:dyDescent="0.25">
      <c r="A998" s="56"/>
      <c r="B998" s="62"/>
      <c r="C998" s="62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94"/>
      <c r="Q998" s="144"/>
    </row>
    <row r="999" spans="1:17" s="28" customFormat="1" x14ac:dyDescent="0.25">
      <c r="A999" s="56"/>
      <c r="B999" s="62"/>
      <c r="C999" s="62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94"/>
      <c r="Q999" s="144"/>
    </row>
    <row r="1000" spans="1:17" s="28" customFormat="1" x14ac:dyDescent="0.25">
      <c r="A1000" s="56"/>
      <c r="B1000" s="62"/>
      <c r="C1000" s="62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94"/>
      <c r="Q1000" s="144"/>
    </row>
    <row r="1001" spans="1:17" s="28" customFormat="1" x14ac:dyDescent="0.25">
      <c r="A1001" s="56"/>
      <c r="B1001" s="62"/>
      <c r="C1001" s="62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94"/>
      <c r="Q1001" s="144"/>
    </row>
    <row r="1002" spans="1:17" s="28" customFormat="1" x14ac:dyDescent="0.25">
      <c r="A1002" s="56"/>
      <c r="B1002" s="62"/>
      <c r="C1002" s="62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94"/>
      <c r="Q1002" s="144"/>
    </row>
    <row r="1003" spans="1:17" s="28" customFormat="1" x14ac:dyDescent="0.25">
      <c r="A1003" s="56"/>
      <c r="B1003" s="62"/>
      <c r="C1003" s="62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94"/>
      <c r="Q1003" s="144"/>
    </row>
    <row r="1004" spans="1:17" s="28" customFormat="1" x14ac:dyDescent="0.25">
      <c r="A1004" s="56"/>
      <c r="B1004" s="62"/>
      <c r="C1004" s="62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94"/>
      <c r="Q1004" s="144"/>
    </row>
    <row r="1005" spans="1:17" s="28" customFormat="1" x14ac:dyDescent="0.25">
      <c r="A1005" s="56"/>
      <c r="B1005" s="62"/>
      <c r="C1005" s="62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94"/>
      <c r="Q1005" s="144"/>
    </row>
    <row r="1006" spans="1:17" s="28" customFormat="1" x14ac:dyDescent="0.25">
      <c r="A1006" s="56"/>
      <c r="B1006" s="62"/>
      <c r="C1006" s="62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94"/>
      <c r="Q1006" s="144"/>
    </row>
    <row r="1007" spans="1:17" s="28" customFormat="1" x14ac:dyDescent="0.25">
      <c r="A1007" s="56"/>
      <c r="B1007" s="62"/>
      <c r="C1007" s="62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94"/>
      <c r="Q1007" s="144"/>
    </row>
    <row r="1008" spans="1:17" s="28" customFormat="1" x14ac:dyDescent="0.25">
      <c r="A1008" s="56"/>
      <c r="B1008" s="62"/>
      <c r="C1008" s="62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94"/>
      <c r="Q1008" s="144"/>
    </row>
    <row r="1009" spans="1:17" s="28" customFormat="1" x14ac:dyDescent="0.25">
      <c r="A1009" s="56"/>
      <c r="B1009" s="62"/>
      <c r="C1009" s="62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94"/>
      <c r="Q1009" s="144"/>
    </row>
    <row r="1010" spans="1:17" s="28" customFormat="1" x14ac:dyDescent="0.25">
      <c r="A1010" s="56"/>
      <c r="B1010" s="62"/>
      <c r="C1010" s="62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94"/>
      <c r="Q1010" s="144"/>
    </row>
    <row r="1011" spans="1:17" s="28" customFormat="1" x14ac:dyDescent="0.25">
      <c r="A1011" s="56"/>
      <c r="B1011" s="62"/>
      <c r="C1011" s="62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94"/>
      <c r="Q1011" s="144"/>
    </row>
    <row r="1012" spans="1:17" s="28" customFormat="1" x14ac:dyDescent="0.25">
      <c r="A1012" s="56"/>
      <c r="B1012" s="62"/>
      <c r="C1012" s="62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94"/>
      <c r="Q1012" s="144"/>
    </row>
    <row r="1013" spans="1:17" s="28" customFormat="1" x14ac:dyDescent="0.25">
      <c r="A1013" s="56"/>
      <c r="B1013" s="62"/>
      <c r="C1013" s="62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94"/>
      <c r="Q1013" s="144"/>
    </row>
    <row r="1014" spans="1:17" s="28" customFormat="1" x14ac:dyDescent="0.25">
      <c r="A1014" s="56"/>
      <c r="B1014" s="62"/>
      <c r="C1014" s="62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94"/>
      <c r="Q1014" s="144"/>
    </row>
    <row r="1015" spans="1:17" s="28" customFormat="1" x14ac:dyDescent="0.25">
      <c r="A1015" s="56"/>
      <c r="B1015" s="62"/>
      <c r="C1015" s="62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94"/>
      <c r="Q1015" s="144"/>
    </row>
    <row r="1016" spans="1:17" s="28" customFormat="1" x14ac:dyDescent="0.25">
      <c r="A1016" s="56"/>
      <c r="B1016" s="62"/>
      <c r="C1016" s="62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94"/>
      <c r="Q1016" s="144"/>
    </row>
    <row r="1017" spans="1:17" s="28" customFormat="1" x14ac:dyDescent="0.25">
      <c r="A1017" s="56"/>
      <c r="B1017" s="62"/>
      <c r="C1017" s="62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94"/>
      <c r="Q1017" s="144"/>
    </row>
    <row r="1018" spans="1:17" s="28" customFormat="1" x14ac:dyDescent="0.25">
      <c r="A1018" s="56"/>
      <c r="B1018" s="62"/>
      <c r="C1018" s="62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94"/>
      <c r="Q1018" s="144"/>
    </row>
    <row r="1019" spans="1:17" s="28" customFormat="1" x14ac:dyDescent="0.25">
      <c r="A1019" s="56"/>
      <c r="B1019" s="62"/>
      <c r="C1019" s="62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94"/>
      <c r="Q1019" s="144"/>
    </row>
    <row r="1020" spans="1:17" s="28" customFormat="1" x14ac:dyDescent="0.25">
      <c r="A1020" s="56"/>
      <c r="B1020" s="62"/>
      <c r="C1020" s="62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94"/>
      <c r="Q1020" s="144"/>
    </row>
    <row r="1021" spans="1:17" s="28" customFormat="1" x14ac:dyDescent="0.25">
      <c r="A1021" s="56"/>
      <c r="B1021" s="62"/>
      <c r="C1021" s="62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94"/>
      <c r="Q1021" s="144"/>
    </row>
    <row r="1022" spans="1:17" s="28" customFormat="1" x14ac:dyDescent="0.25">
      <c r="A1022" s="56"/>
      <c r="B1022" s="62"/>
      <c r="C1022" s="62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94"/>
      <c r="Q1022" s="144"/>
    </row>
    <row r="1023" spans="1:17" s="28" customFormat="1" x14ac:dyDescent="0.25">
      <c r="A1023" s="56"/>
      <c r="B1023" s="62"/>
      <c r="C1023" s="62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94"/>
      <c r="Q1023" s="144"/>
    </row>
    <row r="1024" spans="1:17" s="28" customFormat="1" x14ac:dyDescent="0.25">
      <c r="A1024" s="56"/>
      <c r="B1024" s="62"/>
      <c r="C1024" s="62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94"/>
      <c r="Q1024" s="144"/>
    </row>
    <row r="1025" spans="1:17" s="28" customFormat="1" x14ac:dyDescent="0.25">
      <c r="A1025" s="56"/>
      <c r="B1025" s="62"/>
      <c r="C1025" s="62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94"/>
      <c r="Q1025" s="144"/>
    </row>
    <row r="1026" spans="1:17" s="28" customFormat="1" x14ac:dyDescent="0.25">
      <c r="A1026" s="56"/>
      <c r="B1026" s="62"/>
      <c r="C1026" s="62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94"/>
      <c r="Q1026" s="144"/>
    </row>
    <row r="1027" spans="1:17" s="28" customFormat="1" x14ac:dyDescent="0.25">
      <c r="A1027" s="56"/>
      <c r="B1027" s="62"/>
      <c r="C1027" s="62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94"/>
      <c r="Q1027" s="144"/>
    </row>
    <row r="1028" spans="1:17" s="28" customFormat="1" x14ac:dyDescent="0.25">
      <c r="A1028" s="56"/>
      <c r="B1028" s="62"/>
      <c r="C1028" s="62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94"/>
      <c r="Q1028" s="144"/>
    </row>
    <row r="1029" spans="1:17" s="28" customFormat="1" x14ac:dyDescent="0.25">
      <c r="A1029" s="56"/>
      <c r="B1029" s="62"/>
      <c r="C1029" s="62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94"/>
      <c r="Q1029" s="144"/>
    </row>
    <row r="1030" spans="1:17" s="28" customFormat="1" x14ac:dyDescent="0.25">
      <c r="A1030" s="56"/>
      <c r="B1030" s="62"/>
      <c r="C1030" s="62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94"/>
      <c r="Q1030" s="144"/>
    </row>
    <row r="1031" spans="1:17" s="28" customFormat="1" x14ac:dyDescent="0.25">
      <c r="A1031" s="56"/>
      <c r="B1031" s="62"/>
      <c r="C1031" s="62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94"/>
      <c r="Q1031" s="144"/>
    </row>
    <row r="1032" spans="1:17" s="28" customFormat="1" x14ac:dyDescent="0.25">
      <c r="A1032" s="56"/>
      <c r="B1032" s="62"/>
      <c r="C1032" s="62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94"/>
      <c r="Q1032" s="144"/>
    </row>
    <row r="1033" spans="1:17" s="28" customFormat="1" x14ac:dyDescent="0.25">
      <c r="A1033" s="56"/>
      <c r="B1033" s="62"/>
      <c r="C1033" s="62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94"/>
      <c r="Q1033" s="144"/>
    </row>
    <row r="1034" spans="1:17" s="28" customFormat="1" x14ac:dyDescent="0.25">
      <c r="A1034" s="56"/>
      <c r="B1034" s="62"/>
      <c r="C1034" s="62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94"/>
      <c r="Q1034" s="144"/>
    </row>
    <row r="1035" spans="1:17" s="28" customFormat="1" x14ac:dyDescent="0.25">
      <c r="A1035" s="56"/>
      <c r="B1035" s="62"/>
      <c r="C1035" s="62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94"/>
      <c r="Q1035" s="144"/>
    </row>
    <row r="1036" spans="1:17" s="28" customFormat="1" x14ac:dyDescent="0.25">
      <c r="A1036" s="56"/>
      <c r="B1036" s="62"/>
      <c r="C1036" s="62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94"/>
      <c r="Q1036" s="144"/>
    </row>
    <row r="1037" spans="1:17" s="28" customFormat="1" x14ac:dyDescent="0.25">
      <c r="A1037" s="56"/>
      <c r="B1037" s="62"/>
      <c r="C1037" s="62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94"/>
      <c r="Q1037" s="144"/>
    </row>
    <row r="1038" spans="1:17" s="28" customFormat="1" x14ac:dyDescent="0.25">
      <c r="A1038" s="56"/>
      <c r="B1038" s="62"/>
      <c r="C1038" s="62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94"/>
      <c r="Q1038" s="144"/>
    </row>
    <row r="1039" spans="1:17" s="28" customFormat="1" x14ac:dyDescent="0.25">
      <c r="A1039" s="56"/>
      <c r="B1039" s="62"/>
      <c r="C1039" s="62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94"/>
      <c r="Q1039" s="144"/>
    </row>
    <row r="1040" spans="1:17" s="28" customFormat="1" x14ac:dyDescent="0.25">
      <c r="A1040" s="56"/>
      <c r="B1040" s="62"/>
      <c r="C1040" s="62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94"/>
      <c r="Q1040" s="144"/>
    </row>
    <row r="1041" spans="1:17" s="28" customFormat="1" x14ac:dyDescent="0.25">
      <c r="A1041" s="56"/>
      <c r="B1041" s="62"/>
      <c r="C1041" s="62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94"/>
      <c r="Q1041" s="144"/>
    </row>
    <row r="1042" spans="1:17" s="28" customFormat="1" x14ac:dyDescent="0.25">
      <c r="A1042" s="56"/>
      <c r="B1042" s="62"/>
      <c r="C1042" s="62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94"/>
      <c r="Q1042" s="144"/>
    </row>
    <row r="1043" spans="1:17" s="28" customFormat="1" x14ac:dyDescent="0.25">
      <c r="A1043" s="56"/>
      <c r="B1043" s="62"/>
      <c r="C1043" s="62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94"/>
      <c r="Q1043" s="144"/>
    </row>
    <row r="1044" spans="1:17" s="28" customFormat="1" x14ac:dyDescent="0.25">
      <c r="A1044" s="56"/>
      <c r="B1044" s="62"/>
      <c r="C1044" s="62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94"/>
      <c r="Q1044" s="144"/>
    </row>
    <row r="1045" spans="1:17" s="28" customFormat="1" x14ac:dyDescent="0.25">
      <c r="A1045" s="56"/>
      <c r="B1045" s="62"/>
      <c r="C1045" s="62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94"/>
      <c r="Q1045" s="144"/>
    </row>
    <row r="1046" spans="1:17" s="28" customFormat="1" x14ac:dyDescent="0.25">
      <c r="A1046" s="56"/>
      <c r="B1046" s="62"/>
      <c r="C1046" s="62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94"/>
      <c r="Q1046" s="144"/>
    </row>
    <row r="1047" spans="1:17" s="28" customFormat="1" x14ac:dyDescent="0.25">
      <c r="A1047" s="56"/>
      <c r="B1047" s="62"/>
      <c r="C1047" s="62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94"/>
      <c r="Q1047" s="144"/>
    </row>
    <row r="1048" spans="1:17" s="28" customFormat="1" x14ac:dyDescent="0.25">
      <c r="A1048" s="56"/>
      <c r="B1048" s="62"/>
      <c r="C1048" s="62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94"/>
      <c r="Q1048" s="144"/>
    </row>
    <row r="1049" spans="1:17" s="28" customFormat="1" x14ac:dyDescent="0.25">
      <c r="A1049" s="56"/>
      <c r="B1049" s="62"/>
      <c r="C1049" s="62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94"/>
      <c r="Q1049" s="144"/>
    </row>
    <row r="1050" spans="1:17" s="28" customFormat="1" x14ac:dyDescent="0.25">
      <c r="A1050" s="56"/>
      <c r="B1050" s="62"/>
      <c r="C1050" s="62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94"/>
      <c r="Q1050" s="144"/>
    </row>
    <row r="1051" spans="1:17" s="28" customFormat="1" x14ac:dyDescent="0.25">
      <c r="A1051" s="56"/>
      <c r="B1051" s="62"/>
      <c r="C1051" s="62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94"/>
      <c r="Q1051" s="144"/>
    </row>
    <row r="1052" spans="1:17" s="28" customFormat="1" x14ac:dyDescent="0.25">
      <c r="A1052" s="56"/>
      <c r="B1052" s="62"/>
      <c r="C1052" s="62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94"/>
      <c r="Q1052" s="144"/>
    </row>
    <row r="1053" spans="1:17" s="28" customFormat="1" x14ac:dyDescent="0.25">
      <c r="A1053" s="56"/>
      <c r="B1053" s="62"/>
      <c r="C1053" s="62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94"/>
      <c r="Q1053" s="144"/>
    </row>
    <row r="1054" spans="1:17" s="28" customFormat="1" x14ac:dyDescent="0.25">
      <c r="A1054" s="56"/>
      <c r="B1054" s="62"/>
      <c r="C1054" s="62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94"/>
      <c r="Q1054" s="144"/>
    </row>
    <row r="1055" spans="1:17" s="28" customFormat="1" x14ac:dyDescent="0.25">
      <c r="A1055" s="56"/>
      <c r="B1055" s="62"/>
      <c r="C1055" s="62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94"/>
      <c r="Q1055" s="144"/>
    </row>
    <row r="1056" spans="1:17" s="28" customFormat="1" x14ac:dyDescent="0.25">
      <c r="A1056" s="56"/>
      <c r="B1056" s="62"/>
      <c r="C1056" s="62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94"/>
      <c r="Q1056" s="144"/>
    </row>
    <row r="1057" spans="1:17" s="28" customFormat="1" x14ac:dyDescent="0.25">
      <c r="A1057" s="56"/>
      <c r="B1057" s="62"/>
      <c r="C1057" s="62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94"/>
      <c r="Q1057" s="144"/>
    </row>
    <row r="1058" spans="1:17" s="28" customFormat="1" x14ac:dyDescent="0.25">
      <c r="A1058" s="56"/>
      <c r="B1058" s="62"/>
      <c r="C1058" s="62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94"/>
      <c r="Q1058" s="144"/>
    </row>
    <row r="1059" spans="1:17" s="28" customFormat="1" x14ac:dyDescent="0.25">
      <c r="A1059" s="56"/>
      <c r="B1059" s="62"/>
      <c r="C1059" s="62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94"/>
      <c r="Q1059" s="144"/>
    </row>
    <row r="1060" spans="1:17" s="28" customFormat="1" x14ac:dyDescent="0.25">
      <c r="A1060" s="56"/>
      <c r="B1060" s="62"/>
      <c r="C1060" s="62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94"/>
      <c r="Q1060" s="144"/>
    </row>
    <row r="1061" spans="1:17" s="28" customFormat="1" x14ac:dyDescent="0.25">
      <c r="A1061" s="56"/>
      <c r="B1061" s="62"/>
      <c r="C1061" s="62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94"/>
      <c r="Q1061" s="144"/>
    </row>
    <row r="1062" spans="1:17" s="28" customFormat="1" x14ac:dyDescent="0.25">
      <c r="A1062" s="56"/>
      <c r="B1062" s="62"/>
      <c r="C1062" s="62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94"/>
      <c r="Q1062" s="144"/>
    </row>
    <row r="1063" spans="1:17" s="28" customFormat="1" x14ac:dyDescent="0.25">
      <c r="A1063" s="56"/>
      <c r="B1063" s="62"/>
      <c r="C1063" s="62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94"/>
      <c r="Q1063" s="144"/>
    </row>
    <row r="1064" spans="1:17" s="28" customFormat="1" x14ac:dyDescent="0.25">
      <c r="A1064" s="56"/>
      <c r="B1064" s="62"/>
      <c r="C1064" s="62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94"/>
      <c r="Q1064" s="144"/>
    </row>
    <row r="1065" spans="1:17" s="28" customFormat="1" x14ac:dyDescent="0.25">
      <c r="A1065" s="56"/>
      <c r="B1065" s="62"/>
      <c r="C1065" s="62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94"/>
      <c r="Q1065" s="144"/>
    </row>
    <row r="1066" spans="1:17" s="28" customFormat="1" x14ac:dyDescent="0.25">
      <c r="A1066" s="56"/>
      <c r="B1066" s="62"/>
      <c r="C1066" s="62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94"/>
      <c r="Q1066" s="144"/>
    </row>
    <row r="1067" spans="1:17" s="28" customFormat="1" x14ac:dyDescent="0.25">
      <c r="A1067" s="56"/>
      <c r="B1067" s="62"/>
      <c r="C1067" s="62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94"/>
      <c r="Q1067" s="144"/>
    </row>
    <row r="1068" spans="1:17" s="28" customFormat="1" x14ac:dyDescent="0.25">
      <c r="A1068" s="56"/>
      <c r="B1068" s="62"/>
      <c r="C1068" s="62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94"/>
      <c r="Q1068" s="144"/>
    </row>
    <row r="1069" spans="1:17" s="28" customFormat="1" x14ac:dyDescent="0.25">
      <c r="A1069" s="56"/>
      <c r="B1069" s="62"/>
      <c r="C1069" s="62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94"/>
      <c r="Q1069" s="144"/>
    </row>
    <row r="1070" spans="1:17" s="28" customFormat="1" x14ac:dyDescent="0.25">
      <c r="A1070" s="56"/>
      <c r="B1070" s="62"/>
      <c r="C1070" s="62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94"/>
      <c r="Q1070" s="144"/>
    </row>
    <row r="1071" spans="1:17" s="28" customFormat="1" x14ac:dyDescent="0.25">
      <c r="A1071" s="56"/>
      <c r="B1071" s="62"/>
      <c r="C1071" s="62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94"/>
      <c r="Q1071" s="144"/>
    </row>
    <row r="1072" spans="1:17" s="28" customFormat="1" x14ac:dyDescent="0.25">
      <c r="A1072" s="56"/>
      <c r="B1072" s="62"/>
      <c r="C1072" s="62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94"/>
      <c r="Q1072" s="144"/>
    </row>
    <row r="1073" spans="1:17" s="28" customFormat="1" x14ac:dyDescent="0.25">
      <c r="A1073" s="56"/>
      <c r="B1073" s="62"/>
      <c r="C1073" s="62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94"/>
      <c r="Q1073" s="144"/>
    </row>
    <row r="1074" spans="1:17" s="28" customFormat="1" x14ac:dyDescent="0.25">
      <c r="A1074" s="56"/>
      <c r="B1074" s="62"/>
      <c r="C1074" s="62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94"/>
      <c r="Q1074" s="144"/>
    </row>
    <row r="1075" spans="1:17" s="28" customFormat="1" x14ac:dyDescent="0.25">
      <c r="A1075" s="56"/>
      <c r="B1075" s="62"/>
      <c r="C1075" s="62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94"/>
      <c r="Q1075" s="144"/>
    </row>
    <row r="1076" spans="1:17" s="28" customFormat="1" x14ac:dyDescent="0.25">
      <c r="A1076" s="56"/>
      <c r="B1076" s="62"/>
      <c r="C1076" s="62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94"/>
      <c r="Q1076" s="144"/>
    </row>
    <row r="1077" spans="1:17" s="28" customFormat="1" x14ac:dyDescent="0.25">
      <c r="A1077" s="56"/>
      <c r="B1077" s="62"/>
      <c r="C1077" s="62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94"/>
      <c r="Q1077" s="144"/>
    </row>
    <row r="1078" spans="1:17" s="28" customFormat="1" x14ac:dyDescent="0.25">
      <c r="A1078" s="56"/>
      <c r="B1078" s="62"/>
      <c r="C1078" s="62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94"/>
      <c r="Q1078" s="144"/>
    </row>
    <row r="1079" spans="1:17" s="28" customFormat="1" x14ac:dyDescent="0.25">
      <c r="A1079" s="56"/>
      <c r="B1079" s="62"/>
      <c r="C1079" s="62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94"/>
      <c r="Q1079" s="144"/>
    </row>
    <row r="1080" spans="1:17" s="28" customFormat="1" x14ac:dyDescent="0.25">
      <c r="A1080" s="56"/>
      <c r="B1080" s="62"/>
      <c r="C1080" s="62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94"/>
      <c r="Q1080" s="144"/>
    </row>
    <row r="1081" spans="1:17" s="28" customFormat="1" x14ac:dyDescent="0.25">
      <c r="A1081" s="56"/>
      <c r="B1081" s="62"/>
      <c r="C1081" s="62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94"/>
      <c r="Q1081" s="144"/>
    </row>
    <row r="1082" spans="1:17" s="28" customFormat="1" x14ac:dyDescent="0.25">
      <c r="A1082" s="56"/>
      <c r="B1082" s="62"/>
      <c r="C1082" s="62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94"/>
      <c r="Q1082" s="144"/>
    </row>
    <row r="1083" spans="1:17" s="28" customFormat="1" x14ac:dyDescent="0.25">
      <c r="A1083" s="56"/>
      <c r="B1083" s="62"/>
      <c r="C1083" s="62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94"/>
      <c r="Q1083" s="144"/>
    </row>
    <row r="1084" spans="1:17" s="28" customFormat="1" x14ac:dyDescent="0.25">
      <c r="A1084" s="56"/>
      <c r="B1084" s="62"/>
      <c r="C1084" s="62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94"/>
      <c r="Q1084" s="144"/>
    </row>
    <row r="1085" spans="1:17" s="28" customFormat="1" x14ac:dyDescent="0.25">
      <c r="A1085" s="56"/>
      <c r="B1085" s="62"/>
      <c r="C1085" s="62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94"/>
      <c r="Q1085" s="144"/>
    </row>
    <row r="1086" spans="1:17" s="28" customFormat="1" x14ac:dyDescent="0.25">
      <c r="A1086" s="56"/>
      <c r="B1086" s="62"/>
      <c r="C1086" s="62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94"/>
      <c r="Q1086" s="144"/>
    </row>
    <row r="1087" spans="1:17" s="28" customFormat="1" x14ac:dyDescent="0.25">
      <c r="A1087" s="56"/>
      <c r="B1087" s="62"/>
      <c r="C1087" s="62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94"/>
      <c r="Q1087" s="144"/>
    </row>
    <row r="1088" spans="1:17" s="28" customFormat="1" x14ac:dyDescent="0.25">
      <c r="A1088" s="56"/>
      <c r="B1088" s="62"/>
      <c r="C1088" s="62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94"/>
      <c r="Q1088" s="144"/>
    </row>
    <row r="1089" spans="1:17" s="28" customFormat="1" x14ac:dyDescent="0.25">
      <c r="A1089" s="56"/>
      <c r="B1089" s="62"/>
      <c r="C1089" s="62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94"/>
      <c r="Q1089" s="144"/>
    </row>
    <row r="1090" spans="1:17" s="28" customFormat="1" x14ac:dyDescent="0.25">
      <c r="A1090" s="56"/>
      <c r="B1090" s="62"/>
      <c r="C1090" s="62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94"/>
      <c r="Q1090" s="144"/>
    </row>
    <row r="1091" spans="1:17" s="28" customFormat="1" x14ac:dyDescent="0.25">
      <c r="A1091" s="56"/>
      <c r="B1091" s="62"/>
      <c r="C1091" s="62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94"/>
      <c r="Q1091" s="144"/>
    </row>
    <row r="1092" spans="1:17" s="28" customFormat="1" x14ac:dyDescent="0.25">
      <c r="A1092" s="56"/>
      <c r="B1092" s="62"/>
      <c r="C1092" s="62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94"/>
      <c r="Q1092" s="144"/>
    </row>
    <row r="1093" spans="1:17" s="28" customFormat="1" x14ac:dyDescent="0.25">
      <c r="A1093" s="56"/>
      <c r="B1093" s="62"/>
      <c r="C1093" s="62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94"/>
      <c r="Q1093" s="144"/>
    </row>
    <row r="1094" spans="1:17" s="28" customFormat="1" x14ac:dyDescent="0.25">
      <c r="A1094" s="56"/>
      <c r="B1094" s="62"/>
      <c r="C1094" s="62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94"/>
      <c r="Q1094" s="144"/>
    </row>
    <row r="1095" spans="1:17" s="28" customFormat="1" x14ac:dyDescent="0.25">
      <c r="A1095" s="56"/>
      <c r="B1095" s="62"/>
      <c r="C1095" s="62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94"/>
      <c r="Q1095" s="144"/>
    </row>
    <row r="1096" spans="1:17" s="28" customFormat="1" x14ac:dyDescent="0.25">
      <c r="A1096" s="56"/>
      <c r="B1096" s="62"/>
      <c r="C1096" s="62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94"/>
      <c r="Q1096" s="144"/>
    </row>
    <row r="1097" spans="1:17" s="28" customFormat="1" x14ac:dyDescent="0.25">
      <c r="A1097" s="56"/>
      <c r="B1097" s="62"/>
      <c r="C1097" s="62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94"/>
      <c r="Q1097" s="144"/>
    </row>
    <row r="1098" spans="1:17" s="28" customFormat="1" x14ac:dyDescent="0.25">
      <c r="A1098" s="56"/>
      <c r="B1098" s="62"/>
      <c r="C1098" s="62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94"/>
      <c r="Q1098" s="144"/>
    </row>
    <row r="1099" spans="1:17" s="28" customFormat="1" x14ac:dyDescent="0.25">
      <c r="A1099" s="56"/>
      <c r="B1099" s="62"/>
      <c r="C1099" s="62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94"/>
      <c r="Q1099" s="144"/>
    </row>
    <row r="1100" spans="1:17" s="28" customFormat="1" x14ac:dyDescent="0.25">
      <c r="A1100" s="56"/>
      <c r="B1100" s="62"/>
      <c r="C1100" s="62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94"/>
      <c r="Q1100" s="144"/>
    </row>
    <row r="1101" spans="1:17" s="28" customFormat="1" x14ac:dyDescent="0.25">
      <c r="A1101" s="56"/>
      <c r="B1101" s="62"/>
      <c r="C1101" s="62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94"/>
      <c r="Q1101" s="144"/>
    </row>
    <row r="1102" spans="1:17" s="28" customFormat="1" x14ac:dyDescent="0.25">
      <c r="A1102" s="56"/>
      <c r="B1102" s="62"/>
      <c r="C1102" s="62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94"/>
      <c r="Q1102" s="144"/>
    </row>
    <row r="1103" spans="1:17" s="28" customFormat="1" x14ac:dyDescent="0.25">
      <c r="A1103" s="56"/>
      <c r="B1103" s="62"/>
      <c r="C1103" s="62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94"/>
      <c r="Q1103" s="144"/>
    </row>
    <row r="1104" spans="1:17" s="28" customFormat="1" x14ac:dyDescent="0.25">
      <c r="A1104" s="56"/>
      <c r="B1104" s="62"/>
      <c r="C1104" s="62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94"/>
      <c r="Q1104" s="144"/>
    </row>
    <row r="1105" spans="1:17" s="28" customFormat="1" x14ac:dyDescent="0.25">
      <c r="A1105" s="56"/>
      <c r="B1105" s="62"/>
      <c r="C1105" s="62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94"/>
      <c r="Q1105" s="144"/>
    </row>
    <row r="1106" spans="1:17" s="28" customFormat="1" x14ac:dyDescent="0.25">
      <c r="A1106" s="56"/>
      <c r="B1106" s="62"/>
      <c r="C1106" s="62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94"/>
      <c r="Q1106" s="144"/>
    </row>
    <row r="1107" spans="1:17" s="28" customFormat="1" x14ac:dyDescent="0.25">
      <c r="A1107" s="56"/>
      <c r="B1107" s="62"/>
      <c r="C1107" s="62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94"/>
      <c r="Q1107" s="144"/>
    </row>
    <row r="1108" spans="1:17" s="28" customFormat="1" x14ac:dyDescent="0.25">
      <c r="A1108" s="56"/>
      <c r="B1108" s="62"/>
      <c r="C1108" s="62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94"/>
      <c r="Q1108" s="144"/>
    </row>
    <row r="1109" spans="1:17" s="28" customFormat="1" x14ac:dyDescent="0.25">
      <c r="A1109" s="56"/>
      <c r="B1109" s="62"/>
      <c r="C1109" s="62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94"/>
      <c r="Q1109" s="144"/>
    </row>
    <row r="1110" spans="1:17" s="28" customFormat="1" x14ac:dyDescent="0.25">
      <c r="A1110" s="56"/>
      <c r="B1110" s="62"/>
      <c r="C1110" s="62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94"/>
      <c r="Q1110" s="144"/>
    </row>
    <row r="1111" spans="1:17" s="28" customFormat="1" x14ac:dyDescent="0.25">
      <c r="A1111" s="56"/>
      <c r="B1111" s="62"/>
      <c r="C1111" s="62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94"/>
      <c r="Q1111" s="144"/>
    </row>
    <row r="1112" spans="1:17" s="28" customFormat="1" x14ac:dyDescent="0.25">
      <c r="A1112" s="56"/>
      <c r="B1112" s="62"/>
      <c r="C1112" s="62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94"/>
      <c r="Q1112" s="144"/>
    </row>
    <row r="1113" spans="1:17" s="28" customFormat="1" x14ac:dyDescent="0.25">
      <c r="A1113" s="56"/>
      <c r="B1113" s="62"/>
      <c r="C1113" s="62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94"/>
      <c r="Q1113" s="144"/>
    </row>
    <row r="1114" spans="1:17" s="28" customFormat="1" x14ac:dyDescent="0.25">
      <c r="A1114" s="56"/>
      <c r="B1114" s="62"/>
      <c r="C1114" s="62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94"/>
      <c r="Q1114" s="144"/>
    </row>
    <row r="1115" spans="1:17" s="28" customFormat="1" x14ac:dyDescent="0.25">
      <c r="A1115" s="56"/>
      <c r="B1115" s="62"/>
      <c r="C1115" s="62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94"/>
      <c r="Q1115" s="144"/>
    </row>
    <row r="1116" spans="1:17" s="28" customFormat="1" x14ac:dyDescent="0.25">
      <c r="A1116" s="56"/>
      <c r="B1116" s="62"/>
      <c r="C1116" s="62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94"/>
      <c r="Q1116" s="144"/>
    </row>
    <row r="1117" spans="1:17" s="28" customFormat="1" x14ac:dyDescent="0.25">
      <c r="A1117" s="56"/>
      <c r="B1117" s="62"/>
      <c r="C1117" s="62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94"/>
      <c r="Q1117" s="144"/>
    </row>
    <row r="1118" spans="1:17" s="28" customFormat="1" x14ac:dyDescent="0.25">
      <c r="A1118" s="56"/>
      <c r="B1118" s="62"/>
      <c r="C1118" s="62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94"/>
      <c r="Q1118" s="144"/>
    </row>
    <row r="1119" spans="1:17" s="28" customFormat="1" x14ac:dyDescent="0.25">
      <c r="A1119" s="56"/>
      <c r="B1119" s="62"/>
      <c r="C1119" s="62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94"/>
      <c r="Q1119" s="144"/>
    </row>
    <row r="1120" spans="1:17" s="28" customFormat="1" x14ac:dyDescent="0.25">
      <c r="A1120" s="56"/>
      <c r="B1120" s="62"/>
      <c r="C1120" s="62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94"/>
      <c r="Q1120" s="144"/>
    </row>
    <row r="1121" spans="1:17" s="28" customFormat="1" x14ac:dyDescent="0.25">
      <c r="A1121" s="56"/>
      <c r="B1121" s="62"/>
      <c r="C1121" s="62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94"/>
      <c r="Q1121" s="144"/>
    </row>
    <row r="1122" spans="1:17" s="28" customFormat="1" x14ac:dyDescent="0.25">
      <c r="A1122" s="56"/>
      <c r="B1122" s="62"/>
      <c r="C1122" s="62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94"/>
      <c r="Q1122" s="144"/>
    </row>
    <row r="1123" spans="1:17" s="28" customFormat="1" x14ac:dyDescent="0.25">
      <c r="A1123" s="56"/>
      <c r="B1123" s="62"/>
      <c r="C1123" s="62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94"/>
      <c r="Q1123" s="144"/>
    </row>
    <row r="1124" spans="1:17" s="28" customFormat="1" x14ac:dyDescent="0.25">
      <c r="A1124" s="56"/>
      <c r="B1124" s="62"/>
      <c r="C1124" s="62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94"/>
      <c r="Q1124" s="144"/>
    </row>
    <row r="1125" spans="1:17" s="28" customFormat="1" x14ac:dyDescent="0.25">
      <c r="A1125" s="56"/>
      <c r="B1125" s="62"/>
      <c r="C1125" s="62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94"/>
      <c r="Q1125" s="144"/>
    </row>
    <row r="1126" spans="1:17" s="28" customFormat="1" x14ac:dyDescent="0.25">
      <c r="A1126" s="56"/>
      <c r="B1126" s="62"/>
      <c r="C1126" s="62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94"/>
      <c r="Q1126" s="144"/>
    </row>
    <row r="1127" spans="1:17" s="28" customFormat="1" x14ac:dyDescent="0.25">
      <c r="A1127" s="56"/>
      <c r="B1127" s="62"/>
      <c r="C1127" s="62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94"/>
      <c r="Q1127" s="144"/>
    </row>
    <row r="1128" spans="1:17" s="28" customFormat="1" x14ac:dyDescent="0.25">
      <c r="A1128" s="56"/>
      <c r="B1128" s="62"/>
      <c r="C1128" s="62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94"/>
      <c r="Q1128" s="144"/>
    </row>
    <row r="1129" spans="1:17" s="28" customFormat="1" x14ac:dyDescent="0.25">
      <c r="A1129" s="56"/>
      <c r="B1129" s="62"/>
      <c r="C1129" s="62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94"/>
      <c r="Q1129" s="144"/>
    </row>
    <row r="1130" spans="1:17" s="28" customFormat="1" x14ac:dyDescent="0.25">
      <c r="A1130" s="56"/>
      <c r="B1130" s="62"/>
      <c r="C1130" s="62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94"/>
      <c r="Q1130" s="144"/>
    </row>
    <row r="1131" spans="1:17" s="28" customFormat="1" x14ac:dyDescent="0.25">
      <c r="A1131" s="56"/>
      <c r="B1131" s="62"/>
      <c r="C1131" s="62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94"/>
      <c r="Q1131" s="144"/>
    </row>
    <row r="1132" spans="1:17" s="28" customFormat="1" x14ac:dyDescent="0.25">
      <c r="A1132" s="56"/>
      <c r="B1132" s="62"/>
      <c r="C1132" s="62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94"/>
      <c r="Q1132" s="144"/>
    </row>
    <row r="1133" spans="1:17" s="28" customFormat="1" x14ac:dyDescent="0.25">
      <c r="A1133" s="56"/>
      <c r="B1133" s="62"/>
      <c r="C1133" s="62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94"/>
      <c r="Q1133" s="144"/>
    </row>
    <row r="1134" spans="1:17" s="28" customFormat="1" x14ac:dyDescent="0.25">
      <c r="A1134" s="56"/>
      <c r="B1134" s="62"/>
      <c r="C1134" s="62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94"/>
      <c r="Q1134" s="144"/>
    </row>
    <row r="1135" spans="1:17" s="28" customFormat="1" x14ac:dyDescent="0.25">
      <c r="A1135" s="56"/>
      <c r="B1135" s="62"/>
      <c r="C1135" s="62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94"/>
      <c r="Q1135" s="144"/>
    </row>
    <row r="1136" spans="1:17" s="28" customFormat="1" x14ac:dyDescent="0.25">
      <c r="A1136" s="56"/>
      <c r="B1136" s="62"/>
      <c r="C1136" s="62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94"/>
      <c r="Q1136" s="144"/>
    </row>
    <row r="1137" spans="1:17" s="28" customFormat="1" x14ac:dyDescent="0.25">
      <c r="A1137" s="56"/>
      <c r="B1137" s="62"/>
      <c r="C1137" s="62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94"/>
      <c r="Q1137" s="144"/>
    </row>
    <row r="1138" spans="1:17" s="28" customFormat="1" x14ac:dyDescent="0.25">
      <c r="A1138" s="56"/>
      <c r="B1138" s="62"/>
      <c r="C1138" s="62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94"/>
      <c r="Q1138" s="144"/>
    </row>
    <row r="1139" spans="1:17" s="28" customFormat="1" x14ac:dyDescent="0.25">
      <c r="A1139" s="56"/>
      <c r="B1139" s="62"/>
      <c r="C1139" s="62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94"/>
      <c r="Q1139" s="144"/>
    </row>
    <row r="1140" spans="1:17" s="28" customFormat="1" x14ac:dyDescent="0.25">
      <c r="A1140" s="56"/>
      <c r="B1140" s="62"/>
      <c r="C1140" s="62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94"/>
      <c r="Q1140" s="144"/>
    </row>
    <row r="1141" spans="1:17" s="28" customFormat="1" x14ac:dyDescent="0.25">
      <c r="A1141" s="56"/>
      <c r="B1141" s="62"/>
      <c r="C1141" s="62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94"/>
      <c r="Q1141" s="144"/>
    </row>
    <row r="1142" spans="1:17" s="28" customFormat="1" x14ac:dyDescent="0.25">
      <c r="A1142" s="56"/>
      <c r="B1142" s="62"/>
      <c r="C1142" s="62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94"/>
      <c r="Q1142" s="144"/>
    </row>
    <row r="1143" spans="1:17" s="28" customFormat="1" x14ac:dyDescent="0.25">
      <c r="A1143" s="56"/>
      <c r="B1143" s="62"/>
      <c r="C1143" s="62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94"/>
      <c r="Q1143" s="144"/>
    </row>
    <row r="1144" spans="1:17" s="28" customFormat="1" x14ac:dyDescent="0.25">
      <c r="A1144" s="56"/>
      <c r="B1144" s="62"/>
      <c r="C1144" s="62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94"/>
      <c r="Q1144" s="144"/>
    </row>
    <row r="1145" spans="1:17" s="28" customFormat="1" x14ac:dyDescent="0.25">
      <c r="A1145" s="56"/>
      <c r="B1145" s="62"/>
      <c r="C1145" s="62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94"/>
      <c r="Q1145" s="144"/>
    </row>
    <row r="1146" spans="1:17" s="28" customFormat="1" x14ac:dyDescent="0.25">
      <c r="A1146" s="56"/>
      <c r="B1146" s="62"/>
      <c r="C1146" s="62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94"/>
      <c r="Q1146" s="144"/>
    </row>
    <row r="1147" spans="1:17" s="28" customFormat="1" x14ac:dyDescent="0.25">
      <c r="A1147" s="56"/>
      <c r="B1147" s="62"/>
      <c r="C1147" s="62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94"/>
      <c r="Q1147" s="144"/>
    </row>
    <row r="1148" spans="1:17" s="28" customFormat="1" x14ac:dyDescent="0.25">
      <c r="A1148" s="56"/>
      <c r="B1148" s="62"/>
      <c r="C1148" s="62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94"/>
      <c r="Q1148" s="144"/>
    </row>
    <row r="1149" spans="1:17" s="28" customFormat="1" x14ac:dyDescent="0.25">
      <c r="A1149" s="56"/>
      <c r="B1149" s="62"/>
      <c r="C1149" s="62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94"/>
      <c r="Q1149" s="144"/>
    </row>
    <row r="1150" spans="1:17" s="28" customFormat="1" x14ac:dyDescent="0.25">
      <c r="A1150" s="56"/>
      <c r="B1150" s="62"/>
      <c r="C1150" s="62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94"/>
      <c r="Q1150" s="144"/>
    </row>
    <row r="1151" spans="1:17" s="28" customFormat="1" x14ac:dyDescent="0.25">
      <c r="A1151" s="56"/>
      <c r="B1151" s="62"/>
      <c r="C1151" s="62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94"/>
      <c r="Q1151" s="144"/>
    </row>
    <row r="1152" spans="1:17" s="28" customFormat="1" x14ac:dyDescent="0.25">
      <c r="A1152" s="56"/>
      <c r="B1152" s="62"/>
      <c r="C1152" s="62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94"/>
      <c r="Q1152" s="144"/>
    </row>
    <row r="1153" spans="1:17" s="28" customFormat="1" x14ac:dyDescent="0.25">
      <c r="A1153" s="56"/>
      <c r="B1153" s="62"/>
      <c r="C1153" s="62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94"/>
      <c r="Q1153" s="144"/>
    </row>
    <row r="1154" spans="1:17" s="28" customFormat="1" x14ac:dyDescent="0.25">
      <c r="A1154" s="56"/>
      <c r="B1154" s="62"/>
      <c r="C1154" s="62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94"/>
      <c r="Q1154" s="144"/>
    </row>
    <row r="1155" spans="1:17" s="28" customFormat="1" x14ac:dyDescent="0.25">
      <c r="A1155" s="56"/>
      <c r="B1155" s="62"/>
      <c r="C1155" s="62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94"/>
      <c r="Q1155" s="144"/>
    </row>
    <row r="1156" spans="1:17" s="28" customFormat="1" x14ac:dyDescent="0.25">
      <c r="A1156" s="56"/>
      <c r="B1156" s="62"/>
      <c r="C1156" s="62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94"/>
      <c r="Q1156" s="144"/>
    </row>
    <row r="1157" spans="1:17" s="28" customFormat="1" x14ac:dyDescent="0.25">
      <c r="A1157" s="56"/>
      <c r="B1157" s="62"/>
      <c r="C1157" s="62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94"/>
      <c r="Q1157" s="144"/>
    </row>
    <row r="1158" spans="1:17" s="28" customFormat="1" x14ac:dyDescent="0.25">
      <c r="A1158" s="56"/>
      <c r="B1158" s="62"/>
      <c r="C1158" s="62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94"/>
      <c r="Q1158" s="144"/>
    </row>
    <row r="1159" spans="1:17" s="28" customFormat="1" x14ac:dyDescent="0.25">
      <c r="A1159" s="56"/>
      <c r="B1159" s="62"/>
      <c r="C1159" s="62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94"/>
      <c r="Q1159" s="144"/>
    </row>
    <row r="1160" spans="1:17" s="28" customFormat="1" x14ac:dyDescent="0.25">
      <c r="A1160" s="56"/>
      <c r="B1160" s="62"/>
      <c r="C1160" s="62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94"/>
      <c r="Q1160" s="144"/>
    </row>
    <row r="1161" spans="1:17" s="28" customFormat="1" x14ac:dyDescent="0.25">
      <c r="A1161" s="56"/>
      <c r="B1161" s="62"/>
      <c r="C1161" s="62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94"/>
      <c r="Q1161" s="144"/>
    </row>
    <row r="1162" spans="1:17" s="28" customFormat="1" x14ac:dyDescent="0.25">
      <c r="A1162" s="56"/>
      <c r="B1162" s="62"/>
      <c r="C1162" s="62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94"/>
      <c r="Q1162" s="144"/>
    </row>
    <row r="1163" spans="1:17" s="28" customFormat="1" x14ac:dyDescent="0.25">
      <c r="A1163" s="56"/>
      <c r="B1163" s="62"/>
      <c r="C1163" s="62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94"/>
      <c r="Q1163" s="144"/>
    </row>
    <row r="1164" spans="1:17" s="28" customFormat="1" x14ac:dyDescent="0.25">
      <c r="A1164" s="56"/>
      <c r="B1164" s="62"/>
      <c r="C1164" s="62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94"/>
      <c r="Q1164" s="144"/>
    </row>
    <row r="1165" spans="1:17" s="28" customFormat="1" x14ac:dyDescent="0.25">
      <c r="A1165" s="56"/>
      <c r="B1165" s="62"/>
      <c r="C1165" s="62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94"/>
      <c r="Q1165" s="144"/>
    </row>
    <row r="1166" spans="1:17" s="28" customFormat="1" x14ac:dyDescent="0.25">
      <c r="A1166" s="56"/>
      <c r="B1166" s="62"/>
      <c r="C1166" s="62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94"/>
      <c r="Q1166" s="144"/>
    </row>
    <row r="1167" spans="1:17" s="28" customFormat="1" x14ac:dyDescent="0.25">
      <c r="A1167" s="56"/>
      <c r="B1167" s="62"/>
      <c r="C1167" s="62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94"/>
      <c r="Q1167" s="144"/>
    </row>
    <row r="1168" spans="1:17" s="28" customFormat="1" x14ac:dyDescent="0.25">
      <c r="A1168" s="56"/>
      <c r="B1168" s="62"/>
      <c r="C1168" s="62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94"/>
      <c r="Q1168" s="144"/>
    </row>
    <row r="1169" spans="1:17" s="28" customFormat="1" x14ac:dyDescent="0.25">
      <c r="A1169" s="56"/>
      <c r="B1169" s="62"/>
      <c r="C1169" s="62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94"/>
      <c r="Q1169" s="144"/>
    </row>
    <row r="1170" spans="1:17" s="28" customFormat="1" x14ac:dyDescent="0.25">
      <c r="A1170" s="56"/>
      <c r="B1170" s="62"/>
      <c r="C1170" s="62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94"/>
      <c r="Q1170" s="144"/>
    </row>
    <row r="1171" spans="1:17" s="28" customFormat="1" x14ac:dyDescent="0.25">
      <c r="A1171" s="56"/>
      <c r="B1171" s="62"/>
      <c r="C1171" s="62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94"/>
      <c r="Q1171" s="144"/>
    </row>
    <row r="1172" spans="1:17" s="28" customFormat="1" x14ac:dyDescent="0.25">
      <c r="A1172" s="56"/>
      <c r="B1172" s="62"/>
      <c r="C1172" s="62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94"/>
      <c r="Q1172" s="144"/>
    </row>
    <row r="1173" spans="1:17" s="28" customFormat="1" x14ac:dyDescent="0.25">
      <c r="A1173" s="56"/>
      <c r="B1173" s="62"/>
      <c r="C1173" s="62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94"/>
      <c r="Q1173" s="144"/>
    </row>
    <row r="1174" spans="1:17" s="28" customFormat="1" x14ac:dyDescent="0.25">
      <c r="A1174" s="56"/>
      <c r="B1174" s="62"/>
      <c r="C1174" s="62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94"/>
      <c r="Q1174" s="144"/>
    </row>
    <row r="1175" spans="1:17" s="28" customFormat="1" x14ac:dyDescent="0.25">
      <c r="A1175" s="56"/>
      <c r="B1175" s="62"/>
      <c r="C1175" s="62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94"/>
      <c r="Q1175" s="144"/>
    </row>
    <row r="1176" spans="1:17" s="28" customFormat="1" x14ac:dyDescent="0.25">
      <c r="A1176" s="56"/>
      <c r="B1176" s="62"/>
      <c r="C1176" s="62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94"/>
      <c r="Q1176" s="144"/>
    </row>
    <row r="1177" spans="1:17" s="28" customFormat="1" x14ac:dyDescent="0.25">
      <c r="A1177" s="56"/>
      <c r="B1177" s="62"/>
      <c r="C1177" s="62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94"/>
      <c r="Q1177" s="144"/>
    </row>
    <row r="1178" spans="1:17" s="28" customFormat="1" x14ac:dyDescent="0.25">
      <c r="A1178" s="56"/>
      <c r="B1178" s="62"/>
      <c r="C1178" s="62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94"/>
      <c r="Q1178" s="144"/>
    </row>
    <row r="1179" spans="1:17" s="28" customFormat="1" x14ac:dyDescent="0.25">
      <c r="A1179" s="56"/>
      <c r="B1179" s="62"/>
      <c r="C1179" s="62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94"/>
      <c r="Q1179" s="144"/>
    </row>
    <row r="1180" spans="1:17" s="28" customFormat="1" x14ac:dyDescent="0.25">
      <c r="A1180" s="56"/>
      <c r="B1180" s="62"/>
      <c r="C1180" s="62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94"/>
      <c r="Q1180" s="144"/>
    </row>
    <row r="1181" spans="1:17" s="28" customFormat="1" x14ac:dyDescent="0.25">
      <c r="A1181" s="56"/>
      <c r="B1181" s="62"/>
      <c r="C1181" s="62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94"/>
      <c r="Q1181" s="144"/>
    </row>
    <row r="1182" spans="1:17" s="28" customFormat="1" x14ac:dyDescent="0.25">
      <c r="A1182" s="56"/>
      <c r="B1182" s="62"/>
      <c r="C1182" s="62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94"/>
      <c r="Q1182" s="144"/>
    </row>
    <row r="1183" spans="1:17" s="28" customFormat="1" x14ac:dyDescent="0.25">
      <c r="A1183" s="56"/>
      <c r="B1183" s="62"/>
      <c r="C1183" s="62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94"/>
      <c r="Q1183" s="144"/>
    </row>
    <row r="1184" spans="1:17" s="28" customFormat="1" x14ac:dyDescent="0.25">
      <c r="A1184" s="56"/>
      <c r="B1184" s="62"/>
      <c r="C1184" s="62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94"/>
      <c r="Q1184" s="144"/>
    </row>
    <row r="1185" spans="1:17" s="28" customFormat="1" x14ac:dyDescent="0.25">
      <c r="A1185" s="56"/>
      <c r="B1185" s="62"/>
      <c r="C1185" s="62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94"/>
      <c r="Q1185" s="144"/>
    </row>
    <row r="1186" spans="1:17" s="28" customFormat="1" x14ac:dyDescent="0.25">
      <c r="A1186" s="56"/>
      <c r="B1186" s="62"/>
      <c r="C1186" s="62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94"/>
      <c r="Q1186" s="144"/>
    </row>
    <row r="1187" spans="1:17" s="28" customFormat="1" x14ac:dyDescent="0.25">
      <c r="A1187" s="56"/>
      <c r="B1187" s="62"/>
      <c r="C1187" s="62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94"/>
      <c r="Q1187" s="144"/>
    </row>
    <row r="1188" spans="1:17" s="28" customFormat="1" x14ac:dyDescent="0.25">
      <c r="A1188" s="56"/>
      <c r="B1188" s="62"/>
      <c r="C1188" s="62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94"/>
      <c r="Q1188" s="144"/>
    </row>
    <row r="1189" spans="1:17" s="28" customFormat="1" x14ac:dyDescent="0.25">
      <c r="A1189" s="56"/>
      <c r="B1189" s="62"/>
      <c r="C1189" s="62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94"/>
      <c r="Q1189" s="144"/>
    </row>
    <row r="1190" spans="1:17" s="28" customFormat="1" x14ac:dyDescent="0.25">
      <c r="A1190" s="56"/>
      <c r="B1190" s="62"/>
      <c r="C1190" s="62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94"/>
      <c r="Q1190" s="144"/>
    </row>
    <row r="1191" spans="1:17" s="28" customFormat="1" x14ac:dyDescent="0.25">
      <c r="A1191" s="56"/>
      <c r="B1191" s="62"/>
      <c r="C1191" s="62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94"/>
      <c r="Q1191" s="144"/>
    </row>
    <row r="1192" spans="1:17" s="28" customFormat="1" x14ac:dyDescent="0.25">
      <c r="A1192" s="56"/>
      <c r="B1192" s="62"/>
      <c r="C1192" s="62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94"/>
      <c r="Q1192" s="144"/>
    </row>
    <row r="1193" spans="1:17" s="28" customFormat="1" x14ac:dyDescent="0.25">
      <c r="A1193" s="56"/>
      <c r="B1193" s="62"/>
      <c r="C1193" s="62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94"/>
      <c r="Q1193" s="144"/>
    </row>
    <row r="1194" spans="1:17" s="28" customFormat="1" x14ac:dyDescent="0.25">
      <c r="A1194" s="56"/>
      <c r="B1194" s="62"/>
      <c r="C1194" s="62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94"/>
      <c r="Q1194" s="144"/>
    </row>
    <row r="1195" spans="1:17" s="28" customFormat="1" x14ac:dyDescent="0.25">
      <c r="A1195" s="56"/>
      <c r="B1195" s="62"/>
      <c r="C1195" s="62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94"/>
      <c r="Q1195" s="144"/>
    </row>
    <row r="1196" spans="1:17" s="28" customFormat="1" x14ac:dyDescent="0.25">
      <c r="A1196" s="56"/>
      <c r="B1196" s="62"/>
      <c r="C1196" s="62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94"/>
      <c r="Q1196" s="144"/>
    </row>
    <row r="1197" spans="1:17" s="28" customFormat="1" x14ac:dyDescent="0.25">
      <c r="A1197" s="56"/>
      <c r="B1197" s="62"/>
      <c r="C1197" s="62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94"/>
      <c r="Q1197" s="144"/>
    </row>
    <row r="1198" spans="1:17" s="28" customFormat="1" x14ac:dyDescent="0.25">
      <c r="A1198" s="56"/>
      <c r="B1198" s="62"/>
      <c r="C1198" s="62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94"/>
      <c r="Q1198" s="144"/>
    </row>
    <row r="1199" spans="1:17" s="28" customFormat="1" x14ac:dyDescent="0.25">
      <c r="A1199" s="56"/>
      <c r="B1199" s="62"/>
      <c r="C1199" s="62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94"/>
      <c r="Q1199" s="144"/>
    </row>
    <row r="1200" spans="1:17" s="28" customFormat="1" x14ac:dyDescent="0.25">
      <c r="A1200" s="56"/>
      <c r="B1200" s="62"/>
      <c r="C1200" s="62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94"/>
      <c r="Q1200" s="144"/>
    </row>
    <row r="1201" spans="1:17" s="28" customFormat="1" x14ac:dyDescent="0.25">
      <c r="A1201" s="56"/>
      <c r="B1201" s="62"/>
      <c r="C1201" s="62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94"/>
      <c r="Q1201" s="144"/>
    </row>
    <row r="1202" spans="1:17" s="28" customFormat="1" x14ac:dyDescent="0.25">
      <c r="A1202" s="56"/>
      <c r="B1202" s="62"/>
      <c r="C1202" s="62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94"/>
      <c r="Q1202" s="144"/>
    </row>
    <row r="1203" spans="1:17" s="28" customFormat="1" x14ac:dyDescent="0.25">
      <c r="A1203" s="56"/>
      <c r="B1203" s="62"/>
      <c r="C1203" s="62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94"/>
      <c r="Q1203" s="144"/>
    </row>
    <row r="1204" spans="1:17" s="28" customFormat="1" x14ac:dyDescent="0.25">
      <c r="A1204" s="56"/>
      <c r="B1204" s="62"/>
      <c r="C1204" s="62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94"/>
      <c r="Q1204" s="144"/>
    </row>
    <row r="1205" spans="1:17" s="28" customFormat="1" x14ac:dyDescent="0.25">
      <c r="A1205" s="56"/>
      <c r="B1205" s="62"/>
      <c r="C1205" s="62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94"/>
      <c r="Q1205" s="144"/>
    </row>
    <row r="1206" spans="1:17" s="28" customFormat="1" x14ac:dyDescent="0.25">
      <c r="A1206" s="56"/>
      <c r="B1206" s="62"/>
      <c r="C1206" s="62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94"/>
      <c r="Q1206" s="144"/>
    </row>
    <row r="1207" spans="1:17" s="28" customFormat="1" x14ac:dyDescent="0.25">
      <c r="A1207" s="56"/>
      <c r="B1207" s="62"/>
      <c r="C1207" s="62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94"/>
      <c r="Q1207" s="144"/>
    </row>
    <row r="1208" spans="1:17" s="28" customFormat="1" x14ac:dyDescent="0.25">
      <c r="A1208" s="56"/>
      <c r="B1208" s="62"/>
      <c r="C1208" s="62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94"/>
      <c r="Q1208" s="144"/>
    </row>
    <row r="1209" spans="1:17" s="28" customFormat="1" x14ac:dyDescent="0.25">
      <c r="A1209" s="56"/>
      <c r="B1209" s="62"/>
      <c r="C1209" s="62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94"/>
      <c r="Q1209" s="144"/>
    </row>
    <row r="1210" spans="1:17" s="28" customFormat="1" x14ac:dyDescent="0.25">
      <c r="A1210" s="56"/>
      <c r="B1210" s="62"/>
      <c r="C1210" s="62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94"/>
      <c r="Q1210" s="144"/>
    </row>
    <row r="1211" spans="1:17" s="28" customFormat="1" x14ac:dyDescent="0.25">
      <c r="A1211" s="56"/>
      <c r="B1211" s="62"/>
      <c r="C1211" s="62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94"/>
      <c r="Q1211" s="144"/>
    </row>
    <row r="1212" spans="1:17" s="28" customFormat="1" x14ac:dyDescent="0.25">
      <c r="A1212" s="56"/>
      <c r="B1212" s="62"/>
      <c r="C1212" s="62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94"/>
      <c r="Q1212" s="144"/>
    </row>
    <row r="1213" spans="1:17" s="28" customFormat="1" x14ac:dyDescent="0.25">
      <c r="A1213" s="56"/>
      <c r="B1213" s="62"/>
      <c r="C1213" s="62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94"/>
      <c r="Q1213" s="144"/>
    </row>
    <row r="1214" spans="1:17" s="28" customFormat="1" x14ac:dyDescent="0.25">
      <c r="A1214" s="56"/>
      <c r="B1214" s="62"/>
      <c r="C1214" s="62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94"/>
      <c r="Q1214" s="144"/>
    </row>
    <row r="1215" spans="1:17" s="28" customFormat="1" x14ac:dyDescent="0.25">
      <c r="A1215" s="56"/>
      <c r="B1215" s="62"/>
      <c r="C1215" s="62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94"/>
      <c r="Q1215" s="144"/>
    </row>
    <row r="1216" spans="1:17" s="28" customFormat="1" x14ac:dyDescent="0.25">
      <c r="A1216" s="56"/>
      <c r="B1216" s="62"/>
      <c r="C1216" s="62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94"/>
      <c r="Q1216" s="144"/>
    </row>
    <row r="1217" spans="1:17" s="28" customFormat="1" x14ac:dyDescent="0.25">
      <c r="A1217" s="56"/>
      <c r="B1217" s="62"/>
      <c r="C1217" s="62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94"/>
      <c r="Q1217" s="144"/>
    </row>
    <row r="1218" spans="1:17" s="28" customFormat="1" x14ac:dyDescent="0.25">
      <c r="A1218" s="56"/>
      <c r="B1218" s="62"/>
      <c r="C1218" s="62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94"/>
      <c r="Q1218" s="144"/>
    </row>
    <row r="1219" spans="1:17" s="28" customFormat="1" x14ac:dyDescent="0.25">
      <c r="A1219" s="56"/>
      <c r="B1219" s="62"/>
      <c r="C1219" s="62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94"/>
      <c r="Q1219" s="144"/>
    </row>
    <row r="1220" spans="1:17" s="28" customFormat="1" x14ac:dyDescent="0.25">
      <c r="A1220" s="56"/>
      <c r="B1220" s="62"/>
      <c r="C1220" s="62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94"/>
      <c r="Q1220" s="144"/>
    </row>
    <row r="1221" spans="1:17" s="28" customFormat="1" x14ac:dyDescent="0.25">
      <c r="A1221" s="56"/>
      <c r="B1221" s="62"/>
      <c r="C1221" s="62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94"/>
      <c r="Q1221" s="144"/>
    </row>
    <row r="1222" spans="1:17" s="28" customFormat="1" x14ac:dyDescent="0.25">
      <c r="A1222" s="56"/>
      <c r="B1222" s="62"/>
      <c r="C1222" s="62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94"/>
      <c r="Q1222" s="144"/>
    </row>
    <row r="1223" spans="1:17" s="28" customFormat="1" x14ac:dyDescent="0.25">
      <c r="A1223" s="56"/>
      <c r="B1223" s="62"/>
      <c r="C1223" s="62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94"/>
      <c r="Q1223" s="144"/>
    </row>
    <row r="1224" spans="1:17" s="28" customFormat="1" x14ac:dyDescent="0.25">
      <c r="A1224" s="56"/>
      <c r="B1224" s="62"/>
      <c r="C1224" s="62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94"/>
      <c r="Q1224" s="144"/>
    </row>
    <row r="1225" spans="1:17" s="28" customFormat="1" x14ac:dyDescent="0.25">
      <c r="A1225" s="56"/>
      <c r="B1225" s="62"/>
      <c r="C1225" s="62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94"/>
      <c r="Q1225" s="144"/>
    </row>
    <row r="1226" spans="1:17" s="28" customFormat="1" x14ac:dyDescent="0.25">
      <c r="A1226" s="56"/>
      <c r="B1226" s="62"/>
      <c r="C1226" s="62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94"/>
      <c r="Q1226" s="144"/>
    </row>
    <row r="1227" spans="1:17" s="28" customFormat="1" x14ac:dyDescent="0.25">
      <c r="A1227" s="56"/>
      <c r="B1227" s="62"/>
      <c r="C1227" s="62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94"/>
      <c r="Q1227" s="144"/>
    </row>
    <row r="1228" spans="1:17" s="28" customFormat="1" x14ac:dyDescent="0.25">
      <c r="A1228" s="56"/>
      <c r="B1228" s="62"/>
      <c r="C1228" s="62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94"/>
      <c r="Q1228" s="144"/>
    </row>
    <row r="1229" spans="1:17" s="28" customFormat="1" x14ac:dyDescent="0.25">
      <c r="A1229" s="56"/>
      <c r="B1229" s="62"/>
      <c r="C1229" s="62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94"/>
      <c r="Q1229" s="144"/>
    </row>
    <row r="1230" spans="1:17" s="28" customFormat="1" x14ac:dyDescent="0.25">
      <c r="A1230" s="56"/>
      <c r="B1230" s="62"/>
      <c r="C1230" s="62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94"/>
      <c r="Q1230" s="144"/>
    </row>
    <row r="1231" spans="1:17" s="28" customFormat="1" x14ac:dyDescent="0.25">
      <c r="A1231" s="56"/>
      <c r="B1231" s="62"/>
      <c r="C1231" s="62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94"/>
      <c r="Q1231" s="144"/>
    </row>
    <row r="1232" spans="1:17" s="28" customFormat="1" x14ac:dyDescent="0.25">
      <c r="A1232" s="56"/>
      <c r="B1232" s="62"/>
      <c r="C1232" s="62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94"/>
      <c r="Q1232" s="144"/>
    </row>
    <row r="1233" spans="1:17" s="28" customFormat="1" x14ac:dyDescent="0.25">
      <c r="A1233" s="56"/>
      <c r="B1233" s="62"/>
      <c r="C1233" s="62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94"/>
      <c r="Q1233" s="144"/>
    </row>
    <row r="1234" spans="1:17" s="28" customFormat="1" x14ac:dyDescent="0.25">
      <c r="A1234" s="56"/>
      <c r="B1234" s="62"/>
      <c r="C1234" s="62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94"/>
      <c r="Q1234" s="144"/>
    </row>
    <row r="1235" spans="1:17" s="28" customFormat="1" x14ac:dyDescent="0.25">
      <c r="A1235" s="56"/>
      <c r="B1235" s="62"/>
      <c r="C1235" s="62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94"/>
      <c r="Q1235" s="144"/>
    </row>
    <row r="1236" spans="1:17" s="28" customFormat="1" x14ac:dyDescent="0.25">
      <c r="A1236" s="56"/>
      <c r="B1236" s="62"/>
      <c r="C1236" s="62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94"/>
      <c r="Q1236" s="144"/>
    </row>
    <row r="1237" spans="1:17" s="28" customFormat="1" x14ac:dyDescent="0.25">
      <c r="A1237" s="56"/>
      <c r="B1237" s="62"/>
      <c r="C1237" s="62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94"/>
      <c r="Q1237" s="144"/>
    </row>
    <row r="1238" spans="1:17" s="28" customFormat="1" x14ac:dyDescent="0.25">
      <c r="A1238" s="56"/>
      <c r="B1238" s="62"/>
      <c r="C1238" s="62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94"/>
      <c r="Q1238" s="144"/>
    </row>
    <row r="1239" spans="1:17" s="28" customFormat="1" x14ac:dyDescent="0.25">
      <c r="A1239" s="56"/>
      <c r="B1239" s="62"/>
      <c r="C1239" s="62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94"/>
      <c r="Q1239" s="144"/>
    </row>
    <row r="1240" spans="1:17" s="28" customFormat="1" x14ac:dyDescent="0.25">
      <c r="A1240" s="56"/>
      <c r="B1240" s="62"/>
      <c r="C1240" s="62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94"/>
      <c r="Q1240" s="144"/>
    </row>
    <row r="1241" spans="1:17" s="28" customFormat="1" x14ac:dyDescent="0.25">
      <c r="A1241" s="56"/>
      <c r="B1241" s="62"/>
      <c r="C1241" s="62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94"/>
      <c r="Q1241" s="144"/>
    </row>
    <row r="1242" spans="1:17" s="28" customFormat="1" x14ac:dyDescent="0.25">
      <c r="A1242" s="56"/>
      <c r="B1242" s="62"/>
      <c r="C1242" s="62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94"/>
      <c r="Q1242" s="144"/>
    </row>
    <row r="1243" spans="1:17" s="28" customFormat="1" x14ac:dyDescent="0.25">
      <c r="A1243" s="56"/>
      <c r="B1243" s="62"/>
      <c r="C1243" s="62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94"/>
      <c r="Q1243" s="144"/>
    </row>
    <row r="1244" spans="1:17" s="28" customFormat="1" x14ac:dyDescent="0.25">
      <c r="A1244" s="56"/>
      <c r="B1244" s="62"/>
      <c r="C1244" s="62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94"/>
      <c r="Q1244" s="144"/>
    </row>
    <row r="1245" spans="1:17" s="28" customFormat="1" x14ac:dyDescent="0.25">
      <c r="A1245" s="56"/>
      <c r="B1245" s="62"/>
      <c r="C1245" s="62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94"/>
      <c r="Q1245" s="144"/>
    </row>
    <row r="1246" spans="1:17" s="28" customFormat="1" x14ac:dyDescent="0.25">
      <c r="A1246" s="56"/>
      <c r="B1246" s="62"/>
      <c r="C1246" s="62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94"/>
      <c r="Q1246" s="144"/>
    </row>
    <row r="1247" spans="1:17" s="28" customFormat="1" x14ac:dyDescent="0.25">
      <c r="A1247" s="56"/>
      <c r="B1247" s="62"/>
      <c r="C1247" s="62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94"/>
      <c r="Q1247" s="144"/>
    </row>
    <row r="1248" spans="1:17" s="28" customFormat="1" x14ac:dyDescent="0.25">
      <c r="A1248" s="56"/>
      <c r="B1248" s="62"/>
      <c r="C1248" s="62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94"/>
      <c r="Q1248" s="144"/>
    </row>
    <row r="1249" spans="1:17" s="28" customFormat="1" x14ac:dyDescent="0.25">
      <c r="A1249" s="56"/>
      <c r="B1249" s="62"/>
      <c r="C1249" s="62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94"/>
      <c r="Q1249" s="144"/>
    </row>
    <row r="1250" spans="1:17" s="28" customFormat="1" x14ac:dyDescent="0.25">
      <c r="A1250" s="56"/>
      <c r="B1250" s="62"/>
      <c r="C1250" s="62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94"/>
      <c r="Q1250" s="144"/>
    </row>
    <row r="1251" spans="1:17" s="28" customFormat="1" x14ac:dyDescent="0.25">
      <c r="A1251" s="56"/>
      <c r="B1251" s="62"/>
      <c r="C1251" s="62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94"/>
      <c r="Q1251" s="144"/>
    </row>
    <row r="1252" spans="1:17" s="28" customFormat="1" x14ac:dyDescent="0.25">
      <c r="A1252" s="56"/>
      <c r="B1252" s="62"/>
      <c r="C1252" s="62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94"/>
      <c r="Q1252" s="144"/>
    </row>
    <row r="1253" spans="1:17" s="28" customFormat="1" x14ac:dyDescent="0.25">
      <c r="A1253" s="56"/>
      <c r="B1253" s="62"/>
      <c r="C1253" s="62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94"/>
      <c r="Q1253" s="144"/>
    </row>
    <row r="1254" spans="1:17" s="28" customFormat="1" x14ac:dyDescent="0.25">
      <c r="A1254" s="56"/>
      <c r="B1254" s="62"/>
      <c r="C1254" s="62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94"/>
      <c r="Q1254" s="144"/>
    </row>
    <row r="1255" spans="1:17" s="28" customFormat="1" x14ac:dyDescent="0.25">
      <c r="A1255" s="56"/>
      <c r="B1255" s="62"/>
      <c r="C1255" s="62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94"/>
      <c r="Q1255" s="144"/>
    </row>
    <row r="1256" spans="1:17" s="28" customFormat="1" x14ac:dyDescent="0.25">
      <c r="A1256" s="56"/>
      <c r="B1256" s="62"/>
      <c r="C1256" s="62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94"/>
      <c r="Q1256" s="144"/>
    </row>
    <row r="1257" spans="1:17" s="28" customFormat="1" x14ac:dyDescent="0.25">
      <c r="A1257" s="56"/>
      <c r="B1257" s="62"/>
      <c r="C1257" s="62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94"/>
      <c r="Q1257" s="144"/>
    </row>
    <row r="1258" spans="1:17" s="28" customFormat="1" x14ac:dyDescent="0.25">
      <c r="A1258" s="56"/>
      <c r="B1258" s="62"/>
      <c r="C1258" s="62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94"/>
      <c r="Q1258" s="144"/>
    </row>
    <row r="1259" spans="1:17" s="28" customFormat="1" x14ac:dyDescent="0.25">
      <c r="A1259" s="56"/>
      <c r="B1259" s="62"/>
      <c r="C1259" s="62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94"/>
      <c r="Q1259" s="144"/>
    </row>
    <row r="1260" spans="1:17" s="28" customFormat="1" x14ac:dyDescent="0.25">
      <c r="A1260" s="56"/>
      <c r="B1260" s="62"/>
      <c r="C1260" s="62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94"/>
      <c r="Q1260" s="144"/>
    </row>
    <row r="1261" spans="1:17" s="28" customFormat="1" x14ac:dyDescent="0.25">
      <c r="A1261" s="56"/>
      <c r="B1261" s="62"/>
      <c r="C1261" s="62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94"/>
      <c r="Q1261" s="144"/>
    </row>
    <row r="1262" spans="1:17" s="28" customFormat="1" x14ac:dyDescent="0.25">
      <c r="A1262" s="56"/>
      <c r="B1262" s="62"/>
      <c r="C1262" s="62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94"/>
      <c r="Q1262" s="144"/>
    </row>
    <row r="1263" spans="1:17" s="28" customFormat="1" x14ac:dyDescent="0.25">
      <c r="A1263" s="56"/>
      <c r="B1263" s="62"/>
      <c r="C1263" s="62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94"/>
      <c r="Q1263" s="144"/>
    </row>
    <row r="1264" spans="1:17" s="28" customFormat="1" x14ac:dyDescent="0.25">
      <c r="A1264" s="56"/>
      <c r="B1264" s="62"/>
      <c r="C1264" s="62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94"/>
      <c r="Q1264" s="144"/>
    </row>
    <row r="1265" spans="1:17" s="28" customFormat="1" x14ac:dyDescent="0.25">
      <c r="A1265" s="56"/>
      <c r="B1265" s="62"/>
      <c r="C1265" s="62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94"/>
      <c r="Q1265" s="144"/>
    </row>
    <row r="1266" spans="1:17" s="28" customFormat="1" x14ac:dyDescent="0.25">
      <c r="A1266" s="56"/>
      <c r="B1266" s="62"/>
      <c r="C1266" s="62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94"/>
      <c r="Q1266" s="144"/>
    </row>
    <row r="1267" spans="1:17" s="28" customFormat="1" x14ac:dyDescent="0.25">
      <c r="A1267" s="56"/>
      <c r="B1267" s="62"/>
      <c r="C1267" s="62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94"/>
      <c r="Q1267" s="144"/>
    </row>
    <row r="1268" spans="1:17" s="28" customFormat="1" x14ac:dyDescent="0.25">
      <c r="A1268" s="56"/>
      <c r="B1268" s="62"/>
      <c r="C1268" s="62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94"/>
      <c r="Q1268" s="144"/>
    </row>
    <row r="1269" spans="1:17" s="28" customFormat="1" x14ac:dyDescent="0.25">
      <c r="A1269" s="56"/>
      <c r="B1269" s="62"/>
      <c r="C1269" s="62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94"/>
      <c r="Q1269" s="144"/>
    </row>
    <row r="1270" spans="1:17" s="28" customFormat="1" x14ac:dyDescent="0.25">
      <c r="A1270" s="56"/>
      <c r="B1270" s="62"/>
      <c r="C1270" s="62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94"/>
      <c r="Q1270" s="144"/>
    </row>
    <row r="1271" spans="1:17" s="28" customFormat="1" x14ac:dyDescent="0.25">
      <c r="A1271" s="56"/>
      <c r="B1271" s="62"/>
      <c r="C1271" s="62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94"/>
      <c r="Q1271" s="144"/>
    </row>
    <row r="1272" spans="1:17" s="28" customFormat="1" x14ac:dyDescent="0.25">
      <c r="A1272" s="56"/>
      <c r="B1272" s="62"/>
      <c r="C1272" s="62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94"/>
      <c r="Q1272" s="144"/>
    </row>
    <row r="1273" spans="1:17" s="28" customFormat="1" x14ac:dyDescent="0.25">
      <c r="A1273" s="56"/>
      <c r="B1273" s="62"/>
      <c r="C1273" s="62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94"/>
      <c r="Q1273" s="144"/>
    </row>
    <row r="1274" spans="1:17" s="28" customFormat="1" x14ac:dyDescent="0.25">
      <c r="A1274" s="56"/>
      <c r="B1274" s="62"/>
      <c r="C1274" s="62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94"/>
      <c r="Q1274" s="144"/>
    </row>
    <row r="1275" spans="1:17" s="28" customFormat="1" x14ac:dyDescent="0.25">
      <c r="A1275" s="56"/>
      <c r="B1275" s="62"/>
      <c r="C1275" s="62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94"/>
      <c r="Q1275" s="144"/>
    </row>
    <row r="1276" spans="1:17" s="28" customFormat="1" x14ac:dyDescent="0.25">
      <c r="A1276" s="56"/>
      <c r="B1276" s="62"/>
      <c r="C1276" s="62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94"/>
      <c r="Q1276" s="144"/>
    </row>
    <row r="1277" spans="1:17" s="28" customFormat="1" x14ac:dyDescent="0.25">
      <c r="A1277" s="56"/>
      <c r="B1277" s="62"/>
      <c r="C1277" s="62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94"/>
      <c r="Q1277" s="144"/>
    </row>
    <row r="1278" spans="1:17" s="28" customFormat="1" x14ac:dyDescent="0.25">
      <c r="A1278" s="56"/>
      <c r="B1278" s="62"/>
      <c r="C1278" s="62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94"/>
      <c r="Q1278" s="144"/>
    </row>
    <row r="1279" spans="1:17" s="28" customFormat="1" x14ac:dyDescent="0.25">
      <c r="A1279" s="56"/>
      <c r="B1279" s="62"/>
      <c r="C1279" s="62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94"/>
      <c r="Q1279" s="144"/>
    </row>
    <row r="1280" spans="1:17" s="28" customFormat="1" x14ac:dyDescent="0.25">
      <c r="A1280" s="56"/>
      <c r="B1280" s="62"/>
      <c r="C1280" s="62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94"/>
      <c r="Q1280" s="144"/>
    </row>
    <row r="1281" spans="1:17" s="28" customFormat="1" x14ac:dyDescent="0.25">
      <c r="A1281" s="56"/>
      <c r="B1281" s="62"/>
      <c r="C1281" s="62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94"/>
      <c r="Q1281" s="144"/>
    </row>
    <row r="1282" spans="1:17" s="28" customFormat="1" x14ac:dyDescent="0.25">
      <c r="A1282" s="56"/>
      <c r="B1282" s="62"/>
      <c r="C1282" s="62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94"/>
      <c r="Q1282" s="144"/>
    </row>
    <row r="1283" spans="1:17" s="28" customFormat="1" x14ac:dyDescent="0.25">
      <c r="A1283" s="56"/>
      <c r="B1283" s="62"/>
      <c r="C1283" s="62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94"/>
      <c r="Q1283" s="144"/>
    </row>
    <row r="1284" spans="1:17" s="28" customFormat="1" x14ac:dyDescent="0.25">
      <c r="A1284" s="56"/>
      <c r="B1284" s="62"/>
      <c r="C1284" s="62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94"/>
      <c r="Q1284" s="144"/>
    </row>
    <row r="1285" spans="1:17" s="28" customFormat="1" x14ac:dyDescent="0.25">
      <c r="A1285" s="56"/>
      <c r="B1285" s="62"/>
      <c r="C1285" s="62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94"/>
      <c r="Q1285" s="144"/>
    </row>
    <row r="1286" spans="1:17" s="28" customFormat="1" x14ac:dyDescent="0.25">
      <c r="A1286" s="56"/>
      <c r="B1286" s="62"/>
      <c r="C1286" s="62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94"/>
      <c r="Q1286" s="144"/>
    </row>
    <row r="1287" spans="1:17" s="28" customFormat="1" x14ac:dyDescent="0.25">
      <c r="A1287" s="56"/>
      <c r="B1287" s="62"/>
      <c r="C1287" s="62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94"/>
      <c r="Q1287" s="144"/>
    </row>
    <row r="1288" spans="1:17" s="28" customFormat="1" x14ac:dyDescent="0.25">
      <c r="A1288" s="56"/>
      <c r="B1288" s="62"/>
      <c r="C1288" s="62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94"/>
      <c r="Q1288" s="144"/>
    </row>
    <row r="1289" spans="1:17" s="28" customFormat="1" x14ac:dyDescent="0.25">
      <c r="A1289" s="56"/>
      <c r="B1289" s="62"/>
      <c r="C1289" s="62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94"/>
      <c r="Q1289" s="144"/>
    </row>
    <row r="1290" spans="1:17" s="28" customFormat="1" x14ac:dyDescent="0.25">
      <c r="A1290" s="56"/>
      <c r="B1290" s="62"/>
      <c r="C1290" s="62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94"/>
      <c r="Q1290" s="144"/>
    </row>
    <row r="1291" spans="1:17" s="28" customFormat="1" x14ac:dyDescent="0.25">
      <c r="A1291" s="56"/>
      <c r="B1291" s="62"/>
      <c r="C1291" s="62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94"/>
      <c r="Q1291" s="144"/>
    </row>
    <row r="1292" spans="1:17" s="28" customFormat="1" x14ac:dyDescent="0.25">
      <c r="A1292" s="56"/>
      <c r="B1292" s="62"/>
      <c r="C1292" s="62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94"/>
      <c r="Q1292" s="144"/>
    </row>
    <row r="1293" spans="1:17" s="28" customFormat="1" x14ac:dyDescent="0.25">
      <c r="A1293" s="56"/>
      <c r="B1293" s="62"/>
      <c r="C1293" s="62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94"/>
      <c r="Q1293" s="144"/>
    </row>
    <row r="1294" spans="1:17" s="28" customFormat="1" x14ac:dyDescent="0.25">
      <c r="A1294" s="56"/>
      <c r="B1294" s="62"/>
      <c r="C1294" s="62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94"/>
      <c r="Q1294" s="144"/>
    </row>
    <row r="1295" spans="1:17" s="28" customFormat="1" x14ac:dyDescent="0.25">
      <c r="A1295" s="56"/>
      <c r="B1295" s="62"/>
      <c r="C1295" s="62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94"/>
      <c r="Q1295" s="144"/>
    </row>
    <row r="1296" spans="1:17" s="28" customFormat="1" x14ac:dyDescent="0.25">
      <c r="A1296" s="56"/>
      <c r="B1296" s="62"/>
      <c r="C1296" s="62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94"/>
      <c r="Q1296" s="144"/>
    </row>
    <row r="1297" spans="1:17" s="28" customFormat="1" x14ac:dyDescent="0.25">
      <c r="A1297" s="56"/>
      <c r="B1297" s="62"/>
      <c r="C1297" s="62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94"/>
      <c r="Q1297" s="144"/>
    </row>
    <row r="1298" spans="1:17" s="28" customFormat="1" x14ac:dyDescent="0.25">
      <c r="A1298" s="56"/>
      <c r="B1298" s="62"/>
      <c r="C1298" s="62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94"/>
      <c r="Q1298" s="144"/>
    </row>
    <row r="1299" spans="1:17" s="28" customFormat="1" x14ac:dyDescent="0.25">
      <c r="A1299" s="56"/>
      <c r="B1299" s="62"/>
      <c r="C1299" s="62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94"/>
      <c r="Q1299" s="144"/>
    </row>
    <row r="1300" spans="1:17" s="28" customFormat="1" x14ac:dyDescent="0.25">
      <c r="A1300" s="56"/>
      <c r="B1300" s="62"/>
      <c r="C1300" s="62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94"/>
      <c r="Q1300" s="144"/>
    </row>
    <row r="1301" spans="1:17" s="28" customFormat="1" x14ac:dyDescent="0.25">
      <c r="A1301" s="56"/>
      <c r="B1301" s="62"/>
      <c r="C1301" s="62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94"/>
      <c r="Q1301" s="144"/>
    </row>
    <row r="1302" spans="1:17" s="28" customFormat="1" x14ac:dyDescent="0.25">
      <c r="A1302" s="56"/>
      <c r="B1302" s="62"/>
      <c r="C1302" s="62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94"/>
      <c r="Q1302" s="144"/>
    </row>
    <row r="1303" spans="1:17" s="28" customFormat="1" x14ac:dyDescent="0.25">
      <c r="A1303" s="56"/>
      <c r="B1303" s="62"/>
      <c r="C1303" s="62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94"/>
      <c r="Q1303" s="144"/>
    </row>
    <row r="1304" spans="1:17" s="28" customFormat="1" x14ac:dyDescent="0.25">
      <c r="A1304" s="56"/>
      <c r="B1304" s="62"/>
      <c r="C1304" s="62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94"/>
      <c r="Q1304" s="144"/>
    </row>
    <row r="1305" spans="1:17" s="28" customFormat="1" x14ac:dyDescent="0.25">
      <c r="A1305" s="56"/>
      <c r="B1305" s="62"/>
      <c r="C1305" s="62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94"/>
      <c r="Q1305" s="144"/>
    </row>
    <row r="1306" spans="1:17" s="28" customFormat="1" x14ac:dyDescent="0.25">
      <c r="A1306" s="56"/>
      <c r="B1306" s="62"/>
      <c r="C1306" s="62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94"/>
      <c r="Q1306" s="144"/>
    </row>
    <row r="1307" spans="1:17" s="28" customFormat="1" x14ac:dyDescent="0.25">
      <c r="A1307" s="56"/>
      <c r="B1307" s="62"/>
      <c r="C1307" s="62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94"/>
      <c r="Q1307" s="144"/>
    </row>
    <row r="1308" spans="1:17" s="28" customFormat="1" x14ac:dyDescent="0.25">
      <c r="A1308" s="56"/>
      <c r="B1308" s="62"/>
      <c r="C1308" s="62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94"/>
      <c r="Q1308" s="144"/>
    </row>
    <row r="1309" spans="1:17" s="28" customFormat="1" x14ac:dyDescent="0.25">
      <c r="A1309" s="56"/>
      <c r="B1309" s="62"/>
      <c r="C1309" s="62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94"/>
      <c r="Q1309" s="144"/>
    </row>
    <row r="1310" spans="1:17" s="28" customFormat="1" x14ac:dyDescent="0.25">
      <c r="A1310" s="56"/>
      <c r="B1310" s="62"/>
      <c r="C1310" s="62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94"/>
      <c r="Q1310" s="144"/>
    </row>
    <row r="1311" spans="1:17" s="28" customFormat="1" x14ac:dyDescent="0.25">
      <c r="A1311" s="56"/>
      <c r="B1311" s="62"/>
      <c r="C1311" s="62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94"/>
      <c r="Q1311" s="144"/>
    </row>
    <row r="1312" spans="1:17" s="28" customFormat="1" x14ac:dyDescent="0.25">
      <c r="A1312" s="56"/>
      <c r="B1312" s="62"/>
      <c r="C1312" s="62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94"/>
      <c r="Q1312" s="144"/>
    </row>
    <row r="1313" spans="1:17" s="28" customFormat="1" x14ac:dyDescent="0.25">
      <c r="A1313" s="56"/>
      <c r="B1313" s="62"/>
      <c r="C1313" s="62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94"/>
      <c r="Q1313" s="144"/>
    </row>
    <row r="1314" spans="1:17" s="28" customFormat="1" x14ac:dyDescent="0.25">
      <c r="A1314" s="56"/>
      <c r="B1314" s="62"/>
      <c r="C1314" s="62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94"/>
      <c r="Q1314" s="144"/>
    </row>
    <row r="1315" spans="1:17" s="28" customFormat="1" x14ac:dyDescent="0.25">
      <c r="A1315" s="56"/>
      <c r="B1315" s="62"/>
      <c r="C1315" s="62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94"/>
      <c r="Q1315" s="144"/>
    </row>
    <row r="1316" spans="1:17" s="28" customFormat="1" x14ac:dyDescent="0.25">
      <c r="A1316" s="56"/>
      <c r="B1316" s="62"/>
      <c r="C1316" s="62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94"/>
      <c r="Q1316" s="144"/>
    </row>
    <row r="1317" spans="1:17" s="28" customFormat="1" x14ac:dyDescent="0.25">
      <c r="A1317" s="56"/>
      <c r="B1317" s="62"/>
      <c r="C1317" s="62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94"/>
      <c r="Q1317" s="144"/>
    </row>
    <row r="1318" spans="1:17" s="28" customFormat="1" x14ac:dyDescent="0.25">
      <c r="A1318" s="56"/>
      <c r="B1318" s="62"/>
      <c r="C1318" s="62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94"/>
      <c r="Q1318" s="144"/>
    </row>
    <row r="1319" spans="1:17" s="28" customFormat="1" x14ac:dyDescent="0.25">
      <c r="A1319" s="56"/>
      <c r="B1319" s="62"/>
      <c r="C1319" s="62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94"/>
      <c r="Q1319" s="144"/>
    </row>
    <row r="1320" spans="1:17" s="28" customFormat="1" x14ac:dyDescent="0.25">
      <c r="A1320" s="56"/>
      <c r="B1320" s="62"/>
      <c r="C1320" s="62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94"/>
      <c r="Q1320" s="144"/>
    </row>
    <row r="1321" spans="1:17" s="28" customFormat="1" x14ac:dyDescent="0.25">
      <c r="A1321" s="56"/>
      <c r="B1321" s="62"/>
      <c r="C1321" s="62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94"/>
      <c r="Q1321" s="144"/>
    </row>
    <row r="1322" spans="1:17" s="28" customFormat="1" x14ac:dyDescent="0.25">
      <c r="A1322" s="56"/>
      <c r="B1322" s="62"/>
      <c r="C1322" s="62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94"/>
      <c r="Q1322" s="144"/>
    </row>
    <row r="1323" spans="1:17" s="28" customFormat="1" x14ac:dyDescent="0.25">
      <c r="A1323" s="56"/>
      <c r="B1323" s="62"/>
      <c r="C1323" s="62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94"/>
      <c r="Q1323" s="144"/>
    </row>
    <row r="1324" spans="1:17" s="28" customFormat="1" x14ac:dyDescent="0.25">
      <c r="A1324" s="56"/>
      <c r="B1324" s="62"/>
      <c r="C1324" s="62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94"/>
      <c r="Q1324" s="144"/>
    </row>
    <row r="1325" spans="1:17" s="28" customFormat="1" x14ac:dyDescent="0.25">
      <c r="A1325" s="56"/>
      <c r="B1325" s="62"/>
      <c r="C1325" s="62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94"/>
      <c r="Q1325" s="144"/>
    </row>
    <row r="1326" spans="1:17" s="28" customFormat="1" x14ac:dyDescent="0.25">
      <c r="A1326" s="56"/>
      <c r="B1326" s="62"/>
      <c r="C1326" s="62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94"/>
      <c r="Q1326" s="144"/>
    </row>
    <row r="1327" spans="1:17" s="28" customFormat="1" x14ac:dyDescent="0.25">
      <c r="A1327" s="56"/>
      <c r="B1327" s="62"/>
      <c r="C1327" s="62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94"/>
      <c r="Q1327" s="144"/>
    </row>
    <row r="1328" spans="1:17" s="28" customFormat="1" x14ac:dyDescent="0.25">
      <c r="A1328" s="56"/>
      <c r="B1328" s="62"/>
      <c r="C1328" s="62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94"/>
      <c r="Q1328" s="144"/>
    </row>
    <row r="1329" spans="1:17" s="28" customFormat="1" x14ac:dyDescent="0.25">
      <c r="A1329" s="56"/>
      <c r="B1329" s="62"/>
      <c r="C1329" s="62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94"/>
      <c r="Q1329" s="144"/>
    </row>
    <row r="1330" spans="1:17" s="28" customFormat="1" x14ac:dyDescent="0.25">
      <c r="A1330" s="56"/>
      <c r="B1330" s="62"/>
      <c r="C1330" s="62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94"/>
      <c r="Q1330" s="144"/>
    </row>
    <row r="1331" spans="1:17" s="28" customFormat="1" x14ac:dyDescent="0.25">
      <c r="A1331" s="56"/>
      <c r="B1331" s="62"/>
      <c r="C1331" s="62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94"/>
      <c r="Q1331" s="144"/>
    </row>
    <row r="1332" spans="1:17" s="28" customFormat="1" x14ac:dyDescent="0.25">
      <c r="A1332" s="56"/>
      <c r="B1332" s="62"/>
      <c r="C1332" s="62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94"/>
      <c r="Q1332" s="144"/>
    </row>
    <row r="1333" spans="1:17" s="28" customFormat="1" x14ac:dyDescent="0.25">
      <c r="A1333" s="56"/>
      <c r="B1333" s="62"/>
      <c r="C1333" s="62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94"/>
      <c r="Q1333" s="144"/>
    </row>
    <row r="1334" spans="1:17" s="28" customFormat="1" x14ac:dyDescent="0.25">
      <c r="A1334" s="56"/>
      <c r="B1334" s="62"/>
      <c r="C1334" s="62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94"/>
      <c r="Q1334" s="144"/>
    </row>
    <row r="1335" spans="1:17" s="28" customFormat="1" x14ac:dyDescent="0.25">
      <c r="A1335" s="56"/>
      <c r="B1335" s="62"/>
      <c r="C1335" s="62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94"/>
      <c r="Q1335" s="144"/>
    </row>
    <row r="1336" spans="1:17" s="28" customFormat="1" x14ac:dyDescent="0.25">
      <c r="A1336" s="56"/>
      <c r="B1336" s="62"/>
      <c r="C1336" s="62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94"/>
      <c r="Q1336" s="144"/>
    </row>
    <row r="1337" spans="1:17" s="28" customFormat="1" x14ac:dyDescent="0.25">
      <c r="A1337" s="56"/>
      <c r="B1337" s="62"/>
      <c r="C1337" s="62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94"/>
      <c r="Q1337" s="144"/>
    </row>
    <row r="1338" spans="1:17" s="28" customFormat="1" x14ac:dyDescent="0.25">
      <c r="A1338" s="56"/>
      <c r="B1338" s="62"/>
      <c r="C1338" s="62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94"/>
      <c r="Q1338" s="144"/>
    </row>
    <row r="1339" spans="1:17" s="28" customFormat="1" x14ac:dyDescent="0.25">
      <c r="A1339" s="56"/>
      <c r="B1339" s="62"/>
      <c r="C1339" s="62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94"/>
      <c r="Q1339" s="144"/>
    </row>
    <row r="1340" spans="1:17" s="28" customFormat="1" x14ac:dyDescent="0.25">
      <c r="A1340" s="56"/>
      <c r="B1340" s="62"/>
      <c r="C1340" s="62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94"/>
      <c r="Q1340" s="144"/>
    </row>
    <row r="1341" spans="1:17" s="28" customFormat="1" x14ac:dyDescent="0.25">
      <c r="A1341" s="56"/>
      <c r="B1341" s="62"/>
      <c r="C1341" s="62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94"/>
      <c r="Q1341" s="144"/>
    </row>
    <row r="1342" spans="1:17" s="28" customFormat="1" x14ac:dyDescent="0.25">
      <c r="A1342" s="56"/>
      <c r="B1342" s="62"/>
      <c r="C1342" s="62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94"/>
      <c r="Q1342" s="144"/>
    </row>
    <row r="1343" spans="1:17" s="28" customFormat="1" x14ac:dyDescent="0.25">
      <c r="A1343" s="56"/>
      <c r="B1343" s="62"/>
      <c r="C1343" s="62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94"/>
      <c r="Q1343" s="144"/>
    </row>
    <row r="1344" spans="1:17" s="28" customFormat="1" x14ac:dyDescent="0.25">
      <c r="A1344" s="56"/>
      <c r="B1344" s="62"/>
      <c r="C1344" s="62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94"/>
      <c r="Q1344" s="144"/>
    </row>
    <row r="1345" spans="1:17" s="28" customFormat="1" x14ac:dyDescent="0.25">
      <c r="A1345" s="56"/>
      <c r="B1345" s="62"/>
      <c r="C1345" s="62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94"/>
      <c r="Q1345" s="144"/>
    </row>
    <row r="1346" spans="1:17" s="28" customFormat="1" x14ac:dyDescent="0.25">
      <c r="A1346" s="56"/>
      <c r="B1346" s="62"/>
      <c r="C1346" s="62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94"/>
      <c r="Q1346" s="144"/>
    </row>
    <row r="1347" spans="1:17" s="28" customFormat="1" x14ac:dyDescent="0.25">
      <c r="A1347" s="56"/>
      <c r="B1347" s="62"/>
      <c r="C1347" s="62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94"/>
      <c r="Q1347" s="144"/>
    </row>
    <row r="1348" spans="1:17" s="28" customFormat="1" x14ac:dyDescent="0.25">
      <c r="A1348" s="56"/>
      <c r="B1348" s="62"/>
      <c r="C1348" s="62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94"/>
      <c r="Q1348" s="144"/>
    </row>
    <row r="1349" spans="1:17" s="28" customFormat="1" x14ac:dyDescent="0.25">
      <c r="A1349" s="56"/>
      <c r="B1349" s="62"/>
      <c r="C1349" s="62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94"/>
      <c r="Q1349" s="144"/>
    </row>
    <row r="1350" spans="1:17" s="28" customFormat="1" x14ac:dyDescent="0.25">
      <c r="A1350" s="56"/>
      <c r="B1350" s="62"/>
      <c r="C1350" s="62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94"/>
      <c r="Q1350" s="144"/>
    </row>
    <row r="1351" spans="1:17" s="28" customFormat="1" x14ac:dyDescent="0.25">
      <c r="A1351" s="56"/>
      <c r="B1351" s="62"/>
      <c r="C1351" s="62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94"/>
      <c r="Q1351" s="144"/>
    </row>
    <row r="1352" spans="1:17" s="28" customFormat="1" x14ac:dyDescent="0.25">
      <c r="A1352" s="56"/>
      <c r="B1352" s="62"/>
      <c r="C1352" s="62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94"/>
      <c r="Q1352" s="144"/>
    </row>
    <row r="1353" spans="1:17" s="28" customFormat="1" x14ac:dyDescent="0.25">
      <c r="A1353" s="56"/>
      <c r="B1353" s="62"/>
      <c r="C1353" s="62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94"/>
      <c r="Q1353" s="144"/>
    </row>
    <row r="1354" spans="1:17" s="28" customFormat="1" x14ac:dyDescent="0.25">
      <c r="A1354" s="56"/>
      <c r="B1354" s="62"/>
      <c r="C1354" s="62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94"/>
      <c r="Q1354" s="144"/>
    </row>
    <row r="1355" spans="1:17" s="28" customFormat="1" x14ac:dyDescent="0.25">
      <c r="A1355" s="56"/>
      <c r="B1355" s="62"/>
      <c r="C1355" s="62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94"/>
      <c r="Q1355" s="144"/>
    </row>
    <row r="1356" spans="1:17" s="28" customFormat="1" x14ac:dyDescent="0.25">
      <c r="A1356" s="56"/>
      <c r="B1356" s="62"/>
      <c r="C1356" s="62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94"/>
      <c r="Q1356" s="144"/>
    </row>
    <row r="1357" spans="1:17" s="28" customFormat="1" x14ac:dyDescent="0.25">
      <c r="A1357" s="56"/>
      <c r="B1357" s="62"/>
      <c r="C1357" s="62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94"/>
      <c r="Q1357" s="144"/>
    </row>
    <row r="1358" spans="1:17" s="28" customFormat="1" x14ac:dyDescent="0.25">
      <c r="A1358" s="56"/>
      <c r="B1358" s="62"/>
      <c r="C1358" s="62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94"/>
      <c r="Q1358" s="144"/>
    </row>
    <row r="1359" spans="1:17" s="28" customFormat="1" x14ac:dyDescent="0.25">
      <c r="A1359" s="56"/>
      <c r="B1359" s="62"/>
      <c r="C1359" s="62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94"/>
      <c r="Q1359" s="144"/>
    </row>
    <row r="1360" spans="1:17" s="28" customFormat="1" x14ac:dyDescent="0.25">
      <c r="A1360" s="56"/>
      <c r="B1360" s="62"/>
      <c r="C1360" s="62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94"/>
      <c r="Q1360" s="144"/>
    </row>
    <row r="1361" spans="1:17" s="28" customFormat="1" x14ac:dyDescent="0.25">
      <c r="A1361" s="56"/>
      <c r="B1361" s="62"/>
      <c r="C1361" s="62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94"/>
      <c r="Q1361" s="144"/>
    </row>
    <row r="1362" spans="1:17" s="28" customFormat="1" x14ac:dyDescent="0.25">
      <c r="A1362" s="56"/>
      <c r="B1362" s="62"/>
      <c r="C1362" s="62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94"/>
      <c r="Q1362" s="144"/>
    </row>
    <row r="1363" spans="1:17" s="28" customFormat="1" x14ac:dyDescent="0.25">
      <c r="A1363" s="56"/>
      <c r="B1363" s="62"/>
      <c r="C1363" s="62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94"/>
      <c r="Q1363" s="144"/>
    </row>
    <row r="1364" spans="1:17" s="28" customFormat="1" x14ac:dyDescent="0.25">
      <c r="A1364" s="56"/>
      <c r="B1364" s="62"/>
      <c r="C1364" s="62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94"/>
      <c r="Q1364" s="144"/>
    </row>
    <row r="1365" spans="1:17" s="28" customFormat="1" x14ac:dyDescent="0.25">
      <c r="A1365" s="56"/>
      <c r="B1365" s="62"/>
      <c r="C1365" s="62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94"/>
      <c r="Q1365" s="144"/>
    </row>
    <row r="1366" spans="1:17" s="28" customFormat="1" x14ac:dyDescent="0.25">
      <c r="A1366" s="56"/>
      <c r="B1366" s="62"/>
      <c r="C1366" s="62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94"/>
      <c r="Q1366" s="144"/>
    </row>
    <row r="1367" spans="1:17" s="28" customFormat="1" x14ac:dyDescent="0.25">
      <c r="A1367" s="56"/>
      <c r="B1367" s="62"/>
      <c r="C1367" s="62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94"/>
      <c r="Q1367" s="144"/>
    </row>
    <row r="1368" spans="1:17" s="28" customFormat="1" x14ac:dyDescent="0.25">
      <c r="A1368" s="56"/>
      <c r="B1368" s="62"/>
      <c r="C1368" s="62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94"/>
      <c r="Q1368" s="144"/>
    </row>
    <row r="1369" spans="1:17" s="28" customFormat="1" x14ac:dyDescent="0.25">
      <c r="A1369" s="56"/>
      <c r="B1369" s="62"/>
      <c r="C1369" s="62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94"/>
      <c r="Q1369" s="144"/>
    </row>
    <row r="1370" spans="1:17" s="28" customFormat="1" x14ac:dyDescent="0.25">
      <c r="A1370" s="56"/>
      <c r="B1370" s="62"/>
      <c r="C1370" s="62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94"/>
      <c r="Q1370" s="144"/>
    </row>
    <row r="1371" spans="1:17" s="28" customFormat="1" x14ac:dyDescent="0.25">
      <c r="A1371" s="56"/>
      <c r="B1371" s="62"/>
      <c r="C1371" s="62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94"/>
      <c r="Q1371" s="144"/>
    </row>
    <row r="1372" spans="1:17" s="28" customFormat="1" x14ac:dyDescent="0.25">
      <c r="A1372" s="56"/>
      <c r="B1372" s="62"/>
      <c r="C1372" s="62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94"/>
      <c r="Q1372" s="144"/>
    </row>
    <row r="1373" spans="1:17" s="28" customFormat="1" x14ac:dyDescent="0.25">
      <c r="A1373" s="56"/>
      <c r="B1373" s="62"/>
      <c r="C1373" s="62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94"/>
      <c r="Q1373" s="144"/>
    </row>
    <row r="1374" spans="1:17" s="28" customFormat="1" x14ac:dyDescent="0.25">
      <c r="A1374" s="56"/>
      <c r="B1374" s="62"/>
      <c r="C1374" s="62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94"/>
      <c r="Q1374" s="144"/>
    </row>
    <row r="1375" spans="1:17" s="28" customFormat="1" x14ac:dyDescent="0.25">
      <c r="A1375" s="56"/>
      <c r="B1375" s="62"/>
      <c r="C1375" s="62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94"/>
      <c r="Q1375" s="144"/>
    </row>
    <row r="1376" spans="1:17" s="28" customFormat="1" x14ac:dyDescent="0.25">
      <c r="A1376" s="56"/>
      <c r="B1376" s="62"/>
      <c r="C1376" s="62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94"/>
      <c r="Q1376" s="144"/>
    </row>
    <row r="1377" spans="1:17" s="28" customFormat="1" x14ac:dyDescent="0.25">
      <c r="A1377" s="56"/>
      <c r="B1377" s="62"/>
      <c r="C1377" s="62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94"/>
      <c r="Q1377" s="144"/>
    </row>
    <row r="1378" spans="1:17" s="28" customFormat="1" x14ac:dyDescent="0.25">
      <c r="A1378" s="56"/>
      <c r="B1378" s="62"/>
      <c r="C1378" s="62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94"/>
      <c r="Q1378" s="144"/>
    </row>
    <row r="1379" spans="1:17" s="28" customFormat="1" x14ac:dyDescent="0.25">
      <c r="A1379" s="56"/>
      <c r="B1379" s="62"/>
      <c r="C1379" s="62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94"/>
      <c r="Q1379" s="144"/>
    </row>
    <row r="1380" spans="1:17" s="28" customFormat="1" x14ac:dyDescent="0.25">
      <c r="A1380" s="56"/>
      <c r="B1380" s="62"/>
      <c r="C1380" s="62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94"/>
      <c r="Q1380" s="144"/>
    </row>
    <row r="1381" spans="1:17" s="28" customFormat="1" x14ac:dyDescent="0.25">
      <c r="A1381" s="56"/>
      <c r="B1381" s="62"/>
      <c r="C1381" s="62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94"/>
      <c r="Q1381" s="144"/>
    </row>
    <row r="1382" spans="1:17" s="28" customFormat="1" x14ac:dyDescent="0.25">
      <c r="A1382" s="56"/>
      <c r="B1382" s="62"/>
      <c r="C1382" s="62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94"/>
      <c r="Q1382" s="144"/>
    </row>
    <row r="1383" spans="1:17" s="28" customFormat="1" x14ac:dyDescent="0.25">
      <c r="A1383" s="56"/>
      <c r="B1383" s="62"/>
      <c r="C1383" s="62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94"/>
      <c r="Q1383" s="144"/>
    </row>
    <row r="1384" spans="1:17" s="28" customFormat="1" x14ac:dyDescent="0.25">
      <c r="A1384" s="56"/>
      <c r="B1384" s="62"/>
      <c r="C1384" s="62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94"/>
      <c r="Q1384" s="144"/>
    </row>
    <row r="1385" spans="1:17" s="28" customFormat="1" x14ac:dyDescent="0.25">
      <c r="A1385" s="56"/>
      <c r="B1385" s="62"/>
      <c r="C1385" s="62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94"/>
      <c r="Q1385" s="144"/>
    </row>
    <row r="1386" spans="1:17" s="28" customFormat="1" x14ac:dyDescent="0.25">
      <c r="A1386" s="56"/>
      <c r="B1386" s="62"/>
      <c r="C1386" s="62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94"/>
      <c r="Q1386" s="144"/>
    </row>
    <row r="1387" spans="1:17" s="28" customFormat="1" x14ac:dyDescent="0.25">
      <c r="A1387" s="56"/>
      <c r="B1387" s="62"/>
      <c r="C1387" s="62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94"/>
      <c r="Q1387" s="144"/>
    </row>
    <row r="1388" spans="1:17" s="28" customFormat="1" x14ac:dyDescent="0.25">
      <c r="A1388" s="56"/>
      <c r="B1388" s="62"/>
      <c r="C1388" s="62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94"/>
      <c r="Q1388" s="144"/>
    </row>
    <row r="1389" spans="1:17" s="28" customFormat="1" x14ac:dyDescent="0.25">
      <c r="A1389" s="56"/>
      <c r="B1389" s="62"/>
      <c r="C1389" s="62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94"/>
      <c r="Q1389" s="144"/>
    </row>
    <row r="1390" spans="1:17" s="28" customFormat="1" x14ac:dyDescent="0.25">
      <c r="A1390" s="56"/>
      <c r="B1390" s="62"/>
      <c r="C1390" s="62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94"/>
      <c r="Q1390" s="144"/>
    </row>
    <row r="1391" spans="1:17" s="28" customFormat="1" x14ac:dyDescent="0.25">
      <c r="A1391" s="56"/>
      <c r="B1391" s="62"/>
      <c r="C1391" s="62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94"/>
      <c r="Q1391" s="144"/>
    </row>
    <row r="1392" spans="1:17" s="28" customFormat="1" x14ac:dyDescent="0.25">
      <c r="A1392" s="56"/>
      <c r="B1392" s="62"/>
      <c r="C1392" s="62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94"/>
      <c r="Q1392" s="144"/>
    </row>
    <row r="1393" spans="1:17" s="28" customFormat="1" x14ac:dyDescent="0.25">
      <c r="A1393" s="56"/>
      <c r="B1393" s="62"/>
      <c r="C1393" s="62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94"/>
      <c r="Q1393" s="144"/>
    </row>
    <row r="1394" spans="1:17" s="28" customFormat="1" x14ac:dyDescent="0.25">
      <c r="A1394" s="56"/>
      <c r="B1394" s="62"/>
      <c r="C1394" s="62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94"/>
      <c r="Q1394" s="144"/>
    </row>
    <row r="1395" spans="1:17" s="28" customFormat="1" x14ac:dyDescent="0.25">
      <c r="A1395" s="56"/>
      <c r="B1395" s="62"/>
      <c r="C1395" s="62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94"/>
      <c r="Q1395" s="144"/>
    </row>
    <row r="1396" spans="1:17" s="28" customFormat="1" x14ac:dyDescent="0.25">
      <c r="A1396" s="56"/>
      <c r="B1396" s="62"/>
      <c r="C1396" s="62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94"/>
      <c r="Q1396" s="144"/>
    </row>
    <row r="1397" spans="1:17" s="28" customFormat="1" x14ac:dyDescent="0.25">
      <c r="A1397" s="56"/>
      <c r="B1397" s="62"/>
      <c r="C1397" s="62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94"/>
      <c r="Q1397" s="144"/>
    </row>
    <row r="1398" spans="1:17" s="28" customFormat="1" x14ac:dyDescent="0.25">
      <c r="A1398" s="56"/>
      <c r="B1398" s="62"/>
      <c r="C1398" s="62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94"/>
      <c r="Q1398" s="144"/>
    </row>
    <row r="1399" spans="1:17" s="28" customFormat="1" x14ac:dyDescent="0.25">
      <c r="A1399" s="56"/>
      <c r="B1399" s="62"/>
      <c r="C1399" s="62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94"/>
      <c r="Q1399" s="144"/>
    </row>
    <row r="1400" spans="1:17" s="28" customFormat="1" x14ac:dyDescent="0.25">
      <c r="A1400" s="56"/>
      <c r="B1400" s="62"/>
      <c r="C1400" s="62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94"/>
      <c r="Q1400" s="144"/>
    </row>
    <row r="1401" spans="1:17" s="28" customFormat="1" x14ac:dyDescent="0.25">
      <c r="A1401" s="56"/>
      <c r="B1401" s="62"/>
      <c r="C1401" s="62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94"/>
      <c r="Q1401" s="144"/>
    </row>
    <row r="1402" spans="1:17" s="28" customFormat="1" x14ac:dyDescent="0.25">
      <c r="A1402" s="56"/>
      <c r="B1402" s="62"/>
      <c r="C1402" s="62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94"/>
      <c r="Q1402" s="144"/>
    </row>
    <row r="1403" spans="1:17" s="28" customFormat="1" x14ac:dyDescent="0.25">
      <c r="A1403" s="56"/>
      <c r="B1403" s="62"/>
      <c r="C1403" s="62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94"/>
      <c r="Q1403" s="144"/>
    </row>
    <row r="1404" spans="1:17" s="28" customFormat="1" x14ac:dyDescent="0.25">
      <c r="A1404" s="56"/>
      <c r="B1404" s="62"/>
      <c r="C1404" s="62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94"/>
      <c r="Q1404" s="144"/>
    </row>
    <row r="1405" spans="1:17" s="28" customFormat="1" x14ac:dyDescent="0.25">
      <c r="A1405" s="56"/>
      <c r="B1405" s="62"/>
      <c r="C1405" s="62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94"/>
      <c r="Q1405" s="144"/>
    </row>
    <row r="1406" spans="1:17" s="28" customFormat="1" x14ac:dyDescent="0.25">
      <c r="A1406" s="56"/>
      <c r="B1406" s="62"/>
      <c r="C1406" s="62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94"/>
      <c r="Q1406" s="144"/>
    </row>
    <row r="1407" spans="1:17" s="28" customFormat="1" x14ac:dyDescent="0.25">
      <c r="A1407" s="56"/>
      <c r="B1407" s="62"/>
      <c r="C1407" s="62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94"/>
      <c r="Q1407" s="144"/>
    </row>
    <row r="1408" spans="1:17" s="28" customFormat="1" x14ac:dyDescent="0.25">
      <c r="A1408" s="56"/>
      <c r="B1408" s="62"/>
      <c r="C1408" s="62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94"/>
      <c r="Q1408" s="144"/>
    </row>
    <row r="1409" spans="1:17" s="28" customFormat="1" x14ac:dyDescent="0.25">
      <c r="A1409" s="56"/>
      <c r="B1409" s="62"/>
      <c r="C1409" s="62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94"/>
      <c r="Q1409" s="144"/>
    </row>
    <row r="1410" spans="1:17" s="28" customFormat="1" x14ac:dyDescent="0.25">
      <c r="A1410" s="56"/>
      <c r="B1410" s="62"/>
      <c r="C1410" s="62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94"/>
      <c r="Q1410" s="144"/>
    </row>
    <row r="1411" spans="1:17" s="28" customFormat="1" x14ac:dyDescent="0.25">
      <c r="A1411" s="56"/>
      <c r="B1411" s="62"/>
      <c r="C1411" s="62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94"/>
      <c r="Q1411" s="144"/>
    </row>
    <row r="1412" spans="1:17" s="28" customFormat="1" x14ac:dyDescent="0.25">
      <c r="A1412" s="56"/>
      <c r="B1412" s="62"/>
      <c r="C1412" s="62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94"/>
      <c r="Q1412" s="144"/>
    </row>
    <row r="1413" spans="1:17" s="28" customFormat="1" x14ac:dyDescent="0.25">
      <c r="A1413" s="56"/>
      <c r="B1413" s="62"/>
      <c r="C1413" s="62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94"/>
      <c r="Q1413" s="144"/>
    </row>
    <row r="1414" spans="1:17" s="28" customFormat="1" x14ac:dyDescent="0.25">
      <c r="A1414" s="56"/>
      <c r="B1414" s="62"/>
      <c r="C1414" s="62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94"/>
      <c r="Q1414" s="144"/>
    </row>
    <row r="1415" spans="1:17" s="28" customFormat="1" x14ac:dyDescent="0.25">
      <c r="A1415" s="56"/>
      <c r="B1415" s="62"/>
      <c r="C1415" s="62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94"/>
      <c r="Q1415" s="144"/>
    </row>
    <row r="1416" spans="1:17" s="28" customFormat="1" x14ac:dyDescent="0.25">
      <c r="A1416" s="56"/>
      <c r="B1416" s="62"/>
      <c r="C1416" s="62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94"/>
      <c r="Q1416" s="144"/>
    </row>
    <row r="1417" spans="1:17" s="28" customFormat="1" x14ac:dyDescent="0.25">
      <c r="A1417" s="56"/>
      <c r="B1417" s="62"/>
      <c r="C1417" s="62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94"/>
      <c r="Q1417" s="144"/>
    </row>
    <row r="1418" spans="1:17" s="28" customFormat="1" x14ac:dyDescent="0.25">
      <c r="A1418" s="56"/>
      <c r="B1418" s="62"/>
      <c r="C1418" s="62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94"/>
      <c r="Q1418" s="144"/>
    </row>
    <row r="1419" spans="1:17" s="28" customFormat="1" x14ac:dyDescent="0.25">
      <c r="A1419" s="56"/>
      <c r="B1419" s="62"/>
      <c r="C1419" s="62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94"/>
      <c r="Q1419" s="144"/>
    </row>
    <row r="1420" spans="1:17" s="28" customFormat="1" x14ac:dyDescent="0.25">
      <c r="A1420" s="56"/>
      <c r="B1420" s="62"/>
      <c r="C1420" s="62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94"/>
      <c r="Q1420" s="144"/>
    </row>
    <row r="1421" spans="1:17" s="28" customFormat="1" x14ac:dyDescent="0.25">
      <c r="A1421" s="56"/>
      <c r="B1421" s="62"/>
      <c r="C1421" s="62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94"/>
      <c r="Q1421" s="144"/>
    </row>
    <row r="1422" spans="1:17" s="28" customFormat="1" x14ac:dyDescent="0.25">
      <c r="A1422" s="56"/>
      <c r="B1422" s="62"/>
      <c r="C1422" s="62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94"/>
      <c r="Q1422" s="144"/>
    </row>
    <row r="1423" spans="1:17" s="28" customFormat="1" x14ac:dyDescent="0.25">
      <c r="A1423" s="56"/>
      <c r="B1423" s="62"/>
      <c r="C1423" s="62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94"/>
      <c r="Q1423" s="144"/>
    </row>
    <row r="1424" spans="1:17" s="28" customFormat="1" x14ac:dyDescent="0.25">
      <c r="A1424" s="56"/>
      <c r="B1424" s="62"/>
      <c r="C1424" s="62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94"/>
      <c r="Q1424" s="144"/>
    </row>
    <row r="1425" spans="1:17" s="28" customFormat="1" x14ac:dyDescent="0.25">
      <c r="A1425" s="56"/>
      <c r="B1425" s="62"/>
      <c r="C1425" s="62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94"/>
      <c r="Q1425" s="144"/>
    </row>
    <row r="1426" spans="1:17" s="28" customFormat="1" x14ac:dyDescent="0.25">
      <c r="A1426" s="56"/>
      <c r="B1426" s="62"/>
      <c r="C1426" s="62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94"/>
      <c r="Q1426" s="144"/>
    </row>
    <row r="1427" spans="1:17" s="28" customFormat="1" x14ac:dyDescent="0.25">
      <c r="A1427" s="56"/>
      <c r="B1427" s="62"/>
      <c r="C1427" s="62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94"/>
      <c r="Q1427" s="144"/>
    </row>
    <row r="1428" spans="1:17" s="28" customFormat="1" x14ac:dyDescent="0.25">
      <c r="A1428" s="56"/>
      <c r="B1428" s="62"/>
      <c r="C1428" s="62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94"/>
      <c r="Q1428" s="144"/>
    </row>
    <row r="1429" spans="1:17" s="28" customFormat="1" x14ac:dyDescent="0.25">
      <c r="A1429" s="56"/>
      <c r="B1429" s="62"/>
      <c r="C1429" s="62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94"/>
      <c r="Q1429" s="144"/>
    </row>
    <row r="1430" spans="1:17" s="28" customFormat="1" x14ac:dyDescent="0.25">
      <c r="A1430" s="56"/>
      <c r="B1430" s="62"/>
      <c r="C1430" s="62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94"/>
      <c r="Q1430" s="144"/>
    </row>
    <row r="1431" spans="1:17" s="28" customFormat="1" x14ac:dyDescent="0.25">
      <c r="A1431" s="56"/>
      <c r="B1431" s="62"/>
      <c r="C1431" s="62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94"/>
      <c r="Q1431" s="144"/>
    </row>
    <row r="1432" spans="1:17" s="28" customFormat="1" x14ac:dyDescent="0.25">
      <c r="A1432" s="56"/>
      <c r="B1432" s="62"/>
      <c r="C1432" s="62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94"/>
      <c r="Q1432" s="144"/>
    </row>
    <row r="1433" spans="1:17" s="28" customFormat="1" x14ac:dyDescent="0.25">
      <c r="A1433" s="56"/>
      <c r="B1433" s="62"/>
      <c r="C1433" s="62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94"/>
      <c r="Q1433" s="144"/>
    </row>
    <row r="1434" spans="1:17" s="28" customFormat="1" x14ac:dyDescent="0.25">
      <c r="A1434" s="56"/>
      <c r="B1434" s="62"/>
      <c r="C1434" s="62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94"/>
      <c r="Q1434" s="144"/>
    </row>
    <row r="1435" spans="1:17" s="28" customFormat="1" x14ac:dyDescent="0.25">
      <c r="A1435" s="56"/>
      <c r="B1435" s="62"/>
      <c r="C1435" s="62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94"/>
      <c r="Q1435" s="144"/>
    </row>
    <row r="1436" spans="1:17" s="28" customFormat="1" x14ac:dyDescent="0.25">
      <c r="A1436" s="56"/>
      <c r="B1436" s="62"/>
      <c r="C1436" s="62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94"/>
      <c r="Q1436" s="144"/>
    </row>
    <row r="1437" spans="1:17" s="28" customFormat="1" x14ac:dyDescent="0.25">
      <c r="A1437" s="56"/>
      <c r="B1437" s="62"/>
      <c r="C1437" s="62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94"/>
      <c r="Q1437" s="144"/>
    </row>
    <row r="1438" spans="1:17" s="28" customFormat="1" x14ac:dyDescent="0.25">
      <c r="A1438" s="56"/>
      <c r="B1438" s="62"/>
      <c r="C1438" s="62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94"/>
      <c r="Q1438" s="144"/>
    </row>
    <row r="1439" spans="1:17" s="28" customFormat="1" x14ac:dyDescent="0.25">
      <c r="A1439" s="56"/>
      <c r="B1439" s="62"/>
      <c r="C1439" s="62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94"/>
      <c r="Q1439" s="144"/>
    </row>
    <row r="1440" spans="1:17" s="28" customFormat="1" x14ac:dyDescent="0.25">
      <c r="A1440" s="56"/>
      <c r="B1440" s="62"/>
      <c r="C1440" s="62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94"/>
      <c r="Q1440" s="144"/>
    </row>
    <row r="1441" spans="1:17" s="28" customFormat="1" x14ac:dyDescent="0.25">
      <c r="A1441" s="56"/>
      <c r="B1441" s="62"/>
      <c r="C1441" s="62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94"/>
      <c r="Q1441" s="144"/>
    </row>
    <row r="1442" spans="1:17" s="28" customFormat="1" x14ac:dyDescent="0.25">
      <c r="A1442" s="56"/>
      <c r="B1442" s="62"/>
      <c r="C1442" s="62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94"/>
      <c r="Q1442" s="144"/>
    </row>
    <row r="1443" spans="1:17" s="28" customFormat="1" x14ac:dyDescent="0.25">
      <c r="A1443" s="56"/>
      <c r="B1443" s="62"/>
      <c r="C1443" s="62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94"/>
      <c r="Q1443" s="144"/>
    </row>
    <row r="1444" spans="1:17" s="28" customFormat="1" x14ac:dyDescent="0.25">
      <c r="A1444" s="56"/>
      <c r="B1444" s="62"/>
      <c r="C1444" s="62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94"/>
      <c r="Q1444" s="144"/>
    </row>
    <row r="1445" spans="1:17" s="28" customFormat="1" x14ac:dyDescent="0.25">
      <c r="A1445" s="56"/>
      <c r="B1445" s="62"/>
      <c r="C1445" s="62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94"/>
      <c r="Q1445" s="144"/>
    </row>
    <row r="1446" spans="1:17" s="28" customFormat="1" x14ac:dyDescent="0.25">
      <c r="A1446" s="56"/>
      <c r="B1446" s="62"/>
      <c r="C1446" s="62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94"/>
      <c r="Q1446" s="144"/>
    </row>
    <row r="1447" spans="1:17" s="28" customFormat="1" x14ac:dyDescent="0.25">
      <c r="A1447" s="56"/>
      <c r="B1447" s="62"/>
      <c r="C1447" s="62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94"/>
      <c r="Q1447" s="144"/>
    </row>
    <row r="1448" spans="1:17" s="28" customFormat="1" x14ac:dyDescent="0.25">
      <c r="A1448" s="56"/>
      <c r="B1448" s="62"/>
      <c r="C1448" s="62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94"/>
      <c r="Q1448" s="144"/>
    </row>
    <row r="1449" spans="1:17" s="28" customFormat="1" x14ac:dyDescent="0.25">
      <c r="A1449" s="56"/>
      <c r="B1449" s="62"/>
      <c r="C1449" s="62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94"/>
      <c r="Q1449" s="144"/>
    </row>
    <row r="1450" spans="1:17" s="28" customFormat="1" x14ac:dyDescent="0.25">
      <c r="A1450" s="56"/>
      <c r="B1450" s="62"/>
      <c r="C1450" s="62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94"/>
      <c r="Q1450" s="144"/>
    </row>
    <row r="1451" spans="1:17" s="28" customFormat="1" x14ac:dyDescent="0.25">
      <c r="A1451" s="56"/>
      <c r="B1451" s="62"/>
      <c r="C1451" s="62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94"/>
      <c r="Q1451" s="144"/>
    </row>
    <row r="1452" spans="1:17" s="28" customFormat="1" x14ac:dyDescent="0.25">
      <c r="A1452" s="56"/>
      <c r="B1452" s="62"/>
      <c r="C1452" s="62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94"/>
      <c r="Q1452" s="144"/>
    </row>
    <row r="1453" spans="1:17" s="28" customFormat="1" x14ac:dyDescent="0.25">
      <c r="A1453" s="56"/>
      <c r="B1453" s="62"/>
      <c r="C1453" s="62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94"/>
      <c r="Q1453" s="144"/>
    </row>
    <row r="1454" spans="1:17" s="28" customFormat="1" x14ac:dyDescent="0.25">
      <c r="A1454" s="56"/>
      <c r="B1454" s="62"/>
      <c r="C1454" s="62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94"/>
      <c r="Q1454" s="144"/>
    </row>
    <row r="1455" spans="1:17" s="28" customFormat="1" x14ac:dyDescent="0.25">
      <c r="A1455" s="56"/>
      <c r="B1455" s="62"/>
      <c r="C1455" s="62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94"/>
      <c r="Q1455" s="144"/>
    </row>
    <row r="1456" spans="1:17" s="28" customFormat="1" x14ac:dyDescent="0.25">
      <c r="A1456" s="56"/>
      <c r="B1456" s="62"/>
      <c r="C1456" s="62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94"/>
      <c r="Q1456" s="144"/>
    </row>
    <row r="1457" spans="1:17" s="28" customFormat="1" x14ac:dyDescent="0.25">
      <c r="A1457" s="56"/>
      <c r="B1457" s="62"/>
      <c r="C1457" s="62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94"/>
      <c r="Q1457" s="144"/>
    </row>
    <row r="1458" spans="1:17" s="28" customFormat="1" x14ac:dyDescent="0.25">
      <c r="A1458" s="56"/>
      <c r="B1458" s="62"/>
      <c r="C1458" s="62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94"/>
      <c r="Q1458" s="144"/>
    </row>
    <row r="1459" spans="1:17" s="28" customFormat="1" x14ac:dyDescent="0.25">
      <c r="A1459" s="56"/>
      <c r="B1459" s="62"/>
      <c r="C1459" s="62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94"/>
      <c r="Q1459" s="144"/>
    </row>
    <row r="1460" spans="1:17" s="28" customFormat="1" x14ac:dyDescent="0.25">
      <c r="A1460" s="56"/>
      <c r="B1460" s="62"/>
      <c r="C1460" s="62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94"/>
      <c r="Q1460" s="144"/>
    </row>
    <row r="1461" spans="1:17" s="28" customFormat="1" x14ac:dyDescent="0.25">
      <c r="A1461" s="56"/>
      <c r="B1461" s="62"/>
      <c r="C1461" s="62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94"/>
      <c r="Q1461" s="144"/>
    </row>
    <row r="1462" spans="1:17" s="28" customFormat="1" x14ac:dyDescent="0.25">
      <c r="A1462" s="56"/>
      <c r="B1462" s="62"/>
      <c r="C1462" s="62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94"/>
      <c r="Q1462" s="144"/>
    </row>
    <row r="1463" spans="1:17" s="28" customFormat="1" x14ac:dyDescent="0.25">
      <c r="A1463" s="56"/>
      <c r="B1463" s="62"/>
      <c r="C1463" s="62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94"/>
      <c r="Q1463" s="144"/>
    </row>
    <row r="1464" spans="1:17" s="28" customFormat="1" x14ac:dyDescent="0.25">
      <c r="A1464" s="56"/>
      <c r="B1464" s="62"/>
      <c r="C1464" s="62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94"/>
      <c r="Q1464" s="144"/>
    </row>
    <row r="1465" spans="1:17" s="28" customFormat="1" x14ac:dyDescent="0.25">
      <c r="A1465" s="56"/>
      <c r="B1465" s="62"/>
      <c r="C1465" s="62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94"/>
      <c r="Q1465" s="144"/>
    </row>
    <row r="1466" spans="1:17" s="28" customFormat="1" x14ac:dyDescent="0.25">
      <c r="A1466" s="56"/>
      <c r="B1466" s="62"/>
      <c r="C1466" s="62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94"/>
      <c r="Q1466" s="144"/>
    </row>
    <row r="1467" spans="1:17" s="28" customFormat="1" x14ac:dyDescent="0.25">
      <c r="A1467" s="56"/>
      <c r="B1467" s="62"/>
      <c r="C1467" s="62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94"/>
      <c r="Q1467" s="144"/>
    </row>
    <row r="1468" spans="1:17" s="28" customFormat="1" x14ac:dyDescent="0.25">
      <c r="A1468" s="56"/>
      <c r="B1468" s="62"/>
      <c r="C1468" s="62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94"/>
      <c r="Q1468" s="144"/>
    </row>
    <row r="1469" spans="1:17" s="28" customFormat="1" x14ac:dyDescent="0.25">
      <c r="A1469" s="56"/>
      <c r="B1469" s="62"/>
      <c r="C1469" s="62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94"/>
      <c r="Q1469" s="144"/>
    </row>
    <row r="1470" spans="1:17" s="28" customFormat="1" x14ac:dyDescent="0.25">
      <c r="A1470" s="56"/>
      <c r="B1470" s="62"/>
      <c r="C1470" s="62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94"/>
      <c r="Q1470" s="144"/>
    </row>
    <row r="1471" spans="1:17" s="28" customFormat="1" x14ac:dyDescent="0.25">
      <c r="A1471" s="56"/>
      <c r="B1471" s="62"/>
      <c r="C1471" s="62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94"/>
      <c r="Q1471" s="144"/>
    </row>
    <row r="1472" spans="1:17" s="28" customFormat="1" x14ac:dyDescent="0.25">
      <c r="A1472" s="56"/>
      <c r="B1472" s="62"/>
      <c r="C1472" s="62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94"/>
      <c r="Q1472" s="144"/>
    </row>
    <row r="1473" spans="1:17" s="28" customFormat="1" x14ac:dyDescent="0.25">
      <c r="A1473" s="56"/>
      <c r="B1473" s="62"/>
      <c r="C1473" s="62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94"/>
      <c r="Q1473" s="144"/>
    </row>
    <row r="1474" spans="1:17" s="28" customFormat="1" x14ac:dyDescent="0.25">
      <c r="A1474" s="56"/>
      <c r="B1474" s="62"/>
      <c r="C1474" s="62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94"/>
      <c r="Q1474" s="144"/>
    </row>
    <row r="1475" spans="1:17" s="28" customFormat="1" x14ac:dyDescent="0.25">
      <c r="A1475" s="56"/>
      <c r="B1475" s="62"/>
      <c r="C1475" s="62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94"/>
      <c r="Q1475" s="144"/>
    </row>
    <row r="1476" spans="1:17" s="28" customFormat="1" x14ac:dyDescent="0.25">
      <c r="A1476" s="56"/>
      <c r="B1476" s="62"/>
      <c r="C1476" s="62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94"/>
      <c r="Q1476" s="144"/>
    </row>
    <row r="1477" spans="1:17" s="28" customFormat="1" x14ac:dyDescent="0.25">
      <c r="A1477" s="56"/>
      <c r="B1477" s="62"/>
      <c r="C1477" s="62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94"/>
      <c r="Q1477" s="144"/>
    </row>
    <row r="1478" spans="1:17" s="28" customFormat="1" x14ac:dyDescent="0.25">
      <c r="A1478" s="56"/>
      <c r="B1478" s="62"/>
      <c r="C1478" s="62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94"/>
      <c r="Q1478" s="144"/>
    </row>
    <row r="1479" spans="1:17" s="28" customFormat="1" x14ac:dyDescent="0.25">
      <c r="A1479" s="56"/>
      <c r="B1479" s="62"/>
      <c r="C1479" s="62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94"/>
      <c r="Q1479" s="144"/>
    </row>
    <row r="1480" spans="1:17" s="28" customFormat="1" x14ac:dyDescent="0.25">
      <c r="A1480" s="56"/>
      <c r="B1480" s="62"/>
      <c r="C1480" s="62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94"/>
      <c r="Q1480" s="144"/>
    </row>
    <row r="1481" spans="1:17" s="28" customFormat="1" x14ac:dyDescent="0.25">
      <c r="A1481" s="56"/>
      <c r="B1481" s="62"/>
      <c r="C1481" s="62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94"/>
      <c r="Q1481" s="144"/>
    </row>
    <row r="1482" spans="1:17" s="28" customFormat="1" x14ac:dyDescent="0.25">
      <c r="A1482" s="56"/>
      <c r="B1482" s="62"/>
      <c r="C1482" s="62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94"/>
      <c r="Q1482" s="144"/>
    </row>
    <row r="1483" spans="1:17" s="28" customFormat="1" x14ac:dyDescent="0.25">
      <c r="A1483" s="56"/>
      <c r="B1483" s="62"/>
      <c r="C1483" s="62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94"/>
      <c r="Q1483" s="144"/>
    </row>
    <row r="1484" spans="1:17" s="28" customFormat="1" x14ac:dyDescent="0.25">
      <c r="A1484" s="56"/>
      <c r="B1484" s="62"/>
      <c r="C1484" s="62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94"/>
      <c r="Q1484" s="144"/>
    </row>
    <row r="1485" spans="1:17" s="28" customFormat="1" x14ac:dyDescent="0.25">
      <c r="A1485" s="56"/>
      <c r="B1485" s="62"/>
      <c r="C1485" s="62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94"/>
      <c r="Q1485" s="144"/>
    </row>
    <row r="1486" spans="1:17" s="28" customFormat="1" x14ac:dyDescent="0.25">
      <c r="A1486" s="56"/>
      <c r="B1486" s="62"/>
      <c r="C1486" s="62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94"/>
      <c r="Q1486" s="144"/>
    </row>
    <row r="1487" spans="1:17" s="28" customFormat="1" x14ac:dyDescent="0.25">
      <c r="A1487" s="56"/>
      <c r="B1487" s="62"/>
      <c r="C1487" s="62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94"/>
      <c r="Q1487" s="144"/>
    </row>
    <row r="1488" spans="1:17" s="28" customFormat="1" x14ac:dyDescent="0.25">
      <c r="A1488" s="56"/>
      <c r="B1488" s="62"/>
      <c r="C1488" s="62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94"/>
      <c r="Q1488" s="144"/>
    </row>
    <row r="1489" spans="1:17" s="28" customFormat="1" x14ac:dyDescent="0.25">
      <c r="A1489" s="56"/>
      <c r="B1489" s="62"/>
      <c r="C1489" s="62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94"/>
      <c r="Q1489" s="144"/>
    </row>
    <row r="1490" spans="1:17" s="28" customFormat="1" x14ac:dyDescent="0.25">
      <c r="A1490" s="56"/>
      <c r="B1490" s="62"/>
      <c r="C1490" s="62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94"/>
      <c r="Q1490" s="144"/>
    </row>
    <row r="1491" spans="1:17" s="28" customFormat="1" x14ac:dyDescent="0.25">
      <c r="A1491" s="56"/>
      <c r="B1491" s="62"/>
      <c r="C1491" s="62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94"/>
      <c r="Q1491" s="144"/>
    </row>
    <row r="1492" spans="1:17" s="28" customFormat="1" x14ac:dyDescent="0.25">
      <c r="A1492" s="56"/>
      <c r="B1492" s="62"/>
      <c r="C1492" s="62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94"/>
      <c r="Q1492" s="144"/>
    </row>
    <row r="1493" spans="1:17" s="28" customFormat="1" x14ac:dyDescent="0.25">
      <c r="A1493" s="56"/>
      <c r="B1493" s="62"/>
      <c r="C1493" s="62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94"/>
      <c r="Q1493" s="144"/>
    </row>
    <row r="1494" spans="1:17" s="28" customFormat="1" x14ac:dyDescent="0.25">
      <c r="A1494" s="56"/>
      <c r="B1494" s="62"/>
      <c r="C1494" s="62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94"/>
      <c r="Q1494" s="144"/>
    </row>
    <row r="1495" spans="1:17" s="28" customFormat="1" x14ac:dyDescent="0.25">
      <c r="A1495" s="56"/>
      <c r="B1495" s="62"/>
      <c r="C1495" s="62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94"/>
      <c r="Q1495" s="144"/>
    </row>
    <row r="1496" spans="1:17" s="28" customFormat="1" x14ac:dyDescent="0.25">
      <c r="A1496" s="56"/>
      <c r="B1496" s="62"/>
      <c r="C1496" s="62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94"/>
      <c r="Q1496" s="144"/>
    </row>
    <row r="1497" spans="1:17" s="28" customFormat="1" x14ac:dyDescent="0.25">
      <c r="A1497" s="56"/>
      <c r="B1497" s="62"/>
      <c r="C1497" s="62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94"/>
      <c r="Q1497" s="144"/>
    </row>
    <row r="1498" spans="1:17" s="28" customFormat="1" x14ac:dyDescent="0.25">
      <c r="A1498" s="56"/>
      <c r="B1498" s="62"/>
      <c r="C1498" s="62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94"/>
      <c r="Q1498" s="144"/>
    </row>
    <row r="1499" spans="1:17" s="28" customFormat="1" x14ac:dyDescent="0.25">
      <c r="A1499" s="56"/>
      <c r="B1499" s="62"/>
      <c r="C1499" s="62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94"/>
      <c r="Q1499" s="144"/>
    </row>
    <row r="1500" spans="1:17" s="28" customFormat="1" x14ac:dyDescent="0.25">
      <c r="A1500" s="56"/>
      <c r="B1500" s="62"/>
      <c r="C1500" s="62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94"/>
      <c r="Q1500" s="144"/>
    </row>
    <row r="1501" spans="1:17" s="28" customFormat="1" x14ac:dyDescent="0.25">
      <c r="A1501" s="56"/>
      <c r="B1501" s="62"/>
      <c r="C1501" s="62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94"/>
      <c r="Q1501" s="144"/>
    </row>
    <row r="1502" spans="1:17" s="28" customFormat="1" x14ac:dyDescent="0.25">
      <c r="A1502" s="56"/>
      <c r="B1502" s="62"/>
      <c r="C1502" s="62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94"/>
      <c r="Q1502" s="144"/>
    </row>
    <row r="1503" spans="1:17" s="28" customFormat="1" x14ac:dyDescent="0.25">
      <c r="A1503" s="56"/>
      <c r="B1503" s="62"/>
      <c r="C1503" s="62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94"/>
      <c r="Q1503" s="144"/>
    </row>
    <row r="1504" spans="1:17" s="28" customFormat="1" x14ac:dyDescent="0.25">
      <c r="A1504" s="56"/>
      <c r="B1504" s="62"/>
      <c r="C1504" s="62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94"/>
      <c r="Q1504" s="144"/>
    </row>
    <row r="1505" spans="1:17" s="28" customFormat="1" x14ac:dyDescent="0.25">
      <c r="A1505" s="56"/>
      <c r="B1505" s="62"/>
      <c r="C1505" s="62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94"/>
      <c r="Q1505" s="144"/>
    </row>
    <row r="1506" spans="1:17" s="28" customFormat="1" x14ac:dyDescent="0.25">
      <c r="A1506" s="56"/>
      <c r="B1506" s="62"/>
      <c r="C1506" s="62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94"/>
      <c r="Q1506" s="144"/>
    </row>
    <row r="1507" spans="1:17" s="28" customFormat="1" x14ac:dyDescent="0.25">
      <c r="A1507" s="56"/>
      <c r="B1507" s="62"/>
      <c r="C1507" s="62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94"/>
      <c r="Q1507" s="144"/>
    </row>
    <row r="1508" spans="1:17" s="28" customFormat="1" x14ac:dyDescent="0.25">
      <c r="A1508" s="56"/>
      <c r="B1508" s="62"/>
      <c r="C1508" s="62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94"/>
      <c r="Q1508" s="144"/>
    </row>
    <row r="1509" spans="1:17" s="28" customFormat="1" x14ac:dyDescent="0.25">
      <c r="A1509" s="56"/>
      <c r="B1509" s="62"/>
      <c r="C1509" s="62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94"/>
      <c r="Q1509" s="144"/>
    </row>
    <row r="1510" spans="1:17" s="28" customFormat="1" x14ac:dyDescent="0.25">
      <c r="A1510" s="56"/>
      <c r="B1510" s="62"/>
      <c r="C1510" s="62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94"/>
      <c r="Q1510" s="144"/>
    </row>
    <row r="1511" spans="1:17" s="28" customFormat="1" x14ac:dyDescent="0.25">
      <c r="A1511" s="56"/>
      <c r="B1511" s="62"/>
      <c r="C1511" s="62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94"/>
      <c r="Q1511" s="144"/>
    </row>
    <row r="1512" spans="1:17" s="28" customFormat="1" x14ac:dyDescent="0.25">
      <c r="A1512" s="56"/>
      <c r="B1512" s="62"/>
      <c r="C1512" s="62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94"/>
      <c r="Q1512" s="144"/>
    </row>
    <row r="1513" spans="1:17" s="28" customFormat="1" x14ac:dyDescent="0.25">
      <c r="A1513" s="56"/>
      <c r="B1513" s="62"/>
      <c r="C1513" s="62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94"/>
      <c r="Q1513" s="144"/>
    </row>
    <row r="1514" spans="1:17" s="28" customFormat="1" x14ac:dyDescent="0.25">
      <c r="A1514" s="56"/>
      <c r="B1514" s="62"/>
      <c r="C1514" s="62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94"/>
      <c r="Q1514" s="144"/>
    </row>
    <row r="1515" spans="1:17" s="28" customFormat="1" x14ac:dyDescent="0.25">
      <c r="A1515" s="56"/>
      <c r="B1515" s="62"/>
      <c r="C1515" s="62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94"/>
      <c r="Q1515" s="144"/>
    </row>
    <row r="1516" spans="1:17" s="28" customFormat="1" x14ac:dyDescent="0.25">
      <c r="A1516" s="56"/>
      <c r="B1516" s="62"/>
      <c r="C1516" s="62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94"/>
      <c r="Q1516" s="144"/>
    </row>
    <row r="1517" spans="1:17" s="28" customFormat="1" x14ac:dyDescent="0.25">
      <c r="A1517" s="56"/>
      <c r="B1517" s="62"/>
      <c r="C1517" s="62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94"/>
      <c r="Q1517" s="144"/>
    </row>
    <row r="1518" spans="1:17" s="28" customFormat="1" x14ac:dyDescent="0.25">
      <c r="A1518" s="56"/>
      <c r="B1518" s="62"/>
      <c r="C1518" s="62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94"/>
      <c r="Q1518" s="144"/>
    </row>
    <row r="1519" spans="1:17" s="28" customFormat="1" x14ac:dyDescent="0.25">
      <c r="A1519" s="56"/>
      <c r="B1519" s="62"/>
      <c r="C1519" s="62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94"/>
      <c r="Q1519" s="144"/>
    </row>
    <row r="1520" spans="1:17" s="28" customFormat="1" x14ac:dyDescent="0.25">
      <c r="A1520" s="56"/>
      <c r="B1520" s="62"/>
      <c r="C1520" s="62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94"/>
      <c r="Q1520" s="144"/>
    </row>
    <row r="1521" spans="1:17" s="28" customFormat="1" x14ac:dyDescent="0.25">
      <c r="A1521" s="56"/>
      <c r="B1521" s="62"/>
      <c r="C1521" s="62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94"/>
      <c r="Q1521" s="144"/>
    </row>
    <row r="1522" spans="1:17" s="28" customFormat="1" x14ac:dyDescent="0.25">
      <c r="A1522" s="56"/>
      <c r="B1522" s="62"/>
      <c r="C1522" s="62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94"/>
      <c r="Q1522" s="144"/>
    </row>
    <row r="1523" spans="1:17" s="28" customFormat="1" x14ac:dyDescent="0.25">
      <c r="A1523" s="56"/>
      <c r="B1523" s="62"/>
      <c r="C1523" s="62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94"/>
      <c r="Q1523" s="144"/>
    </row>
    <row r="1524" spans="1:17" s="28" customFormat="1" x14ac:dyDescent="0.25">
      <c r="A1524" s="56"/>
      <c r="B1524" s="62"/>
      <c r="C1524" s="62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94"/>
      <c r="Q1524" s="144"/>
    </row>
    <row r="1525" spans="1:17" s="28" customFormat="1" x14ac:dyDescent="0.25">
      <c r="A1525" s="56"/>
      <c r="B1525" s="62"/>
      <c r="C1525" s="62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94"/>
      <c r="Q1525" s="144"/>
    </row>
    <row r="1526" spans="1:17" s="28" customFormat="1" x14ac:dyDescent="0.25">
      <c r="A1526" s="56"/>
      <c r="B1526" s="62"/>
      <c r="C1526" s="62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94"/>
      <c r="Q1526" s="144"/>
    </row>
    <row r="1527" spans="1:17" s="28" customFormat="1" x14ac:dyDescent="0.25">
      <c r="A1527" s="56"/>
      <c r="B1527" s="62"/>
      <c r="C1527" s="62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94"/>
      <c r="Q1527" s="144"/>
    </row>
    <row r="1528" spans="1:17" s="28" customFormat="1" x14ac:dyDescent="0.25">
      <c r="A1528" s="56"/>
      <c r="B1528" s="62"/>
      <c r="C1528" s="62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94"/>
      <c r="Q1528" s="144"/>
    </row>
    <row r="1529" spans="1:17" s="28" customFormat="1" x14ac:dyDescent="0.25">
      <c r="A1529" s="56"/>
      <c r="B1529" s="62"/>
      <c r="C1529" s="62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94"/>
      <c r="Q1529" s="144"/>
    </row>
    <row r="1530" spans="1:17" s="28" customFormat="1" x14ac:dyDescent="0.25">
      <c r="A1530" s="56"/>
      <c r="B1530" s="62"/>
      <c r="C1530" s="62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94"/>
      <c r="Q1530" s="144"/>
    </row>
    <row r="1531" spans="1:17" s="28" customFormat="1" x14ac:dyDescent="0.25">
      <c r="A1531" s="56"/>
      <c r="B1531" s="62"/>
      <c r="C1531" s="62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94"/>
      <c r="Q1531" s="144"/>
    </row>
    <row r="1532" spans="1:17" s="28" customFormat="1" x14ac:dyDescent="0.25">
      <c r="A1532" s="56"/>
      <c r="B1532" s="62"/>
      <c r="C1532" s="62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94"/>
      <c r="Q1532" s="144"/>
    </row>
    <row r="1533" spans="1:17" s="28" customFormat="1" x14ac:dyDescent="0.25">
      <c r="A1533" s="56"/>
      <c r="B1533" s="62"/>
      <c r="C1533" s="62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94"/>
      <c r="Q1533" s="144"/>
    </row>
    <row r="1534" spans="1:17" s="28" customFormat="1" x14ac:dyDescent="0.25">
      <c r="A1534" s="56"/>
      <c r="B1534" s="62"/>
      <c r="C1534" s="62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94"/>
      <c r="Q1534" s="144"/>
    </row>
    <row r="1535" spans="1:17" s="28" customFormat="1" x14ac:dyDescent="0.25">
      <c r="A1535" s="56"/>
      <c r="B1535" s="62"/>
      <c r="C1535" s="62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94"/>
      <c r="Q1535" s="144"/>
    </row>
    <row r="1536" spans="1:17" s="28" customFormat="1" x14ac:dyDescent="0.25">
      <c r="A1536" s="56"/>
      <c r="B1536" s="62"/>
      <c r="C1536" s="62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94"/>
      <c r="Q1536" s="144"/>
    </row>
    <row r="1537" spans="1:17" s="28" customFormat="1" x14ac:dyDescent="0.25">
      <c r="A1537" s="56"/>
      <c r="B1537" s="62"/>
      <c r="C1537" s="62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94"/>
      <c r="Q1537" s="144"/>
    </row>
    <row r="1538" spans="1:17" s="28" customFormat="1" x14ac:dyDescent="0.25">
      <c r="A1538" s="56"/>
      <c r="B1538" s="62"/>
      <c r="C1538" s="62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94"/>
      <c r="Q1538" s="144"/>
    </row>
    <row r="1539" spans="1:17" s="28" customFormat="1" x14ac:dyDescent="0.25">
      <c r="A1539" s="56"/>
      <c r="B1539" s="62"/>
      <c r="C1539" s="62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94"/>
      <c r="Q1539" s="144"/>
    </row>
    <row r="1540" spans="1:17" s="28" customFormat="1" x14ac:dyDescent="0.25">
      <c r="A1540" s="56"/>
      <c r="B1540" s="62"/>
      <c r="C1540" s="62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94"/>
      <c r="Q1540" s="144"/>
    </row>
    <row r="1541" spans="1:17" s="28" customFormat="1" x14ac:dyDescent="0.25">
      <c r="A1541" s="56"/>
      <c r="B1541" s="62"/>
      <c r="C1541" s="62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94"/>
      <c r="Q1541" s="144"/>
    </row>
    <row r="1542" spans="1:17" s="28" customFormat="1" x14ac:dyDescent="0.25">
      <c r="A1542" s="56"/>
      <c r="B1542" s="62"/>
      <c r="C1542" s="62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94"/>
      <c r="Q1542" s="144"/>
    </row>
    <row r="1543" spans="1:17" s="28" customFormat="1" x14ac:dyDescent="0.25">
      <c r="A1543" s="56"/>
      <c r="B1543" s="62"/>
      <c r="C1543" s="62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94"/>
      <c r="Q1543" s="144"/>
    </row>
    <row r="1544" spans="1:17" s="28" customFormat="1" x14ac:dyDescent="0.25">
      <c r="A1544" s="56"/>
      <c r="B1544" s="62"/>
      <c r="C1544" s="62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94"/>
      <c r="Q1544" s="144"/>
    </row>
    <row r="1545" spans="1:17" s="28" customFormat="1" x14ac:dyDescent="0.25">
      <c r="A1545" s="56"/>
      <c r="B1545" s="62"/>
      <c r="C1545" s="62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94"/>
      <c r="Q1545" s="144"/>
    </row>
    <row r="1546" spans="1:17" s="28" customFormat="1" x14ac:dyDescent="0.25">
      <c r="A1546" s="56"/>
      <c r="B1546" s="62"/>
      <c r="C1546" s="62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94"/>
      <c r="Q1546" s="144"/>
    </row>
    <row r="1547" spans="1:17" s="28" customFormat="1" x14ac:dyDescent="0.25">
      <c r="A1547" s="56"/>
      <c r="B1547" s="62"/>
      <c r="C1547" s="62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94"/>
      <c r="Q1547" s="144"/>
    </row>
    <row r="1548" spans="1:17" s="28" customFormat="1" x14ac:dyDescent="0.25">
      <c r="A1548" s="56"/>
      <c r="B1548" s="62"/>
      <c r="C1548" s="62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94"/>
      <c r="Q1548" s="144"/>
    </row>
    <row r="1549" spans="1:17" s="28" customFormat="1" x14ac:dyDescent="0.25">
      <c r="A1549" s="56"/>
      <c r="B1549" s="62"/>
      <c r="C1549" s="62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94"/>
      <c r="Q1549" s="144"/>
    </row>
    <row r="1550" spans="1:17" s="28" customFormat="1" x14ac:dyDescent="0.25">
      <c r="A1550" s="56"/>
      <c r="B1550" s="62"/>
      <c r="C1550" s="62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94"/>
      <c r="Q1550" s="144"/>
    </row>
    <row r="1551" spans="1:17" s="28" customFormat="1" x14ac:dyDescent="0.25">
      <c r="A1551" s="56"/>
      <c r="B1551" s="62"/>
      <c r="C1551" s="62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94"/>
      <c r="Q1551" s="144"/>
    </row>
    <row r="1552" spans="1:17" s="28" customFormat="1" x14ac:dyDescent="0.25">
      <c r="A1552" s="56"/>
      <c r="B1552" s="62"/>
      <c r="C1552" s="62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94"/>
      <c r="Q1552" s="144"/>
    </row>
    <row r="1553" spans="1:17" s="28" customFormat="1" x14ac:dyDescent="0.25">
      <c r="A1553" s="56"/>
      <c r="B1553" s="62"/>
      <c r="C1553" s="62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94"/>
      <c r="Q1553" s="144"/>
    </row>
    <row r="1554" spans="1:17" s="28" customFormat="1" x14ac:dyDescent="0.25">
      <c r="A1554" s="56"/>
      <c r="B1554" s="62"/>
      <c r="C1554" s="62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94"/>
      <c r="Q1554" s="144"/>
    </row>
    <row r="1555" spans="1:17" s="28" customFormat="1" x14ac:dyDescent="0.25">
      <c r="A1555" s="56"/>
      <c r="B1555" s="62"/>
      <c r="C1555" s="62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94"/>
      <c r="Q1555" s="144"/>
    </row>
    <row r="1556" spans="1:17" s="28" customFormat="1" x14ac:dyDescent="0.25">
      <c r="A1556" s="56"/>
      <c r="B1556" s="62"/>
      <c r="C1556" s="62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94"/>
      <c r="Q1556" s="144"/>
    </row>
    <row r="1557" spans="1:17" s="28" customFormat="1" x14ac:dyDescent="0.25">
      <c r="A1557" s="56"/>
      <c r="B1557" s="62"/>
      <c r="C1557" s="62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94"/>
      <c r="Q1557" s="144"/>
    </row>
    <row r="1558" spans="1:17" s="28" customFormat="1" x14ac:dyDescent="0.25">
      <c r="A1558" s="56"/>
      <c r="B1558" s="62"/>
      <c r="C1558" s="62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94"/>
      <c r="Q1558" s="144"/>
    </row>
    <row r="1559" spans="1:17" s="28" customFormat="1" x14ac:dyDescent="0.25">
      <c r="A1559" s="56"/>
      <c r="B1559" s="62"/>
      <c r="C1559" s="62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94"/>
      <c r="Q1559" s="144"/>
    </row>
    <row r="1560" spans="1:17" s="28" customFormat="1" x14ac:dyDescent="0.25">
      <c r="A1560" s="56"/>
      <c r="B1560" s="62"/>
      <c r="C1560" s="62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94"/>
      <c r="Q1560" s="144"/>
    </row>
    <row r="1561" spans="1:17" s="28" customFormat="1" x14ac:dyDescent="0.25">
      <c r="A1561" s="56"/>
      <c r="B1561" s="62"/>
      <c r="C1561" s="62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94"/>
      <c r="Q1561" s="144"/>
    </row>
    <row r="1562" spans="1:17" s="28" customFormat="1" x14ac:dyDescent="0.25">
      <c r="A1562" s="56"/>
      <c r="B1562" s="62"/>
      <c r="C1562" s="62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94"/>
      <c r="Q1562" s="144"/>
    </row>
    <row r="1563" spans="1:17" s="28" customFormat="1" x14ac:dyDescent="0.25">
      <c r="A1563" s="56"/>
      <c r="B1563" s="62"/>
      <c r="C1563" s="62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94"/>
      <c r="Q1563" s="144"/>
    </row>
    <row r="1564" spans="1:17" s="28" customFormat="1" x14ac:dyDescent="0.25">
      <c r="A1564" s="56"/>
      <c r="B1564" s="62"/>
      <c r="C1564" s="62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94"/>
      <c r="Q1564" s="144"/>
    </row>
    <row r="1565" spans="1:17" s="28" customFormat="1" x14ac:dyDescent="0.25">
      <c r="A1565" s="56"/>
      <c r="B1565" s="62"/>
      <c r="C1565" s="62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94"/>
      <c r="Q1565" s="144"/>
    </row>
    <row r="1566" spans="1:17" s="28" customFormat="1" x14ac:dyDescent="0.25">
      <c r="A1566" s="56"/>
      <c r="B1566" s="62"/>
      <c r="C1566" s="62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94"/>
      <c r="Q1566" s="144"/>
    </row>
    <row r="1567" spans="1:17" s="28" customFormat="1" x14ac:dyDescent="0.25">
      <c r="A1567" s="56"/>
      <c r="B1567" s="62"/>
      <c r="C1567" s="62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94"/>
      <c r="Q1567" s="144"/>
    </row>
    <row r="1568" spans="1:17" s="28" customFormat="1" x14ac:dyDescent="0.25">
      <c r="A1568" s="56"/>
      <c r="B1568" s="62"/>
      <c r="C1568" s="62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94"/>
      <c r="Q1568" s="144"/>
    </row>
    <row r="1569" spans="1:17" s="28" customFormat="1" x14ac:dyDescent="0.25">
      <c r="A1569" s="56"/>
      <c r="B1569" s="62"/>
      <c r="C1569" s="62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94"/>
      <c r="Q1569" s="144"/>
    </row>
    <row r="1570" spans="1:17" s="28" customFormat="1" x14ac:dyDescent="0.25">
      <c r="A1570" s="56"/>
      <c r="B1570" s="62"/>
      <c r="C1570" s="62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94"/>
      <c r="Q1570" s="144"/>
    </row>
    <row r="1571" spans="1:17" s="28" customFormat="1" x14ac:dyDescent="0.25">
      <c r="A1571" s="56"/>
      <c r="B1571" s="62"/>
      <c r="C1571" s="62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94"/>
      <c r="Q1571" s="144"/>
    </row>
    <row r="1572" spans="1:17" s="28" customFormat="1" x14ac:dyDescent="0.25">
      <c r="A1572" s="56"/>
      <c r="B1572" s="62"/>
      <c r="C1572" s="62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94"/>
      <c r="Q1572" s="144"/>
    </row>
    <row r="1573" spans="1:17" s="28" customFormat="1" x14ac:dyDescent="0.25">
      <c r="A1573" s="56"/>
      <c r="B1573" s="62"/>
      <c r="C1573" s="62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94"/>
      <c r="Q1573" s="144"/>
    </row>
    <row r="1574" spans="1:17" s="28" customFormat="1" x14ac:dyDescent="0.25">
      <c r="A1574" s="56"/>
      <c r="B1574" s="62"/>
      <c r="C1574" s="62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94"/>
      <c r="Q1574" s="144"/>
    </row>
    <row r="1575" spans="1:17" s="28" customFormat="1" x14ac:dyDescent="0.25">
      <c r="A1575" s="56"/>
      <c r="B1575" s="62"/>
      <c r="C1575" s="62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94"/>
      <c r="Q1575" s="144"/>
    </row>
    <row r="1576" spans="1:17" s="28" customFormat="1" x14ac:dyDescent="0.25">
      <c r="A1576" s="56"/>
      <c r="B1576" s="62"/>
      <c r="C1576" s="62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94"/>
      <c r="Q1576" s="144"/>
    </row>
    <row r="1577" spans="1:17" s="28" customFormat="1" x14ac:dyDescent="0.25">
      <c r="A1577" s="56"/>
      <c r="B1577" s="62"/>
      <c r="C1577" s="62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94"/>
      <c r="Q1577" s="144"/>
    </row>
    <row r="1578" spans="1:17" s="28" customFormat="1" x14ac:dyDescent="0.25">
      <c r="A1578" s="56"/>
      <c r="B1578" s="62"/>
      <c r="C1578" s="62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94"/>
      <c r="Q1578" s="144"/>
    </row>
    <row r="1579" spans="1:17" s="28" customFormat="1" x14ac:dyDescent="0.25">
      <c r="A1579" s="56"/>
      <c r="B1579" s="62"/>
      <c r="C1579" s="62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94"/>
      <c r="Q1579" s="144"/>
    </row>
    <row r="1580" spans="1:17" s="28" customFormat="1" x14ac:dyDescent="0.25">
      <c r="A1580" s="56"/>
      <c r="B1580" s="62"/>
      <c r="C1580" s="62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94"/>
      <c r="Q1580" s="144"/>
    </row>
    <row r="1581" spans="1:17" s="28" customFormat="1" x14ac:dyDescent="0.25">
      <c r="A1581" s="56"/>
      <c r="B1581" s="62"/>
      <c r="C1581" s="62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94"/>
      <c r="Q1581" s="144"/>
    </row>
    <row r="1582" spans="1:17" s="28" customFormat="1" x14ac:dyDescent="0.25">
      <c r="A1582" s="56"/>
      <c r="B1582" s="62"/>
      <c r="C1582" s="62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94"/>
      <c r="Q1582" s="144"/>
    </row>
    <row r="1583" spans="1:17" s="28" customFormat="1" x14ac:dyDescent="0.25">
      <c r="A1583" s="56"/>
      <c r="B1583" s="62"/>
      <c r="C1583" s="62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94"/>
      <c r="Q1583" s="144"/>
    </row>
    <row r="1584" spans="1:17" s="28" customFormat="1" x14ac:dyDescent="0.25">
      <c r="A1584" s="56"/>
      <c r="B1584" s="62"/>
      <c r="C1584" s="62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94"/>
      <c r="Q1584" s="144"/>
    </row>
    <row r="1585" spans="1:17" s="28" customFormat="1" x14ac:dyDescent="0.25">
      <c r="A1585" s="56"/>
      <c r="B1585" s="62"/>
      <c r="C1585" s="62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94"/>
      <c r="Q1585" s="144"/>
    </row>
    <row r="1586" spans="1:17" s="28" customFormat="1" x14ac:dyDescent="0.25">
      <c r="A1586" s="56"/>
      <c r="B1586" s="62"/>
      <c r="C1586" s="62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94"/>
      <c r="Q1586" s="144"/>
    </row>
    <row r="1587" spans="1:17" s="28" customFormat="1" x14ac:dyDescent="0.25">
      <c r="A1587" s="56"/>
      <c r="B1587" s="62"/>
      <c r="C1587" s="62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94"/>
      <c r="Q1587" s="144"/>
    </row>
    <row r="1588" spans="1:17" s="28" customFormat="1" x14ac:dyDescent="0.25">
      <c r="A1588" s="56"/>
      <c r="B1588" s="62"/>
      <c r="C1588" s="62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94"/>
      <c r="Q1588" s="144"/>
    </row>
    <row r="1589" spans="1:17" s="28" customFormat="1" x14ac:dyDescent="0.25">
      <c r="A1589" s="56"/>
      <c r="B1589" s="62"/>
      <c r="C1589" s="62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94"/>
      <c r="Q1589" s="144"/>
    </row>
    <row r="1590" spans="1:17" s="28" customFormat="1" x14ac:dyDescent="0.25">
      <c r="A1590" s="56"/>
      <c r="B1590" s="62"/>
      <c r="C1590" s="62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94"/>
      <c r="Q1590" s="144"/>
    </row>
    <row r="1591" spans="1:17" s="28" customFormat="1" x14ac:dyDescent="0.25">
      <c r="A1591" s="56"/>
      <c r="B1591" s="62"/>
      <c r="C1591" s="62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94"/>
      <c r="Q1591" s="144"/>
    </row>
    <row r="1592" spans="1:17" s="28" customFormat="1" x14ac:dyDescent="0.25">
      <c r="A1592" s="56"/>
      <c r="B1592" s="62"/>
      <c r="C1592" s="62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94"/>
      <c r="Q1592" s="144"/>
    </row>
    <row r="1593" spans="1:17" s="28" customFormat="1" x14ac:dyDescent="0.25">
      <c r="A1593" s="56"/>
      <c r="B1593" s="62"/>
      <c r="C1593" s="62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94"/>
      <c r="Q1593" s="144"/>
    </row>
    <row r="1594" spans="1:17" s="28" customFormat="1" x14ac:dyDescent="0.25">
      <c r="A1594" s="56"/>
      <c r="B1594" s="62"/>
      <c r="C1594" s="62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94"/>
      <c r="Q1594" s="144"/>
    </row>
    <row r="1595" spans="1:17" s="28" customFormat="1" x14ac:dyDescent="0.25">
      <c r="A1595" s="56"/>
      <c r="B1595" s="62"/>
      <c r="C1595" s="62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94"/>
      <c r="Q1595" s="144"/>
    </row>
    <row r="1596" spans="1:17" s="28" customFormat="1" x14ac:dyDescent="0.25">
      <c r="A1596" s="56"/>
      <c r="B1596" s="62"/>
      <c r="C1596" s="62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94"/>
      <c r="Q1596" s="144"/>
    </row>
    <row r="1597" spans="1:17" s="28" customFormat="1" x14ac:dyDescent="0.25">
      <c r="A1597" s="56"/>
      <c r="B1597" s="62"/>
      <c r="C1597" s="62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94"/>
      <c r="Q1597" s="144"/>
    </row>
    <row r="1598" spans="1:17" s="28" customFormat="1" x14ac:dyDescent="0.25">
      <c r="A1598" s="56"/>
      <c r="B1598" s="62"/>
      <c r="C1598" s="62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94"/>
      <c r="Q1598" s="144"/>
    </row>
    <row r="1599" spans="1:17" s="28" customFormat="1" x14ac:dyDescent="0.25">
      <c r="A1599" s="56"/>
      <c r="B1599" s="62"/>
      <c r="C1599" s="62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94"/>
      <c r="Q1599" s="144"/>
    </row>
    <row r="1600" spans="1:17" s="28" customFormat="1" x14ac:dyDescent="0.25">
      <c r="A1600" s="56"/>
      <c r="B1600" s="62"/>
      <c r="C1600" s="62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94"/>
      <c r="Q1600" s="144"/>
    </row>
    <row r="1601" spans="1:17" s="28" customFormat="1" x14ac:dyDescent="0.25">
      <c r="A1601" s="56"/>
      <c r="B1601" s="62"/>
      <c r="C1601" s="62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94"/>
      <c r="Q1601" s="144"/>
    </row>
    <row r="1602" spans="1:17" s="28" customFormat="1" x14ac:dyDescent="0.25">
      <c r="A1602" s="56"/>
      <c r="B1602" s="62"/>
      <c r="C1602" s="62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94"/>
      <c r="Q1602" s="144"/>
    </row>
    <row r="1603" spans="1:17" s="28" customFormat="1" x14ac:dyDescent="0.25">
      <c r="A1603" s="56"/>
      <c r="B1603" s="62"/>
      <c r="C1603" s="62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94"/>
      <c r="Q1603" s="144"/>
    </row>
    <row r="1604" spans="1:17" s="28" customFormat="1" x14ac:dyDescent="0.25">
      <c r="A1604" s="56"/>
      <c r="B1604" s="62"/>
      <c r="C1604" s="62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94"/>
      <c r="Q1604" s="144"/>
    </row>
    <row r="1605" spans="1:17" s="28" customFormat="1" x14ac:dyDescent="0.25">
      <c r="A1605" s="56"/>
      <c r="B1605" s="62"/>
      <c r="C1605" s="62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94"/>
      <c r="Q1605" s="144"/>
    </row>
    <row r="1606" spans="1:17" s="28" customFormat="1" x14ac:dyDescent="0.25">
      <c r="A1606" s="56"/>
      <c r="B1606" s="62"/>
      <c r="C1606" s="62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94"/>
      <c r="Q1606" s="144"/>
    </row>
    <row r="1607" spans="1:17" s="28" customFormat="1" x14ac:dyDescent="0.25">
      <c r="A1607" s="56"/>
      <c r="B1607" s="62"/>
      <c r="C1607" s="62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94"/>
      <c r="Q1607" s="144"/>
    </row>
    <row r="1608" spans="1:17" s="28" customFormat="1" x14ac:dyDescent="0.25">
      <c r="A1608" s="56"/>
      <c r="B1608" s="62"/>
      <c r="C1608" s="62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94"/>
      <c r="Q1608" s="144"/>
    </row>
    <row r="1609" spans="1:17" s="28" customFormat="1" x14ac:dyDescent="0.25">
      <c r="A1609" s="56"/>
      <c r="B1609" s="62"/>
      <c r="C1609" s="62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94"/>
      <c r="Q1609" s="144"/>
    </row>
    <row r="1610" spans="1:17" s="28" customFormat="1" x14ac:dyDescent="0.25">
      <c r="A1610" s="56"/>
      <c r="B1610" s="62"/>
      <c r="C1610" s="62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94"/>
      <c r="Q1610" s="144"/>
    </row>
    <row r="1611" spans="1:17" s="28" customFormat="1" x14ac:dyDescent="0.25">
      <c r="A1611" s="56"/>
      <c r="B1611" s="62"/>
      <c r="C1611" s="62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94"/>
      <c r="Q1611" s="144"/>
    </row>
    <row r="1612" spans="1:17" s="28" customFormat="1" x14ac:dyDescent="0.25">
      <c r="A1612" s="56"/>
      <c r="B1612" s="62"/>
      <c r="C1612" s="62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94"/>
      <c r="Q1612" s="144"/>
    </row>
    <row r="1613" spans="1:17" s="28" customFormat="1" x14ac:dyDescent="0.25">
      <c r="A1613" s="56"/>
      <c r="B1613" s="62"/>
      <c r="C1613" s="62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94"/>
      <c r="Q1613" s="144"/>
    </row>
    <row r="1614" spans="1:17" s="28" customFormat="1" x14ac:dyDescent="0.25">
      <c r="A1614" s="56"/>
      <c r="B1614" s="62"/>
      <c r="C1614" s="62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94"/>
      <c r="Q1614" s="144"/>
    </row>
    <row r="1615" spans="1:17" s="28" customFormat="1" x14ac:dyDescent="0.25">
      <c r="A1615" s="56"/>
      <c r="B1615" s="62"/>
      <c r="C1615" s="62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94"/>
      <c r="Q1615" s="144"/>
    </row>
    <row r="1616" spans="1:17" s="28" customFormat="1" x14ac:dyDescent="0.25">
      <c r="A1616" s="56"/>
      <c r="B1616" s="62"/>
      <c r="C1616" s="62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94"/>
      <c r="Q1616" s="144"/>
    </row>
    <row r="1617" spans="1:17" s="28" customFormat="1" x14ac:dyDescent="0.25">
      <c r="A1617" s="56"/>
      <c r="B1617" s="62"/>
      <c r="C1617" s="62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94"/>
      <c r="Q1617" s="144"/>
    </row>
    <row r="1618" spans="1:17" s="28" customFormat="1" x14ac:dyDescent="0.25">
      <c r="A1618" s="56"/>
      <c r="B1618" s="62"/>
      <c r="C1618" s="62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94"/>
      <c r="Q1618" s="144"/>
    </row>
    <row r="1619" spans="1:17" s="28" customFormat="1" x14ac:dyDescent="0.25">
      <c r="A1619" s="56"/>
      <c r="B1619" s="62"/>
      <c r="C1619" s="62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94"/>
      <c r="Q1619" s="144"/>
    </row>
    <row r="1620" spans="1:17" s="28" customFormat="1" x14ac:dyDescent="0.25">
      <c r="A1620" s="56"/>
      <c r="B1620" s="62"/>
      <c r="C1620" s="62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94"/>
      <c r="Q1620" s="144"/>
    </row>
    <row r="1621" spans="1:17" s="28" customFormat="1" x14ac:dyDescent="0.25">
      <c r="A1621" s="56"/>
      <c r="B1621" s="62"/>
      <c r="C1621" s="62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94"/>
      <c r="Q1621" s="144"/>
    </row>
    <row r="1622" spans="1:17" s="28" customFormat="1" x14ac:dyDescent="0.25">
      <c r="A1622" s="56"/>
      <c r="B1622" s="62"/>
      <c r="C1622" s="62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94"/>
      <c r="Q1622" s="144"/>
    </row>
    <row r="1623" spans="1:17" s="28" customFormat="1" x14ac:dyDescent="0.25">
      <c r="A1623" s="56"/>
      <c r="B1623" s="62"/>
      <c r="C1623" s="62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94"/>
      <c r="Q1623" s="144"/>
    </row>
    <row r="1624" spans="1:17" s="28" customFormat="1" x14ac:dyDescent="0.25">
      <c r="A1624" s="56"/>
      <c r="B1624" s="62"/>
      <c r="C1624" s="62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94"/>
      <c r="Q1624" s="144"/>
    </row>
    <row r="1625" spans="1:17" s="28" customFormat="1" x14ac:dyDescent="0.25">
      <c r="A1625" s="56"/>
      <c r="B1625" s="62"/>
      <c r="C1625" s="62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94"/>
      <c r="Q1625" s="144"/>
    </row>
    <row r="1626" spans="1:17" s="28" customFormat="1" x14ac:dyDescent="0.25">
      <c r="A1626" s="56"/>
      <c r="B1626" s="62"/>
      <c r="C1626" s="62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94"/>
      <c r="Q1626" s="144"/>
    </row>
    <row r="1627" spans="1:17" s="28" customFormat="1" x14ac:dyDescent="0.25">
      <c r="A1627" s="56"/>
      <c r="B1627" s="62"/>
      <c r="C1627" s="62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94"/>
      <c r="Q1627" s="144"/>
    </row>
    <row r="1628" spans="1:17" s="28" customFormat="1" x14ac:dyDescent="0.25">
      <c r="A1628" s="56"/>
      <c r="B1628" s="62"/>
      <c r="C1628" s="62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94"/>
      <c r="Q1628" s="144"/>
    </row>
    <row r="1629" spans="1:17" s="28" customFormat="1" x14ac:dyDescent="0.25">
      <c r="A1629" s="56"/>
      <c r="B1629" s="62"/>
      <c r="C1629" s="62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94"/>
      <c r="Q1629" s="144"/>
    </row>
    <row r="1630" spans="1:17" s="28" customFormat="1" x14ac:dyDescent="0.25">
      <c r="A1630" s="56"/>
      <c r="B1630" s="62"/>
      <c r="C1630" s="62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94"/>
      <c r="Q1630" s="144"/>
    </row>
    <row r="1631" spans="1:17" s="28" customFormat="1" x14ac:dyDescent="0.25">
      <c r="A1631" s="56"/>
      <c r="B1631" s="62"/>
      <c r="C1631" s="62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94"/>
      <c r="Q1631" s="144"/>
    </row>
    <row r="1632" spans="1:17" s="28" customFormat="1" x14ac:dyDescent="0.25">
      <c r="A1632" s="56"/>
      <c r="B1632" s="62"/>
      <c r="C1632" s="62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94"/>
      <c r="Q1632" s="144"/>
    </row>
    <row r="1633" spans="1:17" s="28" customFormat="1" x14ac:dyDescent="0.25">
      <c r="A1633" s="56"/>
      <c r="B1633" s="62"/>
      <c r="C1633" s="62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94"/>
      <c r="Q1633" s="144"/>
    </row>
    <row r="1634" spans="1:17" s="28" customFormat="1" x14ac:dyDescent="0.25">
      <c r="A1634" s="56"/>
      <c r="B1634" s="62"/>
      <c r="C1634" s="62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94"/>
      <c r="Q1634" s="144"/>
    </row>
    <row r="1635" spans="1:17" s="28" customFormat="1" x14ac:dyDescent="0.25">
      <c r="A1635" s="56"/>
      <c r="B1635" s="62"/>
      <c r="C1635" s="62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94"/>
      <c r="Q1635" s="144"/>
    </row>
    <row r="1636" spans="1:17" s="28" customFormat="1" x14ac:dyDescent="0.25">
      <c r="A1636" s="56"/>
      <c r="B1636" s="62"/>
      <c r="C1636" s="62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94"/>
      <c r="Q1636" s="144"/>
    </row>
    <row r="1637" spans="1:17" s="28" customFormat="1" x14ac:dyDescent="0.25">
      <c r="A1637" s="56"/>
      <c r="B1637" s="62"/>
      <c r="C1637" s="62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94"/>
      <c r="Q1637" s="144"/>
    </row>
    <row r="1638" spans="1:17" s="28" customFormat="1" x14ac:dyDescent="0.25">
      <c r="A1638" s="56"/>
      <c r="B1638" s="62"/>
      <c r="C1638" s="62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94"/>
      <c r="Q1638" s="144"/>
    </row>
    <row r="1639" spans="1:17" s="28" customFormat="1" x14ac:dyDescent="0.25">
      <c r="A1639" s="56"/>
      <c r="B1639" s="62"/>
      <c r="C1639" s="62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94"/>
      <c r="Q1639" s="144"/>
    </row>
    <row r="1640" spans="1:17" s="28" customFormat="1" x14ac:dyDescent="0.25">
      <c r="A1640" s="56"/>
      <c r="B1640" s="62"/>
      <c r="C1640" s="62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94"/>
      <c r="Q1640" s="144"/>
    </row>
    <row r="1641" spans="1:17" s="28" customFormat="1" x14ac:dyDescent="0.25">
      <c r="A1641" s="56"/>
      <c r="B1641" s="62"/>
      <c r="C1641" s="62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94"/>
      <c r="Q1641" s="144"/>
    </row>
    <row r="1642" spans="1:17" s="28" customFormat="1" x14ac:dyDescent="0.25">
      <c r="A1642" s="56"/>
      <c r="B1642" s="62"/>
      <c r="C1642" s="62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94"/>
      <c r="Q1642" s="144"/>
    </row>
    <row r="1643" spans="1:17" s="28" customFormat="1" x14ac:dyDescent="0.25">
      <c r="A1643" s="56"/>
      <c r="B1643" s="62"/>
      <c r="C1643" s="62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94"/>
      <c r="Q1643" s="144"/>
    </row>
    <row r="1644" spans="1:17" s="28" customFormat="1" x14ac:dyDescent="0.25">
      <c r="A1644" s="56"/>
      <c r="B1644" s="62"/>
      <c r="C1644" s="62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94"/>
      <c r="Q1644" s="144"/>
    </row>
    <row r="1645" spans="1:17" s="28" customFormat="1" x14ac:dyDescent="0.25">
      <c r="A1645" s="56"/>
      <c r="B1645" s="62"/>
      <c r="C1645" s="62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94"/>
      <c r="Q1645" s="144"/>
    </row>
    <row r="1646" spans="1:17" s="28" customFormat="1" x14ac:dyDescent="0.25">
      <c r="A1646" s="56"/>
      <c r="B1646" s="62"/>
      <c r="C1646" s="62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94"/>
      <c r="Q1646" s="144"/>
    </row>
    <row r="1647" spans="1:17" s="28" customFormat="1" x14ac:dyDescent="0.25">
      <c r="A1647" s="56"/>
      <c r="B1647" s="62"/>
      <c r="C1647" s="62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94"/>
      <c r="Q1647" s="144"/>
    </row>
    <row r="1648" spans="1:17" s="28" customFormat="1" x14ac:dyDescent="0.25">
      <c r="A1648" s="56"/>
      <c r="B1648" s="62"/>
      <c r="C1648" s="62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94"/>
      <c r="Q1648" s="144"/>
    </row>
    <row r="1649" spans="1:17" s="28" customFormat="1" x14ac:dyDescent="0.25">
      <c r="A1649" s="56"/>
      <c r="B1649" s="62"/>
      <c r="C1649" s="62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94"/>
      <c r="Q1649" s="144"/>
    </row>
    <row r="1650" spans="1:17" s="28" customFormat="1" x14ac:dyDescent="0.25">
      <c r="A1650" s="56"/>
      <c r="B1650" s="62"/>
      <c r="C1650" s="62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94"/>
      <c r="Q1650" s="144"/>
    </row>
    <row r="1651" spans="1:17" s="28" customFormat="1" x14ac:dyDescent="0.25">
      <c r="A1651" s="56"/>
      <c r="B1651" s="62"/>
      <c r="C1651" s="62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94"/>
      <c r="Q1651" s="144"/>
    </row>
  </sheetData>
  <mergeCells count="33">
    <mergeCell ref="A280:D280"/>
    <mergeCell ref="F14:F15"/>
    <mergeCell ref="A284:F284"/>
    <mergeCell ref="E13:I13"/>
    <mergeCell ref="L14:L15"/>
    <mergeCell ref="Q264:Q282"/>
    <mergeCell ref="Q1:Q34"/>
    <mergeCell ref="Q35:Q60"/>
    <mergeCell ref="Q61:Q86"/>
    <mergeCell ref="Q87:Q136"/>
    <mergeCell ref="Q137:Q166"/>
    <mergeCell ref="Q168:Q201"/>
    <mergeCell ref="Q210:Q241"/>
    <mergeCell ref="Q242:Q263"/>
    <mergeCell ref="K3:P3"/>
    <mergeCell ref="K4:P4"/>
    <mergeCell ref="K5:P5"/>
    <mergeCell ref="K6:P6"/>
    <mergeCell ref="K7:P7"/>
    <mergeCell ref="M14:N14"/>
    <mergeCell ref="O14:O15"/>
    <mergeCell ref="A9:P9"/>
    <mergeCell ref="A13:A15"/>
    <mergeCell ref="C13:C15"/>
    <mergeCell ref="B13:B15"/>
    <mergeCell ref="D13:D15"/>
    <mergeCell ref="G14:H14"/>
    <mergeCell ref="J13:O13"/>
    <mergeCell ref="I14:I15"/>
    <mergeCell ref="P13:P15"/>
    <mergeCell ref="J14:J15"/>
    <mergeCell ref="K14:K15"/>
    <mergeCell ref="E14:E15"/>
  </mergeCells>
  <phoneticPr fontId="3" type="noConversion"/>
  <printOptions horizontalCentered="1"/>
  <pageMargins left="0" right="0" top="0.78740157480314965" bottom="0.78740157480314965" header="0.47244094488188981" footer="0.39370078740157483"/>
  <pageSetup paperSize="9" scale="47" fitToHeight="100" orientation="landscape" useFirstPageNumber="1" r:id="rId1"/>
  <headerFooter scaleWithDoc="0" alignWithMargins="0">
    <oddHeader xml:space="preserve">&amp;R&amp;12Продовження додатку&amp;10
</oddHeader>
    <oddFooter>&amp;R&amp;8Сторінка &amp;P</oddFooter>
  </headerFooter>
  <rowBreaks count="1" manualBreakCount="1">
    <brk id="26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T221"/>
  <sheetViews>
    <sheetView showGridLines="0" showZeros="0" view="pageBreakPreview" topLeftCell="A198" zoomScale="55" zoomScaleNormal="87" zoomScaleSheetLayoutView="55" workbookViewId="0">
      <selection activeCell="E233" sqref="E233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6" width="20.5" style="4" customWidth="1"/>
    <col min="7" max="7" width="18" style="4" customWidth="1"/>
    <col min="8" max="8" width="17.5" style="4" customWidth="1"/>
    <col min="9" max="9" width="18.83203125" style="4" customWidth="1"/>
    <col min="10" max="10" width="19.1640625" style="4" customWidth="1"/>
    <col min="11" max="11" width="17.6640625" style="4" customWidth="1"/>
    <col min="12" max="12" width="15.83203125" style="4" customWidth="1"/>
    <col min="13" max="13" width="14.83203125" style="4" customWidth="1"/>
    <col min="14" max="14" width="18.83203125" style="4" customWidth="1"/>
    <col min="15" max="15" width="20.5" style="4" customWidth="1"/>
    <col min="16" max="16" width="6.1640625" style="148" customWidth="1"/>
    <col min="17" max="16384" width="9.1640625" style="4"/>
  </cols>
  <sheetData>
    <row r="1" spans="1:16" ht="23.25" x14ac:dyDescent="0.35">
      <c r="J1" s="179" t="s">
        <v>541</v>
      </c>
      <c r="K1" s="179"/>
      <c r="L1" s="179"/>
      <c r="M1" s="179"/>
      <c r="N1" s="179"/>
      <c r="O1" s="179"/>
      <c r="P1" s="177">
        <v>47</v>
      </c>
    </row>
    <row r="2" spans="1:16" ht="24" customHeight="1" x14ac:dyDescent="0.25">
      <c r="J2" s="149" t="s">
        <v>546</v>
      </c>
      <c r="K2" s="149"/>
      <c r="L2" s="149"/>
      <c r="M2" s="149"/>
      <c r="N2" s="149"/>
      <c r="O2" s="149"/>
      <c r="P2" s="177"/>
    </row>
    <row r="3" spans="1:16" ht="26.25" customHeight="1" x14ac:dyDescent="0.35">
      <c r="J3" s="170" t="s">
        <v>547</v>
      </c>
      <c r="K3" s="170"/>
      <c r="L3" s="170"/>
      <c r="M3" s="170"/>
      <c r="N3" s="170"/>
      <c r="O3" s="170"/>
      <c r="P3" s="177"/>
    </row>
    <row r="4" spans="1:16" ht="26.25" customHeight="1" x14ac:dyDescent="0.35">
      <c r="J4" s="170" t="s">
        <v>548</v>
      </c>
      <c r="K4" s="170"/>
      <c r="L4" s="170"/>
      <c r="M4" s="170"/>
      <c r="N4" s="170"/>
      <c r="O4" s="170"/>
      <c r="P4" s="177"/>
    </row>
    <row r="5" spans="1:16" ht="26.25" customHeight="1" x14ac:dyDescent="0.35">
      <c r="J5" s="170" t="s">
        <v>549</v>
      </c>
      <c r="K5" s="170"/>
      <c r="L5" s="170"/>
      <c r="M5" s="170"/>
      <c r="N5" s="170"/>
      <c r="O5" s="170"/>
      <c r="P5" s="177"/>
    </row>
    <row r="6" spans="1:16" ht="26.25" customHeight="1" x14ac:dyDescent="0.35">
      <c r="J6" s="170" t="s">
        <v>550</v>
      </c>
      <c r="K6" s="170"/>
      <c r="L6" s="170"/>
      <c r="M6" s="170"/>
      <c r="N6" s="170"/>
      <c r="O6" s="170"/>
      <c r="P6" s="177"/>
    </row>
    <row r="7" spans="1:16" ht="26.25" customHeight="1" x14ac:dyDescent="0.35">
      <c r="J7" s="170" t="s">
        <v>552</v>
      </c>
      <c r="K7" s="170"/>
      <c r="L7" s="170"/>
      <c r="M7" s="170"/>
      <c r="N7" s="170"/>
      <c r="O7" s="170"/>
      <c r="P7" s="177"/>
    </row>
    <row r="8" spans="1:16" ht="17.25" customHeight="1" x14ac:dyDescent="0.25">
      <c r="J8" s="149"/>
      <c r="K8" s="149"/>
      <c r="L8" s="149"/>
      <c r="M8" s="149"/>
      <c r="N8" s="149"/>
      <c r="O8" s="149"/>
      <c r="P8" s="177"/>
    </row>
    <row r="9" spans="1:16" ht="102.75" customHeight="1" x14ac:dyDescent="0.25">
      <c r="A9" s="180" t="s">
        <v>462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77"/>
    </row>
    <row r="10" spans="1:16" ht="19.5" customHeight="1" x14ac:dyDescent="0.25">
      <c r="A10" s="66"/>
      <c r="B10" s="66"/>
      <c r="C10" s="58"/>
      <c r="D10" s="58"/>
      <c r="E10" s="58"/>
      <c r="F10" s="141" t="s">
        <v>542</v>
      </c>
      <c r="G10" s="58"/>
      <c r="H10" s="58"/>
      <c r="I10" s="58"/>
      <c r="J10" s="58"/>
      <c r="K10" s="58"/>
      <c r="L10" s="58"/>
      <c r="M10" s="58"/>
      <c r="N10" s="58"/>
      <c r="O10" s="58"/>
      <c r="P10" s="177"/>
    </row>
    <row r="11" spans="1:16" ht="16.5" customHeight="1" x14ac:dyDescent="0.25">
      <c r="A11" s="67"/>
      <c r="B11" s="67"/>
      <c r="C11" s="58"/>
      <c r="D11" s="58"/>
      <c r="E11" s="58"/>
      <c r="F11" s="67" t="s">
        <v>543</v>
      </c>
      <c r="G11" s="58"/>
      <c r="H11" s="58"/>
      <c r="I11" s="58"/>
      <c r="J11" s="58"/>
      <c r="K11" s="58"/>
      <c r="L11" s="58"/>
      <c r="M11" s="58"/>
      <c r="N11" s="58"/>
      <c r="O11" s="58"/>
      <c r="P11" s="177"/>
    </row>
    <row r="12" spans="1:16" s="17" customFormat="1" ht="15" customHeight="1" x14ac:dyDescent="0.3">
      <c r="A12" s="14"/>
      <c r="B12" s="15"/>
      <c r="C12" s="16"/>
      <c r="O12" s="65" t="s">
        <v>366</v>
      </c>
      <c r="P12" s="177"/>
    </row>
    <row r="13" spans="1:16" s="52" customFormat="1" ht="21.75" customHeight="1" x14ac:dyDescent="0.25">
      <c r="A13" s="165" t="s">
        <v>345</v>
      </c>
      <c r="B13" s="165" t="s">
        <v>334</v>
      </c>
      <c r="C13" s="165" t="s">
        <v>347</v>
      </c>
      <c r="D13" s="169" t="s">
        <v>228</v>
      </c>
      <c r="E13" s="169"/>
      <c r="F13" s="169"/>
      <c r="G13" s="169"/>
      <c r="H13" s="169"/>
      <c r="I13" s="169" t="s">
        <v>229</v>
      </c>
      <c r="J13" s="169"/>
      <c r="K13" s="169"/>
      <c r="L13" s="169"/>
      <c r="M13" s="169"/>
      <c r="N13" s="169"/>
      <c r="O13" s="169" t="s">
        <v>230</v>
      </c>
      <c r="P13" s="177"/>
    </row>
    <row r="14" spans="1:16" s="52" customFormat="1" ht="29.25" customHeight="1" x14ac:dyDescent="0.25">
      <c r="A14" s="165"/>
      <c r="B14" s="165"/>
      <c r="C14" s="165"/>
      <c r="D14" s="168" t="s">
        <v>335</v>
      </c>
      <c r="E14" s="168" t="s">
        <v>231</v>
      </c>
      <c r="F14" s="164" t="s">
        <v>232</v>
      </c>
      <c r="G14" s="164"/>
      <c r="H14" s="168" t="s">
        <v>233</v>
      </c>
      <c r="I14" s="168" t="s">
        <v>335</v>
      </c>
      <c r="J14" s="168" t="s">
        <v>336</v>
      </c>
      <c r="K14" s="168" t="s">
        <v>231</v>
      </c>
      <c r="L14" s="164" t="s">
        <v>232</v>
      </c>
      <c r="M14" s="164"/>
      <c r="N14" s="168" t="s">
        <v>233</v>
      </c>
      <c r="O14" s="169"/>
      <c r="P14" s="177"/>
    </row>
    <row r="15" spans="1:16" s="52" customFormat="1" ht="66" customHeight="1" x14ac:dyDescent="0.25">
      <c r="A15" s="165"/>
      <c r="B15" s="165"/>
      <c r="C15" s="165"/>
      <c r="D15" s="168"/>
      <c r="E15" s="168"/>
      <c r="F15" s="93" t="s">
        <v>234</v>
      </c>
      <c r="G15" s="93" t="s">
        <v>235</v>
      </c>
      <c r="H15" s="168"/>
      <c r="I15" s="168"/>
      <c r="J15" s="168"/>
      <c r="K15" s="168"/>
      <c r="L15" s="93" t="s">
        <v>234</v>
      </c>
      <c r="M15" s="93" t="s">
        <v>235</v>
      </c>
      <c r="N15" s="168"/>
      <c r="O15" s="169"/>
      <c r="P15" s="177"/>
    </row>
    <row r="16" spans="1:16" s="52" customFormat="1" ht="21" customHeight="1" x14ac:dyDescent="0.25">
      <c r="A16" s="7" t="s">
        <v>44</v>
      </c>
      <c r="B16" s="8"/>
      <c r="C16" s="9" t="s">
        <v>45</v>
      </c>
      <c r="D16" s="48">
        <f>D18+D19+D20+D21</f>
        <v>259852700</v>
      </c>
      <c r="E16" s="48">
        <f t="shared" ref="E16:O16" si="0">E18+E19+E20+E21</f>
        <v>259852700</v>
      </c>
      <c r="F16" s="48">
        <f>F18+F19+F20+F21</f>
        <v>197271700</v>
      </c>
      <c r="G16" s="48">
        <f t="shared" si="0"/>
        <v>4147100</v>
      </c>
      <c r="H16" s="48">
        <f t="shared" si="0"/>
        <v>0</v>
      </c>
      <c r="I16" s="48">
        <f t="shared" si="0"/>
        <v>2776000</v>
      </c>
      <c r="J16" s="48">
        <f t="shared" si="0"/>
        <v>876000</v>
      </c>
      <c r="K16" s="48">
        <f t="shared" si="0"/>
        <v>1900000</v>
      </c>
      <c r="L16" s="48">
        <f t="shared" si="0"/>
        <v>1332000</v>
      </c>
      <c r="M16" s="48">
        <f t="shared" si="0"/>
        <v>71500</v>
      </c>
      <c r="N16" s="48">
        <f t="shared" si="0"/>
        <v>876000</v>
      </c>
      <c r="O16" s="48">
        <f t="shared" si="0"/>
        <v>262628700</v>
      </c>
      <c r="P16" s="177"/>
    </row>
    <row r="17" spans="1:16" s="52" customFormat="1" ht="61.5" hidden="1" customHeight="1" x14ac:dyDescent="0.25">
      <c r="A17" s="7"/>
      <c r="B17" s="8"/>
      <c r="C17" s="9" t="s">
        <v>450</v>
      </c>
      <c r="D17" s="48">
        <f>D22</f>
        <v>0</v>
      </c>
      <c r="E17" s="48">
        <f t="shared" ref="E17:O17" si="1">E22</f>
        <v>0</v>
      </c>
      <c r="F17" s="48">
        <f t="shared" si="1"/>
        <v>0</v>
      </c>
      <c r="G17" s="48">
        <f t="shared" si="1"/>
        <v>0</v>
      </c>
      <c r="H17" s="48">
        <f t="shared" si="1"/>
        <v>0</v>
      </c>
      <c r="I17" s="48">
        <f t="shared" si="1"/>
        <v>0</v>
      </c>
      <c r="J17" s="48">
        <f t="shared" si="1"/>
        <v>0</v>
      </c>
      <c r="K17" s="48">
        <f t="shared" si="1"/>
        <v>0</v>
      </c>
      <c r="L17" s="48">
        <f t="shared" si="1"/>
        <v>0</v>
      </c>
      <c r="M17" s="48">
        <f t="shared" si="1"/>
        <v>0</v>
      </c>
      <c r="N17" s="48">
        <f t="shared" si="1"/>
        <v>0</v>
      </c>
      <c r="O17" s="48">
        <f t="shared" si="1"/>
        <v>0</v>
      </c>
      <c r="P17" s="177"/>
    </row>
    <row r="18" spans="1:16" ht="37.5" customHeight="1" x14ac:dyDescent="0.25">
      <c r="A18" s="37" t="s">
        <v>122</v>
      </c>
      <c r="B18" s="37" t="s">
        <v>47</v>
      </c>
      <c r="C18" s="6" t="s">
        <v>516</v>
      </c>
      <c r="D18" s="49">
        <f>'дод 3'!E20+'дод 3'!E70+'дод 3'!E104+'дод 3'!E134+'дод 3'!E168+'дод 3'!E175+'дод 3'!E190+'дод 3'!E220+'дод 3'!E224+'дод 3'!E241+'дод 3'!E247+'дод 3'!E250+'дод 3'!E261+'дод 3'!E258</f>
        <v>259256700</v>
      </c>
      <c r="E18" s="49">
        <f>'дод 3'!F20+'дод 3'!F70+'дод 3'!F104+'дод 3'!F134+'дод 3'!F168+'дод 3'!F175+'дод 3'!F190+'дод 3'!F220+'дод 3'!F224+'дод 3'!F241+'дод 3'!F247+'дод 3'!F250+'дод 3'!F261+'дод 3'!F258</f>
        <v>259256700</v>
      </c>
      <c r="F18" s="49">
        <f>'дод 3'!G20+'дод 3'!G70+'дод 3'!G104+'дод 3'!G134+'дод 3'!G168+'дод 3'!G175+'дод 3'!G190+'дод 3'!G220+'дод 3'!G224+'дод 3'!G241+'дод 3'!G247+'дод 3'!G250+'дод 3'!G261+'дод 3'!G258</f>
        <v>197271700</v>
      </c>
      <c r="G18" s="49">
        <f>'дод 3'!H20+'дод 3'!H70+'дод 3'!H104+'дод 3'!H134+'дод 3'!H168+'дод 3'!H175+'дод 3'!H190+'дод 3'!H220+'дод 3'!H224+'дод 3'!H241+'дод 3'!H247+'дод 3'!H250+'дод 3'!H261+'дод 3'!H258</f>
        <v>4147100</v>
      </c>
      <c r="H18" s="49">
        <f>'дод 3'!I20+'дод 3'!I70+'дод 3'!I104+'дод 3'!I134+'дод 3'!I168+'дод 3'!I175+'дод 3'!I190+'дод 3'!I220+'дод 3'!I224+'дод 3'!I241+'дод 3'!I247+'дод 3'!I250+'дод 3'!I261+'дод 3'!I258</f>
        <v>0</v>
      </c>
      <c r="I18" s="49">
        <f>'дод 3'!J20+'дод 3'!J70+'дод 3'!J104+'дод 3'!J134+'дод 3'!J168+'дод 3'!J175+'дод 3'!J190+'дод 3'!J220+'дод 3'!J224+'дод 3'!J241+'дод 3'!J247+'дод 3'!J250+'дод 3'!J261+'дод 3'!J258</f>
        <v>2776000</v>
      </c>
      <c r="J18" s="49">
        <f>'дод 3'!K20+'дод 3'!K70+'дод 3'!K104+'дод 3'!K134+'дод 3'!K168+'дод 3'!K175+'дод 3'!K190+'дод 3'!K220+'дод 3'!K224+'дод 3'!K241+'дод 3'!K247+'дод 3'!K250+'дод 3'!K261+'дод 3'!K258</f>
        <v>876000</v>
      </c>
      <c r="K18" s="49">
        <f>'дод 3'!L20+'дод 3'!L70+'дод 3'!L104+'дод 3'!L134+'дод 3'!L168+'дод 3'!L175+'дод 3'!L190+'дод 3'!L220+'дод 3'!L224+'дод 3'!L241+'дод 3'!L247+'дод 3'!L250+'дод 3'!L261+'дод 3'!L258</f>
        <v>1900000</v>
      </c>
      <c r="L18" s="49">
        <f>'дод 3'!M20+'дод 3'!M70+'дод 3'!M104+'дод 3'!M134+'дод 3'!M168+'дод 3'!M175+'дод 3'!M190+'дод 3'!M220+'дод 3'!M224+'дод 3'!M241+'дод 3'!M247+'дод 3'!M250+'дод 3'!M261+'дод 3'!M258</f>
        <v>1332000</v>
      </c>
      <c r="M18" s="49">
        <f>'дод 3'!N20+'дод 3'!N70+'дод 3'!N104+'дод 3'!N134+'дод 3'!N168+'дод 3'!N175+'дод 3'!N190+'дод 3'!N220+'дод 3'!N224+'дод 3'!N241+'дод 3'!N247+'дод 3'!N250+'дод 3'!N261+'дод 3'!N258</f>
        <v>71500</v>
      </c>
      <c r="N18" s="49">
        <f>'дод 3'!O20+'дод 3'!O70+'дод 3'!O104+'дод 3'!O134+'дод 3'!O168+'дод 3'!O175+'дод 3'!O190+'дод 3'!O220+'дод 3'!O224+'дод 3'!O241+'дод 3'!O247+'дод 3'!O250+'дод 3'!O261+'дод 3'!O258</f>
        <v>876000</v>
      </c>
      <c r="O18" s="49">
        <f>'дод 3'!P20+'дод 3'!P70+'дод 3'!P104+'дод 3'!P134+'дод 3'!P168+'дод 3'!P175+'дод 3'!P190+'дод 3'!P220+'дод 3'!P224+'дод 3'!P241+'дод 3'!P247+'дод 3'!P250+'дод 3'!P261+'дод 3'!P258</f>
        <v>262032700</v>
      </c>
      <c r="P18" s="177"/>
    </row>
    <row r="19" spans="1:16" ht="33" customHeight="1" x14ac:dyDescent="0.25">
      <c r="A19" s="59" t="s">
        <v>92</v>
      </c>
      <c r="B19" s="59" t="s">
        <v>476</v>
      </c>
      <c r="C19" s="6" t="s">
        <v>465</v>
      </c>
      <c r="D19" s="49">
        <f>'дод 3'!E21</f>
        <v>200000</v>
      </c>
      <c r="E19" s="49">
        <f>'дод 3'!F21</f>
        <v>200000</v>
      </c>
      <c r="F19" s="49">
        <f>'дод 3'!G21</f>
        <v>0</v>
      </c>
      <c r="G19" s="49">
        <f>'дод 3'!H21</f>
        <v>0</v>
      </c>
      <c r="H19" s="49">
        <f>'дод 3'!I21</f>
        <v>0</v>
      </c>
      <c r="I19" s="49">
        <f>'дод 3'!J21</f>
        <v>0</v>
      </c>
      <c r="J19" s="49">
        <f>'дод 3'!K21</f>
        <v>0</v>
      </c>
      <c r="K19" s="49">
        <f>'дод 3'!L21</f>
        <v>0</v>
      </c>
      <c r="L19" s="49">
        <f>'дод 3'!M21</f>
        <v>0</v>
      </c>
      <c r="M19" s="49">
        <f>'дод 3'!N21</f>
        <v>0</v>
      </c>
      <c r="N19" s="49">
        <f>'дод 3'!O21</f>
        <v>0</v>
      </c>
      <c r="O19" s="49">
        <f>'дод 3'!P21</f>
        <v>200000</v>
      </c>
      <c r="P19" s="177"/>
    </row>
    <row r="20" spans="1:16" ht="22.5" customHeight="1" x14ac:dyDescent="0.25">
      <c r="A20" s="37" t="s">
        <v>46</v>
      </c>
      <c r="B20" s="37" t="s">
        <v>95</v>
      </c>
      <c r="C20" s="6" t="s">
        <v>246</v>
      </c>
      <c r="D20" s="49">
        <f>'дод 3'!E22</f>
        <v>396000</v>
      </c>
      <c r="E20" s="49">
        <f>'дод 3'!F22</f>
        <v>396000</v>
      </c>
      <c r="F20" s="49">
        <f>'дод 3'!G22</f>
        <v>0</v>
      </c>
      <c r="G20" s="49">
        <f>'дод 3'!H22</f>
        <v>0</v>
      </c>
      <c r="H20" s="49">
        <f>'дод 3'!I22</f>
        <v>0</v>
      </c>
      <c r="I20" s="49">
        <f>'дод 3'!J22</f>
        <v>0</v>
      </c>
      <c r="J20" s="49">
        <f>'дод 3'!K22</f>
        <v>0</v>
      </c>
      <c r="K20" s="49">
        <f>'дод 3'!L22</f>
        <v>0</v>
      </c>
      <c r="L20" s="49">
        <f>'дод 3'!M22</f>
        <v>0</v>
      </c>
      <c r="M20" s="49">
        <f>'дод 3'!N22</f>
        <v>0</v>
      </c>
      <c r="N20" s="49">
        <f>'дод 3'!O22</f>
        <v>0</v>
      </c>
      <c r="O20" s="49">
        <f>'дод 3'!P22</f>
        <v>396000</v>
      </c>
      <c r="P20" s="177"/>
    </row>
    <row r="21" spans="1:16" ht="27" hidden="1" customHeight="1" x14ac:dyDescent="0.25">
      <c r="A21" s="59" t="s">
        <v>446</v>
      </c>
      <c r="B21" s="59" t="s">
        <v>122</v>
      </c>
      <c r="C21" s="6" t="s">
        <v>447</v>
      </c>
      <c r="D21" s="49">
        <f>'дод 3'!E23</f>
        <v>0</v>
      </c>
      <c r="E21" s="49">
        <f>'дод 3'!F23</f>
        <v>0</v>
      </c>
      <c r="F21" s="49">
        <f>'дод 3'!G23</f>
        <v>0</v>
      </c>
      <c r="G21" s="49">
        <f>'дод 3'!H23</f>
        <v>0</v>
      </c>
      <c r="H21" s="49">
        <f>'дод 3'!I23</f>
        <v>0</v>
      </c>
      <c r="I21" s="49">
        <f>'дод 3'!J23</f>
        <v>0</v>
      </c>
      <c r="J21" s="49">
        <f>'дод 3'!K23</f>
        <v>0</v>
      </c>
      <c r="K21" s="49">
        <f>'дод 3'!L23</f>
        <v>0</v>
      </c>
      <c r="L21" s="49">
        <f>'дод 3'!M23</f>
        <v>0</v>
      </c>
      <c r="M21" s="49">
        <f>'дод 3'!N23</f>
        <v>0</v>
      </c>
      <c r="N21" s="49">
        <f>'дод 3'!O23</f>
        <v>0</v>
      </c>
      <c r="O21" s="49">
        <f>'дод 3'!P23</f>
        <v>0</v>
      </c>
      <c r="P21" s="177"/>
    </row>
    <row r="22" spans="1:16" s="54" customFormat="1" ht="63" hidden="1" customHeight="1" x14ac:dyDescent="0.25">
      <c r="A22" s="83"/>
      <c r="B22" s="96"/>
      <c r="C22" s="84" t="s">
        <v>450</v>
      </c>
      <c r="D22" s="85">
        <f>'дод 3'!E24</f>
        <v>0</v>
      </c>
      <c r="E22" s="85">
        <f>'дод 3'!F24</f>
        <v>0</v>
      </c>
      <c r="F22" s="85">
        <f>'дод 3'!G24</f>
        <v>0</v>
      </c>
      <c r="G22" s="85">
        <f>'дод 3'!H24</f>
        <v>0</v>
      </c>
      <c r="H22" s="85">
        <f>'дод 3'!I24</f>
        <v>0</v>
      </c>
      <c r="I22" s="85">
        <f>'дод 3'!J24</f>
        <v>0</v>
      </c>
      <c r="J22" s="85">
        <f>'дод 3'!K24</f>
        <v>0</v>
      </c>
      <c r="K22" s="85">
        <f>'дод 3'!L24</f>
        <v>0</v>
      </c>
      <c r="L22" s="85">
        <f>'дод 3'!M24</f>
        <v>0</v>
      </c>
      <c r="M22" s="85">
        <f>'дод 3'!N24</f>
        <v>0</v>
      </c>
      <c r="N22" s="85">
        <f>'дод 3'!O24</f>
        <v>0</v>
      </c>
      <c r="O22" s="85">
        <f>'дод 3'!P24</f>
        <v>0</v>
      </c>
      <c r="P22" s="177"/>
    </row>
    <row r="23" spans="1:16" s="52" customFormat="1" ht="18.75" customHeight="1" x14ac:dyDescent="0.25">
      <c r="A23" s="38" t="s">
        <v>48</v>
      </c>
      <c r="B23" s="39"/>
      <c r="C23" s="9" t="s">
        <v>412</v>
      </c>
      <c r="D23" s="48">
        <f>D31+D33+D40+D42+D45+D47+D48+D49+D50+D51+D52+D54+D55</f>
        <v>1098491026</v>
      </c>
      <c r="E23" s="48">
        <f t="shared" ref="E23:O23" si="2">E31+E33+E40+E42+E45+E47+E48+E49+E50+E51+E52+E54+E55</f>
        <v>1098491026</v>
      </c>
      <c r="F23" s="48">
        <f t="shared" si="2"/>
        <v>809191140</v>
      </c>
      <c r="G23" s="48">
        <f t="shared" si="2"/>
        <v>57096650</v>
      </c>
      <c r="H23" s="48">
        <f t="shared" si="2"/>
        <v>0</v>
      </c>
      <c r="I23" s="48">
        <f t="shared" si="2"/>
        <v>40923440</v>
      </c>
      <c r="J23" s="48">
        <f t="shared" si="2"/>
        <v>1303840</v>
      </c>
      <c r="K23" s="48">
        <f t="shared" si="2"/>
        <v>39616470</v>
      </c>
      <c r="L23" s="48">
        <f t="shared" si="2"/>
        <v>4494964</v>
      </c>
      <c r="M23" s="48">
        <f t="shared" si="2"/>
        <v>139890</v>
      </c>
      <c r="N23" s="48">
        <f t="shared" si="2"/>
        <v>1306970</v>
      </c>
      <c r="O23" s="48">
        <f t="shared" si="2"/>
        <v>1139414466</v>
      </c>
      <c r="P23" s="177"/>
    </row>
    <row r="24" spans="1:16" s="53" customFormat="1" ht="31.5" x14ac:dyDescent="0.25">
      <c r="A24" s="76"/>
      <c r="B24" s="79"/>
      <c r="C24" s="80" t="s">
        <v>398</v>
      </c>
      <c r="D24" s="81">
        <f>D43+D46</f>
        <v>482448000</v>
      </c>
      <c r="E24" s="81">
        <f t="shared" ref="E24:O24" si="3">E43+E46</f>
        <v>482448000</v>
      </c>
      <c r="F24" s="81">
        <f t="shared" si="3"/>
        <v>396066000</v>
      </c>
      <c r="G24" s="81">
        <f t="shared" si="3"/>
        <v>0</v>
      </c>
      <c r="H24" s="81">
        <f t="shared" si="3"/>
        <v>0</v>
      </c>
      <c r="I24" s="81">
        <f t="shared" si="3"/>
        <v>0</v>
      </c>
      <c r="J24" s="81">
        <f t="shared" si="3"/>
        <v>0</v>
      </c>
      <c r="K24" s="81">
        <f t="shared" si="3"/>
        <v>0</v>
      </c>
      <c r="L24" s="81">
        <f t="shared" si="3"/>
        <v>0</v>
      </c>
      <c r="M24" s="81">
        <f t="shared" si="3"/>
        <v>0</v>
      </c>
      <c r="N24" s="81">
        <f t="shared" si="3"/>
        <v>0</v>
      </c>
      <c r="O24" s="81">
        <f t="shared" si="3"/>
        <v>482448000</v>
      </c>
      <c r="P24" s="177"/>
    </row>
    <row r="25" spans="1:16" s="53" customFormat="1" ht="69" hidden="1" customHeight="1" x14ac:dyDescent="0.25">
      <c r="A25" s="76"/>
      <c r="B25" s="79"/>
      <c r="C25" s="80" t="s">
        <v>396</v>
      </c>
      <c r="D25" s="81" t="e">
        <f>D34+D41</f>
        <v>#REF!</v>
      </c>
      <c r="E25" s="81" t="e">
        <f t="shared" ref="E25:O25" si="4">E34+E41</f>
        <v>#REF!</v>
      </c>
      <c r="F25" s="81" t="e">
        <f t="shared" si="4"/>
        <v>#REF!</v>
      </c>
      <c r="G25" s="81" t="e">
        <f t="shared" si="4"/>
        <v>#REF!</v>
      </c>
      <c r="H25" s="81" t="e">
        <f t="shared" si="4"/>
        <v>#REF!</v>
      </c>
      <c r="I25" s="81" t="e">
        <f t="shared" si="4"/>
        <v>#REF!</v>
      </c>
      <c r="J25" s="81" t="e">
        <f t="shared" si="4"/>
        <v>#REF!</v>
      </c>
      <c r="K25" s="81" t="e">
        <f t="shared" si="4"/>
        <v>#REF!</v>
      </c>
      <c r="L25" s="81" t="e">
        <f t="shared" si="4"/>
        <v>#REF!</v>
      </c>
      <c r="M25" s="81" t="e">
        <f t="shared" si="4"/>
        <v>#REF!</v>
      </c>
      <c r="N25" s="81" t="e">
        <f t="shared" si="4"/>
        <v>#REF!</v>
      </c>
      <c r="O25" s="81" t="e">
        <f t="shared" si="4"/>
        <v>#REF!</v>
      </c>
      <c r="P25" s="177"/>
    </row>
    <row r="26" spans="1:16" s="53" customFormat="1" ht="47.25" x14ac:dyDescent="0.25">
      <c r="A26" s="76"/>
      <c r="B26" s="79"/>
      <c r="C26" s="80" t="s">
        <v>393</v>
      </c>
      <c r="D26" s="81">
        <f>D44+D53</f>
        <v>3578416</v>
      </c>
      <c r="E26" s="81">
        <f t="shared" ref="E26:O26" si="5">E44+E53</f>
        <v>3578416</v>
      </c>
      <c r="F26" s="81">
        <f t="shared" si="5"/>
        <v>1228720</v>
      </c>
      <c r="G26" s="81">
        <f t="shared" si="5"/>
        <v>0</v>
      </c>
      <c r="H26" s="81">
        <f t="shared" si="5"/>
        <v>0</v>
      </c>
      <c r="I26" s="81">
        <f t="shared" si="5"/>
        <v>0</v>
      </c>
      <c r="J26" s="81">
        <f t="shared" si="5"/>
        <v>0</v>
      </c>
      <c r="K26" s="81">
        <f t="shared" si="5"/>
        <v>0</v>
      </c>
      <c r="L26" s="81">
        <f t="shared" si="5"/>
        <v>0</v>
      </c>
      <c r="M26" s="81">
        <f t="shared" si="5"/>
        <v>0</v>
      </c>
      <c r="N26" s="81">
        <f t="shared" si="5"/>
        <v>0</v>
      </c>
      <c r="O26" s="81">
        <f t="shared" si="5"/>
        <v>3578416</v>
      </c>
      <c r="P26" s="177"/>
    </row>
    <row r="27" spans="1:16" s="53" customFormat="1" ht="47.25" hidden="1" customHeight="1" x14ac:dyDescent="0.25">
      <c r="A27" s="76"/>
      <c r="B27" s="79"/>
      <c r="C27" s="80" t="s">
        <v>395</v>
      </c>
      <c r="D27" s="81">
        <f>D36+D49</f>
        <v>11229130</v>
      </c>
      <c r="E27" s="81">
        <f t="shared" ref="E27:O27" si="6">E36+E49</f>
        <v>11229130</v>
      </c>
      <c r="F27" s="81">
        <f t="shared" si="6"/>
        <v>8331500</v>
      </c>
      <c r="G27" s="81">
        <f t="shared" si="6"/>
        <v>527130</v>
      </c>
      <c r="H27" s="81">
        <f t="shared" si="6"/>
        <v>0</v>
      </c>
      <c r="I27" s="81">
        <f t="shared" si="6"/>
        <v>100000</v>
      </c>
      <c r="J27" s="81">
        <f t="shared" si="6"/>
        <v>100000</v>
      </c>
      <c r="K27" s="81">
        <f t="shared" si="6"/>
        <v>0</v>
      </c>
      <c r="L27" s="81">
        <f t="shared" si="6"/>
        <v>0</v>
      </c>
      <c r="M27" s="81">
        <f t="shared" si="6"/>
        <v>0</v>
      </c>
      <c r="N27" s="81">
        <f t="shared" si="6"/>
        <v>100000</v>
      </c>
      <c r="O27" s="81">
        <f t="shared" si="6"/>
        <v>11329130</v>
      </c>
      <c r="P27" s="177"/>
    </row>
    <row r="28" spans="1:16" s="53" customFormat="1" ht="63" x14ac:dyDescent="0.25">
      <c r="A28" s="76"/>
      <c r="B28" s="79"/>
      <c r="C28" s="82" t="s">
        <v>392</v>
      </c>
      <c r="D28" s="81">
        <f>D56</f>
        <v>1780860</v>
      </c>
      <c r="E28" s="81">
        <f t="shared" ref="E28:O28" si="7">E56</f>
        <v>1780860</v>
      </c>
      <c r="F28" s="81">
        <f t="shared" si="7"/>
        <v>1459720</v>
      </c>
      <c r="G28" s="81">
        <f t="shared" si="7"/>
        <v>0</v>
      </c>
      <c r="H28" s="81">
        <f t="shared" si="7"/>
        <v>0</v>
      </c>
      <c r="I28" s="81">
        <f t="shared" si="7"/>
        <v>903840</v>
      </c>
      <c r="J28" s="81">
        <f t="shared" si="7"/>
        <v>903840</v>
      </c>
      <c r="K28" s="81">
        <f t="shared" si="7"/>
        <v>0</v>
      </c>
      <c r="L28" s="81">
        <f t="shared" si="7"/>
        <v>0</v>
      </c>
      <c r="M28" s="81">
        <f t="shared" si="7"/>
        <v>0</v>
      </c>
      <c r="N28" s="81">
        <f t="shared" si="7"/>
        <v>903840</v>
      </c>
      <c r="O28" s="81">
        <f t="shared" si="7"/>
        <v>2684700</v>
      </c>
      <c r="P28" s="177"/>
    </row>
    <row r="29" spans="1:16" s="53" customFormat="1" ht="63" hidden="1" customHeight="1" x14ac:dyDescent="0.25">
      <c r="A29" s="76"/>
      <c r="B29" s="79"/>
      <c r="C29" s="80" t="s">
        <v>394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77"/>
    </row>
    <row r="30" spans="1:16" s="53" customFormat="1" ht="56.25" hidden="1" customHeight="1" x14ac:dyDescent="0.25">
      <c r="A30" s="76"/>
      <c r="B30" s="76"/>
      <c r="C30" s="80" t="s">
        <v>440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177"/>
    </row>
    <row r="31" spans="1:16" ht="17.25" customHeight="1" x14ac:dyDescent="0.25">
      <c r="A31" s="37" t="s">
        <v>49</v>
      </c>
      <c r="B31" s="37" t="s">
        <v>50</v>
      </c>
      <c r="C31" s="6" t="s">
        <v>525</v>
      </c>
      <c r="D31" s="49">
        <f>'дод 3'!E71</f>
        <v>290084900</v>
      </c>
      <c r="E31" s="49">
        <f>'дод 3'!F71</f>
        <v>290084900</v>
      </c>
      <c r="F31" s="49">
        <f>'дод 3'!G71</f>
        <v>205054200</v>
      </c>
      <c r="G31" s="49">
        <f>'дод 3'!H71</f>
        <v>21914800</v>
      </c>
      <c r="H31" s="49">
        <f>'дод 3'!I71</f>
        <v>0</v>
      </c>
      <c r="I31" s="49">
        <f>'дод 3'!J71</f>
        <v>11759700</v>
      </c>
      <c r="J31" s="49">
        <f>'дод 3'!K71</f>
        <v>0</v>
      </c>
      <c r="K31" s="49">
        <f>'дод 3'!L71</f>
        <v>11759700</v>
      </c>
      <c r="L31" s="49">
        <f>'дод 3'!M71</f>
        <v>0</v>
      </c>
      <c r="M31" s="49">
        <f>'дод 3'!N71</f>
        <v>0</v>
      </c>
      <c r="N31" s="49">
        <f>'дод 3'!O71</f>
        <v>0</v>
      </c>
      <c r="O31" s="49">
        <f>'дод 3'!P71</f>
        <v>301844600</v>
      </c>
      <c r="P31" s="177"/>
    </row>
    <row r="32" spans="1:16" s="54" customFormat="1" ht="47.25" hidden="1" customHeight="1" x14ac:dyDescent="0.25">
      <c r="A32" s="83"/>
      <c r="B32" s="83"/>
      <c r="C32" s="84" t="s">
        <v>392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177"/>
    </row>
    <row r="33" spans="1:16" ht="38.25" customHeight="1" x14ac:dyDescent="0.25">
      <c r="A33" s="37">
        <v>1021</v>
      </c>
      <c r="B33" s="37" t="s">
        <v>52</v>
      </c>
      <c r="C33" s="61" t="s">
        <v>493</v>
      </c>
      <c r="D33" s="49">
        <f>'дод 3'!E72</f>
        <v>207798800</v>
      </c>
      <c r="E33" s="49">
        <f>'дод 3'!F72</f>
        <v>207798800</v>
      </c>
      <c r="F33" s="49">
        <f>'дод 3'!G72</f>
        <v>119643500</v>
      </c>
      <c r="G33" s="49">
        <f>'дод 3'!H72</f>
        <v>30342200</v>
      </c>
      <c r="H33" s="49">
        <f>'дод 3'!I72</f>
        <v>0</v>
      </c>
      <c r="I33" s="49">
        <f>'дод 3'!J72</f>
        <v>25130800</v>
      </c>
      <c r="J33" s="49">
        <f>'дод 3'!K72</f>
        <v>0</v>
      </c>
      <c r="K33" s="49">
        <f>'дод 3'!L72</f>
        <v>25130800</v>
      </c>
      <c r="L33" s="49">
        <f>'дод 3'!M72</f>
        <v>2268060</v>
      </c>
      <c r="M33" s="49">
        <f>'дод 3'!N72</f>
        <v>139890</v>
      </c>
      <c r="N33" s="49">
        <f>'дод 3'!O72</f>
        <v>0</v>
      </c>
      <c r="O33" s="49">
        <f>'дод 3'!P72</f>
        <v>232929600</v>
      </c>
      <c r="P33" s="177"/>
    </row>
    <row r="34" spans="1:16" s="54" customFormat="1" ht="63" hidden="1" customHeight="1" x14ac:dyDescent="0.25">
      <c r="A34" s="83"/>
      <c r="B34" s="83"/>
      <c r="C34" s="84" t="s">
        <v>396</v>
      </c>
      <c r="D34" s="85" t="e">
        <f>'дод 3'!#REF!</f>
        <v>#REF!</v>
      </c>
      <c r="E34" s="85" t="e">
        <f>'дод 3'!#REF!</f>
        <v>#REF!</v>
      </c>
      <c r="F34" s="85" t="e">
        <f>'дод 3'!#REF!</f>
        <v>#REF!</v>
      </c>
      <c r="G34" s="85" t="e">
        <f>'дод 3'!#REF!</f>
        <v>#REF!</v>
      </c>
      <c r="H34" s="85" t="e">
        <f>'дод 3'!#REF!</f>
        <v>#REF!</v>
      </c>
      <c r="I34" s="85" t="e">
        <f>'дод 3'!#REF!</f>
        <v>#REF!</v>
      </c>
      <c r="J34" s="85" t="e">
        <f>'дод 3'!#REF!</f>
        <v>#REF!</v>
      </c>
      <c r="K34" s="85" t="e">
        <f>'дод 3'!#REF!</f>
        <v>#REF!</v>
      </c>
      <c r="L34" s="85" t="e">
        <f>'дод 3'!#REF!</f>
        <v>#REF!</v>
      </c>
      <c r="M34" s="85" t="e">
        <f>'дод 3'!#REF!</f>
        <v>#REF!</v>
      </c>
      <c r="N34" s="85" t="e">
        <f>'дод 3'!#REF!</f>
        <v>#REF!</v>
      </c>
      <c r="O34" s="85" t="e">
        <f>'дод 3'!#REF!</f>
        <v>#REF!</v>
      </c>
      <c r="P34" s="177"/>
    </row>
    <row r="35" spans="1:16" s="54" customFormat="1" ht="47.25" hidden="1" customHeight="1" x14ac:dyDescent="0.25">
      <c r="A35" s="83"/>
      <c r="B35" s="83"/>
      <c r="C35" s="84" t="s">
        <v>393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177"/>
    </row>
    <row r="36" spans="1:16" s="54" customFormat="1" ht="47.25" hidden="1" customHeight="1" x14ac:dyDescent="0.25">
      <c r="A36" s="83"/>
      <c r="B36" s="83"/>
      <c r="C36" s="84" t="s">
        <v>395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177"/>
    </row>
    <row r="37" spans="1:16" s="54" customFormat="1" ht="47.25" hidden="1" customHeight="1" x14ac:dyDescent="0.25">
      <c r="A37" s="83"/>
      <c r="B37" s="83"/>
      <c r="C37" s="84" t="s">
        <v>392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177"/>
    </row>
    <row r="38" spans="1:16" s="54" customFormat="1" ht="31.5" hidden="1" customHeight="1" x14ac:dyDescent="0.25">
      <c r="A38" s="83"/>
      <c r="B38" s="83"/>
      <c r="C38" s="84" t="s">
        <v>398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177"/>
    </row>
    <row r="39" spans="1:16" s="54" customFormat="1" ht="63" hidden="1" customHeight="1" x14ac:dyDescent="0.25">
      <c r="A39" s="83"/>
      <c r="B39" s="83"/>
      <c r="C39" s="84" t="s">
        <v>394</v>
      </c>
      <c r="D39" s="85">
        <f>'дод 3'!E73</f>
        <v>13632600</v>
      </c>
      <c r="E39" s="85">
        <f>'дод 3'!F73</f>
        <v>13632600</v>
      </c>
      <c r="F39" s="85">
        <f>'дод 3'!G73</f>
        <v>8830500</v>
      </c>
      <c r="G39" s="85">
        <f>'дод 3'!H73</f>
        <v>1210000</v>
      </c>
      <c r="H39" s="85">
        <f>'дод 3'!I73</f>
        <v>0</v>
      </c>
      <c r="I39" s="85">
        <f>'дод 3'!J73</f>
        <v>250000</v>
      </c>
      <c r="J39" s="85">
        <f>'дод 3'!K73</f>
        <v>250000</v>
      </c>
      <c r="K39" s="85">
        <f>'дод 3'!L73</f>
        <v>0</v>
      </c>
      <c r="L39" s="85">
        <f>'дод 3'!M73</f>
        <v>0</v>
      </c>
      <c r="M39" s="85">
        <f>'дод 3'!N73</f>
        <v>0</v>
      </c>
      <c r="N39" s="85">
        <f>'дод 3'!O73</f>
        <v>250000</v>
      </c>
      <c r="O39" s="85">
        <f>'дод 3'!P73</f>
        <v>13882600</v>
      </c>
      <c r="P39" s="177"/>
    </row>
    <row r="40" spans="1:16" ht="55.5" customHeight="1" x14ac:dyDescent="0.25">
      <c r="A40" s="37">
        <v>1022</v>
      </c>
      <c r="B40" s="60" t="s">
        <v>56</v>
      </c>
      <c r="C40" s="36" t="s">
        <v>495</v>
      </c>
      <c r="D40" s="49">
        <f>'дод 3'!E73</f>
        <v>13632600</v>
      </c>
      <c r="E40" s="49">
        <f>'дод 3'!F73</f>
        <v>13632600</v>
      </c>
      <c r="F40" s="49">
        <f>'дод 3'!G73</f>
        <v>8830500</v>
      </c>
      <c r="G40" s="49">
        <f>'дод 3'!H73</f>
        <v>1210000</v>
      </c>
      <c r="H40" s="49">
        <f>'дод 3'!I73</f>
        <v>0</v>
      </c>
      <c r="I40" s="49">
        <f>'дод 3'!J73</f>
        <v>250000</v>
      </c>
      <c r="J40" s="49">
        <f>'дод 3'!K73</f>
        <v>250000</v>
      </c>
      <c r="K40" s="49">
        <f>'дод 3'!L73</f>
        <v>0</v>
      </c>
      <c r="L40" s="49">
        <f>'дод 3'!M73</f>
        <v>0</v>
      </c>
      <c r="M40" s="49">
        <f>'дод 3'!N73</f>
        <v>0</v>
      </c>
      <c r="N40" s="49">
        <f>'дод 3'!O73</f>
        <v>250000</v>
      </c>
      <c r="O40" s="49">
        <f>'дод 3'!P73</f>
        <v>13882600</v>
      </c>
      <c r="P40" s="177"/>
    </row>
    <row r="41" spans="1:16" ht="63" hidden="1" customHeight="1" x14ac:dyDescent="0.25">
      <c r="A41" s="37"/>
      <c r="B41" s="37"/>
      <c r="C41" s="84" t="s">
        <v>396</v>
      </c>
      <c r="D41" s="49" t="e">
        <f>'дод 3'!#REF!</f>
        <v>#REF!</v>
      </c>
      <c r="E41" s="49" t="e">
        <f>'дод 3'!#REF!</f>
        <v>#REF!</v>
      </c>
      <c r="F41" s="49" t="e">
        <f>'дод 3'!#REF!</f>
        <v>#REF!</v>
      </c>
      <c r="G41" s="49" t="e">
        <f>'дод 3'!#REF!</f>
        <v>#REF!</v>
      </c>
      <c r="H41" s="49" t="e">
        <f>'дод 3'!#REF!</f>
        <v>#REF!</v>
      </c>
      <c r="I41" s="49" t="e">
        <f>'дод 3'!#REF!</f>
        <v>#REF!</v>
      </c>
      <c r="J41" s="49" t="e">
        <f>'дод 3'!#REF!</f>
        <v>#REF!</v>
      </c>
      <c r="K41" s="49" t="e">
        <f>'дод 3'!#REF!</f>
        <v>#REF!</v>
      </c>
      <c r="L41" s="49" t="e">
        <f>'дод 3'!#REF!</f>
        <v>#REF!</v>
      </c>
      <c r="M41" s="49" t="e">
        <f>'дод 3'!#REF!</f>
        <v>#REF!</v>
      </c>
      <c r="N41" s="49" t="e">
        <f>'дод 3'!#REF!</f>
        <v>#REF!</v>
      </c>
      <c r="O41" s="49" t="e">
        <f>'дод 3'!#REF!</f>
        <v>#REF!</v>
      </c>
      <c r="P41" s="177"/>
    </row>
    <row r="42" spans="1:16" s="54" customFormat="1" ht="35.25" customHeight="1" x14ac:dyDescent="0.25">
      <c r="A42" s="107">
        <v>1031</v>
      </c>
      <c r="B42" s="60" t="s">
        <v>52</v>
      </c>
      <c r="C42" s="61" t="s">
        <v>526</v>
      </c>
      <c r="D42" s="49">
        <f>'дод 3'!E74</f>
        <v>468962880</v>
      </c>
      <c r="E42" s="49">
        <f>'дод 3'!F74</f>
        <v>468962880</v>
      </c>
      <c r="F42" s="49">
        <f>'дод 3'!G74</f>
        <v>383296900</v>
      </c>
      <c r="G42" s="49">
        <f>'дод 3'!H74</f>
        <v>0</v>
      </c>
      <c r="H42" s="49">
        <f>'дод 3'!I74</f>
        <v>0</v>
      </c>
      <c r="I42" s="49">
        <f>'дод 3'!J74</f>
        <v>0</v>
      </c>
      <c r="J42" s="49">
        <f>'дод 3'!K74</f>
        <v>0</v>
      </c>
      <c r="K42" s="49">
        <f>'дод 3'!L74</f>
        <v>0</v>
      </c>
      <c r="L42" s="49">
        <f>'дод 3'!M74</f>
        <v>0</v>
      </c>
      <c r="M42" s="49">
        <f>'дод 3'!N74</f>
        <v>0</v>
      </c>
      <c r="N42" s="49">
        <f>'дод 3'!O74</f>
        <v>0</v>
      </c>
      <c r="O42" s="49">
        <f>'дод 3'!P74</f>
        <v>468962880</v>
      </c>
      <c r="P42" s="177"/>
    </row>
    <row r="43" spans="1:16" s="54" customFormat="1" ht="31.5" x14ac:dyDescent="0.25">
      <c r="A43" s="83"/>
      <c r="B43" s="83"/>
      <c r="C43" s="92" t="s">
        <v>398</v>
      </c>
      <c r="D43" s="85">
        <f>'дод 3'!E75</f>
        <v>466883500</v>
      </c>
      <c r="E43" s="85">
        <f>'дод 3'!F75</f>
        <v>466883500</v>
      </c>
      <c r="F43" s="85">
        <f>'дод 3'!G75</f>
        <v>383296900</v>
      </c>
      <c r="G43" s="85">
        <f>'дод 3'!H75</f>
        <v>0</v>
      </c>
      <c r="H43" s="85">
        <f>'дод 3'!I75</f>
        <v>0</v>
      </c>
      <c r="I43" s="85">
        <f>'дод 3'!J75</f>
        <v>0</v>
      </c>
      <c r="J43" s="85">
        <f>'дод 3'!K75</f>
        <v>0</v>
      </c>
      <c r="K43" s="85">
        <f>'дод 3'!L75</f>
        <v>0</v>
      </c>
      <c r="L43" s="85">
        <f>'дод 3'!M75</f>
        <v>0</v>
      </c>
      <c r="M43" s="85">
        <f>'дод 3'!N75</f>
        <v>0</v>
      </c>
      <c r="N43" s="85">
        <f>'дод 3'!O75</f>
        <v>0</v>
      </c>
      <c r="O43" s="85">
        <f>'дод 3'!P75</f>
        <v>466883500</v>
      </c>
      <c r="P43" s="177"/>
    </row>
    <row r="44" spans="1:16" ht="50.25" customHeight="1" x14ac:dyDescent="0.25">
      <c r="A44" s="37"/>
      <c r="B44" s="37"/>
      <c r="C44" s="92" t="s">
        <v>393</v>
      </c>
      <c r="D44" s="85">
        <f>'дод 3'!E76</f>
        <v>2079380</v>
      </c>
      <c r="E44" s="85">
        <f>'дод 3'!F76</f>
        <v>2079380</v>
      </c>
      <c r="F44" s="85">
        <f>'дод 3'!G76</f>
        <v>0</v>
      </c>
      <c r="G44" s="85">
        <f>'дод 3'!H76</f>
        <v>0</v>
      </c>
      <c r="H44" s="85">
        <f>'дод 3'!I76</f>
        <v>0</v>
      </c>
      <c r="I44" s="85">
        <f>'дод 3'!J76</f>
        <v>0</v>
      </c>
      <c r="J44" s="85">
        <f>'дод 3'!K76</f>
        <v>0</v>
      </c>
      <c r="K44" s="85">
        <f>'дод 3'!L76</f>
        <v>0</v>
      </c>
      <c r="L44" s="85">
        <f>'дод 3'!M76</f>
        <v>0</v>
      </c>
      <c r="M44" s="85">
        <f>'дод 3'!N76</f>
        <v>0</v>
      </c>
      <c r="N44" s="85">
        <f>'дод 3'!O76</f>
        <v>0</v>
      </c>
      <c r="O44" s="85">
        <f>'дод 3'!P76</f>
        <v>2079380</v>
      </c>
      <c r="P44" s="177"/>
    </row>
    <row r="45" spans="1:16" ht="63.75" customHeight="1" x14ac:dyDescent="0.25">
      <c r="A45" s="60" t="s">
        <v>498</v>
      </c>
      <c r="B45" s="60" t="s">
        <v>56</v>
      </c>
      <c r="C45" s="61" t="s">
        <v>527</v>
      </c>
      <c r="D45" s="49">
        <f>'дод 3'!E77</f>
        <v>15564500</v>
      </c>
      <c r="E45" s="49">
        <f>'дод 3'!F77</f>
        <v>15564500</v>
      </c>
      <c r="F45" s="49">
        <f>'дод 3'!G77</f>
        <v>12769100</v>
      </c>
      <c r="G45" s="49">
        <f>'дод 3'!H77</f>
        <v>0</v>
      </c>
      <c r="H45" s="49">
        <f>'дод 3'!I77</f>
        <v>0</v>
      </c>
      <c r="I45" s="49">
        <f>'дод 3'!J77</f>
        <v>0</v>
      </c>
      <c r="J45" s="49">
        <f>'дод 3'!K77</f>
        <v>0</v>
      </c>
      <c r="K45" s="49">
        <f>'дод 3'!L77</f>
        <v>0</v>
      </c>
      <c r="L45" s="49">
        <f>'дод 3'!M77</f>
        <v>0</v>
      </c>
      <c r="M45" s="49">
        <f>'дод 3'!N77</f>
        <v>0</v>
      </c>
      <c r="N45" s="49">
        <f>'дод 3'!O77</f>
        <v>0</v>
      </c>
      <c r="O45" s="49">
        <f>'дод 3'!P77</f>
        <v>15564500</v>
      </c>
      <c r="P45" s="177"/>
    </row>
    <row r="46" spans="1:16" ht="31.5" x14ac:dyDescent="0.25">
      <c r="A46" s="37"/>
      <c r="B46" s="37"/>
      <c r="C46" s="92" t="s">
        <v>398</v>
      </c>
      <c r="D46" s="85">
        <f>'дод 3'!E78</f>
        <v>15564500</v>
      </c>
      <c r="E46" s="85">
        <f>'дод 3'!F78</f>
        <v>15564500</v>
      </c>
      <c r="F46" s="85">
        <f>'дод 3'!G78</f>
        <v>12769100</v>
      </c>
      <c r="G46" s="85">
        <f>'дод 3'!H78</f>
        <v>0</v>
      </c>
      <c r="H46" s="85">
        <f>'дод 3'!I78</f>
        <v>0</v>
      </c>
      <c r="I46" s="85">
        <f>'дод 3'!J78</f>
        <v>0</v>
      </c>
      <c r="J46" s="85">
        <f>'дод 3'!K78</f>
        <v>0</v>
      </c>
      <c r="K46" s="85">
        <f>'дод 3'!L78</f>
        <v>0</v>
      </c>
      <c r="L46" s="85">
        <f>'дод 3'!M78</f>
        <v>0</v>
      </c>
      <c r="M46" s="85">
        <f>'дод 3'!N78</f>
        <v>0</v>
      </c>
      <c r="N46" s="85">
        <f>'дод 3'!O78</f>
        <v>0</v>
      </c>
      <c r="O46" s="85">
        <f>'дод 3'!P78</f>
        <v>15564500</v>
      </c>
      <c r="P46" s="177"/>
    </row>
    <row r="47" spans="1:16" s="54" customFormat="1" ht="38.25" customHeight="1" x14ac:dyDescent="0.25">
      <c r="A47" s="60" t="s">
        <v>55</v>
      </c>
      <c r="B47" s="60" t="s">
        <v>58</v>
      </c>
      <c r="C47" s="61" t="s">
        <v>374</v>
      </c>
      <c r="D47" s="49">
        <f>'дод 3'!E79</f>
        <v>34328200</v>
      </c>
      <c r="E47" s="49">
        <f>'дод 3'!F79</f>
        <v>34328200</v>
      </c>
      <c r="F47" s="49">
        <f>'дод 3'!G79</f>
        <v>25836800</v>
      </c>
      <c r="G47" s="49">
        <f>'дод 3'!H79</f>
        <v>2353200</v>
      </c>
      <c r="H47" s="49">
        <f>'дод 3'!I79</f>
        <v>0</v>
      </c>
      <c r="I47" s="49">
        <f>'дод 3'!J79</f>
        <v>0</v>
      </c>
      <c r="J47" s="49">
        <f>'дод 3'!K79</f>
        <v>0</v>
      </c>
      <c r="K47" s="49">
        <f>'дод 3'!L79</f>
        <v>0</v>
      </c>
      <c r="L47" s="49">
        <f>'дод 3'!M79</f>
        <v>0</v>
      </c>
      <c r="M47" s="49">
        <f>'дод 3'!N79</f>
        <v>0</v>
      </c>
      <c r="N47" s="49">
        <f>'дод 3'!O79</f>
        <v>0</v>
      </c>
      <c r="O47" s="49">
        <f>'дод 3'!P79</f>
        <v>34328200</v>
      </c>
      <c r="P47" s="178">
        <v>48</v>
      </c>
    </row>
    <row r="48" spans="1:16" s="54" customFormat="1" ht="16.5" customHeight="1" x14ac:dyDescent="0.25">
      <c r="A48" s="107">
        <v>1080</v>
      </c>
      <c r="B48" s="60" t="s">
        <v>58</v>
      </c>
      <c r="C48" s="61" t="s">
        <v>532</v>
      </c>
      <c r="D48" s="49">
        <f>'дод 3'!E176</f>
        <v>50652500</v>
      </c>
      <c r="E48" s="49">
        <f>'дод 3'!F176</f>
        <v>50652500</v>
      </c>
      <c r="F48" s="49">
        <f>'дод 3'!G176</f>
        <v>40594000</v>
      </c>
      <c r="G48" s="49">
        <f>'дод 3'!H176</f>
        <v>612300</v>
      </c>
      <c r="H48" s="49">
        <f>'дод 3'!I176</f>
        <v>0</v>
      </c>
      <c r="I48" s="49">
        <f>'дод 3'!J176</f>
        <v>2729100</v>
      </c>
      <c r="J48" s="49">
        <f>'дод 3'!K176</f>
        <v>0</v>
      </c>
      <c r="K48" s="49">
        <f>'дод 3'!L176</f>
        <v>2725970</v>
      </c>
      <c r="L48" s="49">
        <f>'дод 3'!M176</f>
        <v>2226904</v>
      </c>
      <c r="M48" s="49">
        <f>'дод 3'!N176</f>
        <v>0</v>
      </c>
      <c r="N48" s="49">
        <f>'дод 3'!O176</f>
        <v>3130</v>
      </c>
      <c r="O48" s="49">
        <f>'дод 3'!P176</f>
        <v>53381600</v>
      </c>
      <c r="P48" s="178"/>
    </row>
    <row r="49" spans="1:16" s="54" customFormat="1" ht="21" customHeight="1" x14ac:dyDescent="0.25">
      <c r="A49" s="60" t="s">
        <v>501</v>
      </c>
      <c r="B49" s="60" t="s">
        <v>59</v>
      </c>
      <c r="C49" s="36" t="s">
        <v>533</v>
      </c>
      <c r="D49" s="49">
        <f>'дод 3'!E80</f>
        <v>11229130</v>
      </c>
      <c r="E49" s="49">
        <f>'дод 3'!F80</f>
        <v>11229130</v>
      </c>
      <c r="F49" s="49">
        <f>'дод 3'!G80</f>
        <v>8331500</v>
      </c>
      <c r="G49" s="49">
        <f>'дод 3'!H80</f>
        <v>527130</v>
      </c>
      <c r="H49" s="49">
        <f>'дод 3'!I80</f>
        <v>0</v>
      </c>
      <c r="I49" s="49">
        <f>'дод 3'!J80</f>
        <v>100000</v>
      </c>
      <c r="J49" s="49">
        <f>'дод 3'!K80</f>
        <v>100000</v>
      </c>
      <c r="K49" s="49">
        <f>'дод 3'!L80</f>
        <v>0</v>
      </c>
      <c r="L49" s="49">
        <f>'дод 3'!M80</f>
        <v>0</v>
      </c>
      <c r="M49" s="49">
        <f>'дод 3'!N80</f>
        <v>0</v>
      </c>
      <c r="N49" s="49">
        <f>'дод 3'!O80</f>
        <v>100000</v>
      </c>
      <c r="O49" s="49">
        <f>'дод 3'!P80</f>
        <v>11329130</v>
      </c>
      <c r="P49" s="178"/>
    </row>
    <row r="50" spans="1:16" x14ac:dyDescent="0.25">
      <c r="A50" s="60" t="s">
        <v>503</v>
      </c>
      <c r="B50" s="60" t="s">
        <v>59</v>
      </c>
      <c r="C50" s="36" t="s">
        <v>288</v>
      </c>
      <c r="D50" s="49">
        <f>'дод 3'!E81</f>
        <v>113000</v>
      </c>
      <c r="E50" s="49">
        <f>'дод 3'!F81</f>
        <v>113000</v>
      </c>
      <c r="F50" s="49">
        <f>'дод 3'!G81</f>
        <v>0</v>
      </c>
      <c r="G50" s="49">
        <f>'дод 3'!H81</f>
        <v>0</v>
      </c>
      <c r="H50" s="49">
        <f>'дод 3'!I81</f>
        <v>0</v>
      </c>
      <c r="I50" s="49">
        <f>'дод 3'!J81</f>
        <v>0</v>
      </c>
      <c r="J50" s="49">
        <f>'дод 3'!K81</f>
        <v>0</v>
      </c>
      <c r="K50" s="49">
        <f>'дод 3'!L81</f>
        <v>0</v>
      </c>
      <c r="L50" s="49">
        <f>'дод 3'!M81</f>
        <v>0</v>
      </c>
      <c r="M50" s="49">
        <f>'дод 3'!N81</f>
        <v>0</v>
      </c>
      <c r="N50" s="49">
        <f>'дод 3'!O81</f>
        <v>0</v>
      </c>
      <c r="O50" s="49">
        <f>'дод 3'!P81</f>
        <v>113000</v>
      </c>
      <c r="P50" s="178"/>
    </row>
    <row r="51" spans="1:16" ht="31.5" x14ac:dyDescent="0.25">
      <c r="A51" s="60" t="s">
        <v>505</v>
      </c>
      <c r="B51" s="60" t="s">
        <v>59</v>
      </c>
      <c r="C51" s="61" t="s">
        <v>506</v>
      </c>
      <c r="D51" s="49">
        <f>'дод 3'!E82</f>
        <v>431850</v>
      </c>
      <c r="E51" s="49">
        <f>'дод 3'!F82</f>
        <v>431850</v>
      </c>
      <c r="F51" s="49">
        <f>'дод 3'!G82</f>
        <v>266200</v>
      </c>
      <c r="G51" s="49">
        <f>'дод 3'!H82</f>
        <v>52650</v>
      </c>
      <c r="H51" s="49">
        <f>'дод 3'!I82</f>
        <v>0</v>
      </c>
      <c r="I51" s="49">
        <f>'дод 3'!J82</f>
        <v>0</v>
      </c>
      <c r="J51" s="49">
        <f>'дод 3'!K82</f>
        <v>0</v>
      </c>
      <c r="K51" s="49">
        <f>'дод 3'!L82</f>
        <v>0</v>
      </c>
      <c r="L51" s="49">
        <f>'дод 3'!M82</f>
        <v>0</v>
      </c>
      <c r="M51" s="49">
        <f>'дод 3'!N82</f>
        <v>0</v>
      </c>
      <c r="N51" s="49">
        <f>'дод 3'!O82</f>
        <v>0</v>
      </c>
      <c r="O51" s="49">
        <f>'дод 3'!P82</f>
        <v>431850</v>
      </c>
      <c r="P51" s="178"/>
    </row>
    <row r="52" spans="1:16" ht="36.75" customHeight="1" x14ac:dyDescent="0.25">
      <c r="A52" s="60" t="s">
        <v>508</v>
      </c>
      <c r="B52" s="60" t="s">
        <v>59</v>
      </c>
      <c r="C52" s="61" t="s">
        <v>534</v>
      </c>
      <c r="D52" s="49">
        <f>'дод 3'!E83</f>
        <v>1499036</v>
      </c>
      <c r="E52" s="49">
        <f>'дод 3'!F83</f>
        <v>1499036</v>
      </c>
      <c r="F52" s="49">
        <f>'дод 3'!G83</f>
        <v>1228720</v>
      </c>
      <c r="G52" s="49">
        <f>'дод 3'!H83</f>
        <v>0</v>
      </c>
      <c r="H52" s="49">
        <f>'дод 3'!I83</f>
        <v>0</v>
      </c>
      <c r="I52" s="49">
        <f>'дод 3'!J83</f>
        <v>0</v>
      </c>
      <c r="J52" s="49">
        <f>'дод 3'!K83</f>
        <v>0</v>
      </c>
      <c r="K52" s="49">
        <f>'дод 3'!L83</f>
        <v>0</v>
      </c>
      <c r="L52" s="49">
        <f>'дод 3'!M83</f>
        <v>0</v>
      </c>
      <c r="M52" s="49">
        <f>'дод 3'!N83</f>
        <v>0</v>
      </c>
      <c r="N52" s="49">
        <f>'дод 3'!O83</f>
        <v>0</v>
      </c>
      <c r="O52" s="49">
        <f>'дод 3'!P83</f>
        <v>1499036</v>
      </c>
      <c r="P52" s="178"/>
    </row>
    <row r="53" spans="1:16" ht="49.5" customHeight="1" x14ac:dyDescent="0.25">
      <c r="A53" s="37"/>
      <c r="B53" s="37"/>
      <c r="C53" s="92" t="s">
        <v>393</v>
      </c>
      <c r="D53" s="85">
        <f>'дод 3'!E84</f>
        <v>1499036</v>
      </c>
      <c r="E53" s="85">
        <f>'дод 3'!F84</f>
        <v>1499036</v>
      </c>
      <c r="F53" s="85">
        <f>'дод 3'!G84</f>
        <v>1228720</v>
      </c>
      <c r="G53" s="85">
        <f>'дод 3'!H84</f>
        <v>0</v>
      </c>
      <c r="H53" s="85">
        <f>'дод 3'!I84</f>
        <v>0</v>
      </c>
      <c r="I53" s="85">
        <f>'дод 3'!J84</f>
        <v>0</v>
      </c>
      <c r="J53" s="85">
        <f>'дод 3'!K84</f>
        <v>0</v>
      </c>
      <c r="K53" s="85">
        <f>'дод 3'!L84</f>
        <v>0</v>
      </c>
      <c r="L53" s="85">
        <f>'дод 3'!M84</f>
        <v>0</v>
      </c>
      <c r="M53" s="85">
        <f>'дод 3'!N84</f>
        <v>0</v>
      </c>
      <c r="N53" s="85">
        <f>'дод 3'!O84</f>
        <v>0</v>
      </c>
      <c r="O53" s="85">
        <f>'дод 3'!P84</f>
        <v>1499036</v>
      </c>
      <c r="P53" s="178"/>
    </row>
    <row r="54" spans="1:16" s="54" customFormat="1" ht="31.5" x14ac:dyDescent="0.25">
      <c r="A54" s="60" t="s">
        <v>510</v>
      </c>
      <c r="B54" s="60" t="str">
        <f>'дод 7'!A18</f>
        <v>0160</v>
      </c>
      <c r="C54" s="61" t="s">
        <v>511</v>
      </c>
      <c r="D54" s="49">
        <f>'дод 3'!E85</f>
        <v>2412770</v>
      </c>
      <c r="E54" s="49">
        <f>'дод 3'!F85</f>
        <v>2412770</v>
      </c>
      <c r="F54" s="49">
        <f>'дод 3'!G85</f>
        <v>1880000</v>
      </c>
      <c r="G54" s="49">
        <f>'дод 3'!H85</f>
        <v>84370</v>
      </c>
      <c r="H54" s="49">
        <f>'дод 3'!I85</f>
        <v>0</v>
      </c>
      <c r="I54" s="49">
        <f>'дод 3'!J85</f>
        <v>50000</v>
      </c>
      <c r="J54" s="49">
        <f>'дод 3'!K85</f>
        <v>50000</v>
      </c>
      <c r="K54" s="49">
        <f>'дод 3'!L85</f>
        <v>0</v>
      </c>
      <c r="L54" s="49">
        <f>'дод 3'!M85</f>
        <v>0</v>
      </c>
      <c r="M54" s="49">
        <f>'дод 3'!N85</f>
        <v>0</v>
      </c>
      <c r="N54" s="49">
        <f>'дод 3'!O85</f>
        <v>50000</v>
      </c>
      <c r="O54" s="49">
        <f>'дод 3'!P85</f>
        <v>2462770</v>
      </c>
      <c r="P54" s="178"/>
    </row>
    <row r="55" spans="1:16" s="54" customFormat="1" ht="63" x14ac:dyDescent="0.25">
      <c r="A55" s="60" t="s">
        <v>513</v>
      </c>
      <c r="B55" s="60" t="s">
        <v>59</v>
      </c>
      <c r="C55" s="108" t="s">
        <v>535</v>
      </c>
      <c r="D55" s="49">
        <f>'дод 3'!E86</f>
        <v>1780860</v>
      </c>
      <c r="E55" s="49">
        <f>'дод 3'!F86</f>
        <v>1780860</v>
      </c>
      <c r="F55" s="49">
        <f>'дод 3'!G86</f>
        <v>1459720</v>
      </c>
      <c r="G55" s="49">
        <f>'дод 3'!H86</f>
        <v>0</v>
      </c>
      <c r="H55" s="49">
        <f>'дод 3'!I86</f>
        <v>0</v>
      </c>
      <c r="I55" s="49">
        <f>'дод 3'!J86</f>
        <v>903840</v>
      </c>
      <c r="J55" s="49">
        <f>'дод 3'!K86</f>
        <v>903840</v>
      </c>
      <c r="K55" s="49">
        <f>'дод 3'!L86</f>
        <v>0</v>
      </c>
      <c r="L55" s="49">
        <f>'дод 3'!M86</f>
        <v>0</v>
      </c>
      <c r="M55" s="49">
        <f>'дод 3'!N86</f>
        <v>0</v>
      </c>
      <c r="N55" s="49">
        <f>'дод 3'!O86</f>
        <v>903840</v>
      </c>
      <c r="O55" s="49">
        <f>'дод 3'!P86</f>
        <v>2684700</v>
      </c>
      <c r="P55" s="178"/>
    </row>
    <row r="56" spans="1:16" s="54" customFormat="1" ht="63" x14ac:dyDescent="0.25">
      <c r="A56" s="60"/>
      <c r="B56" s="60"/>
      <c r="C56" s="92" t="s">
        <v>392</v>
      </c>
      <c r="D56" s="85">
        <f>'дод 3'!E87</f>
        <v>1780860</v>
      </c>
      <c r="E56" s="85">
        <f>'дод 3'!F87</f>
        <v>1780860</v>
      </c>
      <c r="F56" s="85">
        <f>'дод 3'!G87</f>
        <v>1459720</v>
      </c>
      <c r="G56" s="85">
        <f>'дод 3'!H87</f>
        <v>0</v>
      </c>
      <c r="H56" s="85">
        <f>'дод 3'!I87</f>
        <v>0</v>
      </c>
      <c r="I56" s="85">
        <f>'дод 3'!J87</f>
        <v>903840</v>
      </c>
      <c r="J56" s="85">
        <f>'дод 3'!K87</f>
        <v>903840</v>
      </c>
      <c r="K56" s="85">
        <f>'дод 3'!L87</f>
        <v>0</v>
      </c>
      <c r="L56" s="85">
        <f>'дод 3'!M87</f>
        <v>0</v>
      </c>
      <c r="M56" s="85">
        <f>'дод 3'!N87</f>
        <v>0</v>
      </c>
      <c r="N56" s="85">
        <f>'дод 3'!O87</f>
        <v>903840</v>
      </c>
      <c r="O56" s="85">
        <f>'дод 3'!P87</f>
        <v>2684700</v>
      </c>
      <c r="P56" s="178"/>
    </row>
    <row r="57" spans="1:16" s="52" customFormat="1" ht="19.5" customHeight="1" x14ac:dyDescent="0.25">
      <c r="A57" s="38" t="s">
        <v>60</v>
      </c>
      <c r="B57" s="39"/>
      <c r="C57" s="9" t="s">
        <v>480</v>
      </c>
      <c r="D57" s="48">
        <f>D62+D67+D69+D71+D73+D76+D77+D66</f>
        <v>70505200</v>
      </c>
      <c r="E57" s="48">
        <f t="shared" ref="E57:O57" si="8">E62+E67+E69+E71+E73+E76+E77+E66</f>
        <v>70505200</v>
      </c>
      <c r="F57" s="48">
        <f t="shared" si="8"/>
        <v>2387600</v>
      </c>
      <c r="G57" s="48">
        <f t="shared" si="8"/>
        <v>48700</v>
      </c>
      <c r="H57" s="48">
        <f t="shared" si="8"/>
        <v>0</v>
      </c>
      <c r="I57" s="48">
        <f t="shared" si="8"/>
        <v>63837500</v>
      </c>
      <c r="J57" s="48">
        <f t="shared" si="8"/>
        <v>63837500</v>
      </c>
      <c r="K57" s="48">
        <f t="shared" si="8"/>
        <v>0</v>
      </c>
      <c r="L57" s="48">
        <f t="shared" si="8"/>
        <v>0</v>
      </c>
      <c r="M57" s="48">
        <f t="shared" si="8"/>
        <v>0</v>
      </c>
      <c r="N57" s="48">
        <f t="shared" si="8"/>
        <v>63837500</v>
      </c>
      <c r="O57" s="48">
        <f t="shared" si="8"/>
        <v>134342700</v>
      </c>
      <c r="P57" s="178"/>
    </row>
    <row r="58" spans="1:16" s="53" customFormat="1" ht="31.5" hidden="1" customHeight="1" x14ac:dyDescent="0.25">
      <c r="A58" s="76"/>
      <c r="B58" s="79"/>
      <c r="C58" s="80" t="s">
        <v>399</v>
      </c>
      <c r="D58" s="81">
        <f>D63+D68+D70</f>
        <v>0</v>
      </c>
      <c r="E58" s="81">
        <f t="shared" ref="E58:O58" si="9">E63+E68+E70</f>
        <v>0</v>
      </c>
      <c r="F58" s="81">
        <f t="shared" si="9"/>
        <v>0</v>
      </c>
      <c r="G58" s="81">
        <f t="shared" si="9"/>
        <v>0</v>
      </c>
      <c r="H58" s="81">
        <f t="shared" si="9"/>
        <v>0</v>
      </c>
      <c r="I58" s="81">
        <f t="shared" si="9"/>
        <v>0</v>
      </c>
      <c r="J58" s="81">
        <f t="shared" si="9"/>
        <v>0</v>
      </c>
      <c r="K58" s="81">
        <f t="shared" si="9"/>
        <v>0</v>
      </c>
      <c r="L58" s="81">
        <f t="shared" si="9"/>
        <v>0</v>
      </c>
      <c r="M58" s="81">
        <f t="shared" si="9"/>
        <v>0</v>
      </c>
      <c r="N58" s="81">
        <f t="shared" si="9"/>
        <v>0</v>
      </c>
      <c r="O58" s="81">
        <f t="shared" si="9"/>
        <v>0</v>
      </c>
      <c r="P58" s="178"/>
    </row>
    <row r="59" spans="1:16" s="53" customFormat="1" ht="47.25" hidden="1" customHeight="1" x14ac:dyDescent="0.25">
      <c r="A59" s="76"/>
      <c r="B59" s="79"/>
      <c r="C59" s="80" t="s">
        <v>400</v>
      </c>
      <c r="D59" s="81">
        <f>D64+D74</f>
        <v>0</v>
      </c>
      <c r="E59" s="81">
        <f t="shared" ref="E59:O59" si="10">E64+E74</f>
        <v>0</v>
      </c>
      <c r="F59" s="81">
        <f t="shared" si="10"/>
        <v>0</v>
      </c>
      <c r="G59" s="81">
        <f t="shared" si="10"/>
        <v>0</v>
      </c>
      <c r="H59" s="81">
        <f t="shared" si="10"/>
        <v>0</v>
      </c>
      <c r="I59" s="81">
        <f t="shared" si="10"/>
        <v>0</v>
      </c>
      <c r="J59" s="81">
        <f t="shared" si="10"/>
        <v>0</v>
      </c>
      <c r="K59" s="81">
        <f t="shared" si="10"/>
        <v>0</v>
      </c>
      <c r="L59" s="81">
        <f t="shared" si="10"/>
        <v>0</v>
      </c>
      <c r="M59" s="81">
        <f t="shared" si="10"/>
        <v>0</v>
      </c>
      <c r="N59" s="81">
        <f t="shared" si="10"/>
        <v>0</v>
      </c>
      <c r="O59" s="81">
        <f t="shared" si="10"/>
        <v>0</v>
      </c>
      <c r="P59" s="178"/>
    </row>
    <row r="60" spans="1:16" s="53" customFormat="1" ht="63" hidden="1" customHeight="1" x14ac:dyDescent="0.25">
      <c r="A60" s="76"/>
      <c r="B60" s="79"/>
      <c r="C60" s="80" t="s">
        <v>401</v>
      </c>
      <c r="D60" s="81">
        <f>D72+D75</f>
        <v>0</v>
      </c>
      <c r="E60" s="81">
        <f t="shared" ref="E60:O60" si="11">E72+E75</f>
        <v>0</v>
      </c>
      <c r="F60" s="81">
        <f t="shared" si="11"/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O60" s="81">
        <f t="shared" si="11"/>
        <v>0</v>
      </c>
      <c r="P60" s="178"/>
    </row>
    <row r="61" spans="1:16" s="53" customFormat="1" ht="15.75" hidden="1" customHeight="1" x14ac:dyDescent="0.25">
      <c r="A61" s="76"/>
      <c r="B61" s="79"/>
      <c r="C61" s="80" t="s">
        <v>402</v>
      </c>
      <c r="D61" s="81">
        <f>D65</f>
        <v>0</v>
      </c>
      <c r="E61" s="81">
        <f t="shared" ref="E61:O61" si="12">E65</f>
        <v>0</v>
      </c>
      <c r="F61" s="81">
        <f t="shared" si="12"/>
        <v>0</v>
      </c>
      <c r="G61" s="81">
        <f t="shared" si="12"/>
        <v>0</v>
      </c>
      <c r="H61" s="81">
        <f t="shared" si="12"/>
        <v>0</v>
      </c>
      <c r="I61" s="81">
        <f t="shared" si="12"/>
        <v>0</v>
      </c>
      <c r="J61" s="81">
        <f t="shared" si="12"/>
        <v>0</v>
      </c>
      <c r="K61" s="81">
        <f t="shared" si="12"/>
        <v>0</v>
      </c>
      <c r="L61" s="81">
        <f t="shared" si="12"/>
        <v>0</v>
      </c>
      <c r="M61" s="81">
        <f t="shared" si="12"/>
        <v>0</v>
      </c>
      <c r="N61" s="81">
        <f t="shared" si="12"/>
        <v>0</v>
      </c>
      <c r="O61" s="81">
        <f t="shared" si="12"/>
        <v>0</v>
      </c>
      <c r="P61" s="178"/>
    </row>
    <row r="62" spans="1:16" ht="24" customHeight="1" x14ac:dyDescent="0.25">
      <c r="A62" s="37" t="s">
        <v>61</v>
      </c>
      <c r="B62" s="37" t="s">
        <v>62</v>
      </c>
      <c r="C62" s="6" t="s">
        <v>478</v>
      </c>
      <c r="D62" s="49">
        <f>'дод 3'!E105</f>
        <v>31536400</v>
      </c>
      <c r="E62" s="49">
        <f>'дод 3'!F105</f>
        <v>31536400</v>
      </c>
      <c r="F62" s="49">
        <f>'дод 3'!G105</f>
        <v>0</v>
      </c>
      <c r="G62" s="49">
        <f>'дод 3'!H105</f>
        <v>0</v>
      </c>
      <c r="H62" s="49">
        <f>'дод 3'!I105</f>
        <v>0</v>
      </c>
      <c r="I62" s="49">
        <f>'дод 3'!J105</f>
        <v>39000000</v>
      </c>
      <c r="J62" s="49">
        <f>'дод 3'!K105</f>
        <v>39000000</v>
      </c>
      <c r="K62" s="49">
        <f>'дод 3'!L105</f>
        <v>0</v>
      </c>
      <c r="L62" s="49">
        <f>'дод 3'!M105</f>
        <v>0</v>
      </c>
      <c r="M62" s="49">
        <f>'дод 3'!N105</f>
        <v>0</v>
      </c>
      <c r="N62" s="49">
        <f>'дод 3'!O105</f>
        <v>39000000</v>
      </c>
      <c r="O62" s="49">
        <f>'дод 3'!P105</f>
        <v>70536400</v>
      </c>
      <c r="P62" s="178"/>
    </row>
    <row r="63" spans="1:16" s="54" customFormat="1" ht="31.5" hidden="1" customHeight="1" x14ac:dyDescent="0.25">
      <c r="A63" s="83"/>
      <c r="B63" s="83"/>
      <c r="C63" s="84" t="s">
        <v>399</v>
      </c>
      <c r="D63" s="85">
        <f>'дод 3'!E106</f>
        <v>0</v>
      </c>
      <c r="E63" s="85">
        <f>'дод 3'!F106</f>
        <v>0</v>
      </c>
      <c r="F63" s="85">
        <f>'дод 3'!G106</f>
        <v>0</v>
      </c>
      <c r="G63" s="85">
        <f>'дод 3'!H106</f>
        <v>0</v>
      </c>
      <c r="H63" s="85">
        <f>'дод 3'!I106</f>
        <v>0</v>
      </c>
      <c r="I63" s="85">
        <f>'дод 3'!J106</f>
        <v>0</v>
      </c>
      <c r="J63" s="85">
        <f>'дод 3'!K106</f>
        <v>0</v>
      </c>
      <c r="K63" s="85">
        <f>'дод 3'!L106</f>
        <v>0</v>
      </c>
      <c r="L63" s="85">
        <f>'дод 3'!M106</f>
        <v>0</v>
      </c>
      <c r="M63" s="85">
        <f>'дод 3'!N106</f>
        <v>0</v>
      </c>
      <c r="N63" s="85">
        <f>'дод 3'!O106</f>
        <v>0</v>
      </c>
      <c r="O63" s="85">
        <f>'дод 3'!P106</f>
        <v>0</v>
      </c>
      <c r="P63" s="178"/>
    </row>
    <row r="64" spans="1:16" s="54" customFormat="1" ht="47.25" hidden="1" customHeight="1" x14ac:dyDescent="0.25">
      <c r="A64" s="83"/>
      <c r="B64" s="83"/>
      <c r="C64" s="84" t="s">
        <v>400</v>
      </c>
      <c r="D64" s="85">
        <f>'дод 3'!E107</f>
        <v>0</v>
      </c>
      <c r="E64" s="85">
        <f>'дод 3'!F107</f>
        <v>0</v>
      </c>
      <c r="F64" s="85">
        <f>'дод 3'!G107</f>
        <v>0</v>
      </c>
      <c r="G64" s="85">
        <f>'дод 3'!H107</f>
        <v>0</v>
      </c>
      <c r="H64" s="85">
        <f>'дод 3'!I107</f>
        <v>0</v>
      </c>
      <c r="I64" s="85">
        <f>'дод 3'!J107</f>
        <v>0</v>
      </c>
      <c r="J64" s="85">
        <f>'дод 3'!K107</f>
        <v>0</v>
      </c>
      <c r="K64" s="85">
        <f>'дод 3'!L107</f>
        <v>0</v>
      </c>
      <c r="L64" s="85">
        <f>'дод 3'!M107</f>
        <v>0</v>
      </c>
      <c r="M64" s="85">
        <f>'дод 3'!N107</f>
        <v>0</v>
      </c>
      <c r="N64" s="85">
        <f>'дод 3'!O107</f>
        <v>0</v>
      </c>
      <c r="O64" s="85">
        <f>'дод 3'!P107</f>
        <v>0</v>
      </c>
      <c r="P64" s="178"/>
    </row>
    <row r="65" spans="1:16" s="54" customFormat="1" ht="15.75" hidden="1" customHeight="1" x14ac:dyDescent="0.25">
      <c r="A65" s="83"/>
      <c r="B65" s="83"/>
      <c r="C65" s="84" t="s">
        <v>402</v>
      </c>
      <c r="D65" s="85">
        <f>'дод 3'!E108</f>
        <v>0</v>
      </c>
      <c r="E65" s="85">
        <f>'дод 3'!F108</f>
        <v>0</v>
      </c>
      <c r="F65" s="85">
        <f>'дод 3'!G108</f>
        <v>0</v>
      </c>
      <c r="G65" s="85">
        <f>'дод 3'!H108</f>
        <v>0</v>
      </c>
      <c r="H65" s="85">
        <f>'дод 3'!I108</f>
        <v>0</v>
      </c>
      <c r="I65" s="85">
        <f>'дод 3'!J108</f>
        <v>0</v>
      </c>
      <c r="J65" s="85">
        <f>'дод 3'!K108</f>
        <v>0</v>
      </c>
      <c r="K65" s="85">
        <f>'дод 3'!L108</f>
        <v>0</v>
      </c>
      <c r="L65" s="85">
        <f>'дод 3'!M108</f>
        <v>0</v>
      </c>
      <c r="M65" s="85">
        <f>'дод 3'!N108</f>
        <v>0</v>
      </c>
      <c r="N65" s="85">
        <f>'дод 3'!O108</f>
        <v>0</v>
      </c>
      <c r="O65" s="85">
        <f>'дод 3'!P108</f>
        <v>0</v>
      </c>
      <c r="P65" s="178"/>
    </row>
    <row r="66" spans="1:16" ht="24" hidden="1" customHeight="1" x14ac:dyDescent="0.25">
      <c r="A66" s="37">
        <v>2020</v>
      </c>
      <c r="B66" s="59" t="s">
        <v>460</v>
      </c>
      <c r="C66" s="6" t="s">
        <v>463</v>
      </c>
      <c r="D66" s="49">
        <f>'дод 3'!E109</f>
        <v>0</v>
      </c>
      <c r="E66" s="49">
        <f>'дод 3'!F109</f>
        <v>0</v>
      </c>
      <c r="F66" s="49">
        <f>'дод 3'!G109</f>
        <v>0</v>
      </c>
      <c r="G66" s="49">
        <f>'дод 3'!H109</f>
        <v>0</v>
      </c>
      <c r="H66" s="49">
        <f>'дод 3'!I109</f>
        <v>0</v>
      </c>
      <c r="I66" s="49">
        <f>'дод 3'!J109</f>
        <v>0</v>
      </c>
      <c r="J66" s="49">
        <f>'дод 3'!K109</f>
        <v>0</v>
      </c>
      <c r="K66" s="49">
        <f>'дод 3'!L109</f>
        <v>0</v>
      </c>
      <c r="L66" s="49">
        <f>'дод 3'!M109</f>
        <v>0</v>
      </c>
      <c r="M66" s="49">
        <f>'дод 3'!N109</f>
        <v>0</v>
      </c>
      <c r="N66" s="49">
        <f>'дод 3'!O109</f>
        <v>0</v>
      </c>
      <c r="O66" s="49">
        <f>'дод 3'!P109</f>
        <v>0</v>
      </c>
      <c r="P66" s="178"/>
    </row>
    <row r="67" spans="1:16" ht="36.75" customHeight="1" x14ac:dyDescent="0.25">
      <c r="A67" s="37" t="s">
        <v>124</v>
      </c>
      <c r="B67" s="37" t="s">
        <v>63</v>
      </c>
      <c r="C67" s="6" t="s">
        <v>479</v>
      </c>
      <c r="D67" s="49">
        <f>'дод 3'!E110</f>
        <v>3317600</v>
      </c>
      <c r="E67" s="49">
        <f>'дод 3'!F110</f>
        <v>3317600</v>
      </c>
      <c r="F67" s="49">
        <f>'дод 3'!G110</f>
        <v>0</v>
      </c>
      <c r="G67" s="49">
        <f>'дод 3'!H110</f>
        <v>0</v>
      </c>
      <c r="H67" s="49">
        <f>'дод 3'!I110</f>
        <v>0</v>
      </c>
      <c r="I67" s="49">
        <f>'дод 3'!J110</f>
        <v>5100000</v>
      </c>
      <c r="J67" s="49">
        <f>'дод 3'!K110</f>
        <v>5100000</v>
      </c>
      <c r="K67" s="49">
        <f>'дод 3'!L110</f>
        <v>0</v>
      </c>
      <c r="L67" s="49">
        <f>'дод 3'!M110</f>
        <v>0</v>
      </c>
      <c r="M67" s="49">
        <f>'дод 3'!N110</f>
        <v>0</v>
      </c>
      <c r="N67" s="49">
        <f>'дод 3'!O110</f>
        <v>5100000</v>
      </c>
      <c r="O67" s="49">
        <f>'дод 3'!P110</f>
        <v>8417600</v>
      </c>
      <c r="P67" s="178"/>
    </row>
    <row r="68" spans="1:16" s="54" customFormat="1" ht="31.5" hidden="1" customHeight="1" x14ac:dyDescent="0.25">
      <c r="A68" s="83"/>
      <c r="B68" s="83"/>
      <c r="C68" s="84" t="s">
        <v>399</v>
      </c>
      <c r="D68" s="85">
        <f>'дод 3'!E111</f>
        <v>0</v>
      </c>
      <c r="E68" s="85">
        <f>'дод 3'!F111</f>
        <v>0</v>
      </c>
      <c r="F68" s="85">
        <f>'дод 3'!G111</f>
        <v>0</v>
      </c>
      <c r="G68" s="85">
        <f>'дод 3'!H111</f>
        <v>0</v>
      </c>
      <c r="H68" s="85">
        <f>'дод 3'!I111</f>
        <v>0</v>
      </c>
      <c r="I68" s="85">
        <f>'дод 3'!J111</f>
        <v>0</v>
      </c>
      <c r="J68" s="85">
        <f>'дод 3'!K111</f>
        <v>0</v>
      </c>
      <c r="K68" s="85">
        <f>'дод 3'!L111</f>
        <v>0</v>
      </c>
      <c r="L68" s="85">
        <f>'дод 3'!M111</f>
        <v>0</v>
      </c>
      <c r="M68" s="85">
        <f>'дод 3'!N111</f>
        <v>0</v>
      </c>
      <c r="N68" s="85">
        <f>'дод 3'!O111</f>
        <v>0</v>
      </c>
      <c r="O68" s="85">
        <f>'дод 3'!P111</f>
        <v>0</v>
      </c>
      <c r="P68" s="178"/>
    </row>
    <row r="69" spans="1:16" ht="19.5" customHeight="1" x14ac:dyDescent="0.25">
      <c r="A69" s="37" t="s">
        <v>125</v>
      </c>
      <c r="B69" s="37" t="s">
        <v>64</v>
      </c>
      <c r="C69" s="6" t="s">
        <v>481</v>
      </c>
      <c r="D69" s="49">
        <f>'дод 3'!E112</f>
        <v>7602100</v>
      </c>
      <c r="E69" s="49">
        <f>'дод 3'!F112</f>
        <v>7602100</v>
      </c>
      <c r="F69" s="49">
        <f>'дод 3'!G112</f>
        <v>0</v>
      </c>
      <c r="G69" s="49">
        <f>'дод 3'!H112</f>
        <v>0</v>
      </c>
      <c r="H69" s="49">
        <f>'дод 3'!I112</f>
        <v>0</v>
      </c>
      <c r="I69" s="49">
        <f>'дод 3'!J112</f>
        <v>0</v>
      </c>
      <c r="J69" s="49">
        <f>'дод 3'!K112</f>
        <v>0</v>
      </c>
      <c r="K69" s="49">
        <f>'дод 3'!L112</f>
        <v>0</v>
      </c>
      <c r="L69" s="49">
        <f>'дод 3'!M112</f>
        <v>0</v>
      </c>
      <c r="M69" s="49">
        <f>'дод 3'!N112</f>
        <v>0</v>
      </c>
      <c r="N69" s="49">
        <f>'дод 3'!O112</f>
        <v>0</v>
      </c>
      <c r="O69" s="49">
        <f>'дод 3'!P112</f>
        <v>7602100</v>
      </c>
      <c r="P69" s="178"/>
    </row>
    <row r="70" spans="1:16" s="54" customFormat="1" ht="31.5" hidden="1" customHeight="1" x14ac:dyDescent="0.25">
      <c r="A70" s="83"/>
      <c r="B70" s="83"/>
      <c r="C70" s="84" t="s">
        <v>399</v>
      </c>
      <c r="D70" s="85">
        <f>'дод 3'!E113</f>
        <v>0</v>
      </c>
      <c r="E70" s="85">
        <f>'дод 3'!F113</f>
        <v>0</v>
      </c>
      <c r="F70" s="85">
        <f>'дод 3'!G113</f>
        <v>0</v>
      </c>
      <c r="G70" s="85">
        <f>'дод 3'!H113</f>
        <v>0</v>
      </c>
      <c r="H70" s="85">
        <f>'дод 3'!I113</f>
        <v>0</v>
      </c>
      <c r="I70" s="85">
        <f>'дод 3'!J113</f>
        <v>0</v>
      </c>
      <c r="J70" s="85">
        <f>'дод 3'!K113</f>
        <v>0</v>
      </c>
      <c r="K70" s="85">
        <f>'дод 3'!L113</f>
        <v>0</v>
      </c>
      <c r="L70" s="85">
        <f>'дод 3'!M113</f>
        <v>0</v>
      </c>
      <c r="M70" s="85">
        <f>'дод 3'!N113</f>
        <v>0</v>
      </c>
      <c r="N70" s="85">
        <f>'дод 3'!O113</f>
        <v>0</v>
      </c>
      <c r="O70" s="85">
        <f>'дод 3'!P113</f>
        <v>0</v>
      </c>
      <c r="P70" s="178"/>
    </row>
    <row r="71" spans="1:16" ht="48.75" customHeight="1" x14ac:dyDescent="0.25">
      <c r="A71" s="37" t="s">
        <v>126</v>
      </c>
      <c r="B71" s="37" t="s">
        <v>320</v>
      </c>
      <c r="C71" s="6" t="s">
        <v>482</v>
      </c>
      <c r="D71" s="49">
        <f>'дод 3'!E114</f>
        <v>2716000</v>
      </c>
      <c r="E71" s="49">
        <f>'дод 3'!F114</f>
        <v>2716000</v>
      </c>
      <c r="F71" s="49">
        <f>'дод 3'!G114</f>
        <v>0</v>
      </c>
      <c r="G71" s="49">
        <f>'дод 3'!H114</f>
        <v>0</v>
      </c>
      <c r="H71" s="49">
        <f>'дод 3'!I114</f>
        <v>0</v>
      </c>
      <c r="I71" s="49">
        <f>'дод 3'!J114</f>
        <v>0</v>
      </c>
      <c r="J71" s="49">
        <f>'дод 3'!K114</f>
        <v>0</v>
      </c>
      <c r="K71" s="49">
        <f>'дод 3'!L114</f>
        <v>0</v>
      </c>
      <c r="L71" s="49">
        <f>'дод 3'!M114</f>
        <v>0</v>
      </c>
      <c r="M71" s="49">
        <f>'дод 3'!N114</f>
        <v>0</v>
      </c>
      <c r="N71" s="49">
        <f>'дод 3'!O114</f>
        <v>0</v>
      </c>
      <c r="O71" s="49">
        <f>'дод 3'!P114</f>
        <v>2716000</v>
      </c>
      <c r="P71" s="178"/>
    </row>
    <row r="72" spans="1:16" s="54" customFormat="1" ht="47.25" hidden="1" customHeight="1" x14ac:dyDescent="0.25">
      <c r="A72" s="83"/>
      <c r="B72" s="83"/>
      <c r="C72" s="86" t="s">
        <v>401</v>
      </c>
      <c r="D72" s="85">
        <f>'дод 3'!E115</f>
        <v>0</v>
      </c>
      <c r="E72" s="85">
        <f>'дод 3'!F115</f>
        <v>0</v>
      </c>
      <c r="F72" s="85">
        <f>'дод 3'!G115</f>
        <v>0</v>
      </c>
      <c r="G72" s="85">
        <f>'дод 3'!H115</f>
        <v>0</v>
      </c>
      <c r="H72" s="85">
        <f>'дод 3'!I115</f>
        <v>0</v>
      </c>
      <c r="I72" s="85">
        <f>'дод 3'!J115</f>
        <v>0</v>
      </c>
      <c r="J72" s="85">
        <f>'дод 3'!K115</f>
        <v>0</v>
      </c>
      <c r="K72" s="85">
        <f>'дод 3'!L115</f>
        <v>0</v>
      </c>
      <c r="L72" s="85">
        <f>'дод 3'!M115</f>
        <v>0</v>
      </c>
      <c r="M72" s="85">
        <f>'дод 3'!N115</f>
        <v>0</v>
      </c>
      <c r="N72" s="85">
        <f>'дод 3'!O115</f>
        <v>0</v>
      </c>
      <c r="O72" s="85">
        <f>'дод 3'!P115</f>
        <v>0</v>
      </c>
      <c r="P72" s="178"/>
    </row>
    <row r="73" spans="1:16" ht="36.75" hidden="1" customHeight="1" x14ac:dyDescent="0.25">
      <c r="A73" s="40">
        <v>2144</v>
      </c>
      <c r="B73" s="37" t="s">
        <v>65</v>
      </c>
      <c r="C73" s="6" t="s">
        <v>413</v>
      </c>
      <c r="D73" s="49">
        <f>'дод 3'!E116</f>
        <v>0</v>
      </c>
      <c r="E73" s="49">
        <f>'дод 3'!F116</f>
        <v>0</v>
      </c>
      <c r="F73" s="49">
        <f>'дод 3'!G116</f>
        <v>0</v>
      </c>
      <c r="G73" s="49">
        <f>'дод 3'!H116</f>
        <v>0</v>
      </c>
      <c r="H73" s="49">
        <f>'дод 3'!I116</f>
        <v>0</v>
      </c>
      <c r="I73" s="49">
        <f>'дод 3'!J116</f>
        <v>0</v>
      </c>
      <c r="J73" s="49">
        <f>'дод 3'!K116</f>
        <v>0</v>
      </c>
      <c r="K73" s="49">
        <f>'дод 3'!L116</f>
        <v>0</v>
      </c>
      <c r="L73" s="49">
        <f>'дод 3'!M116</f>
        <v>0</v>
      </c>
      <c r="M73" s="49">
        <f>'дод 3'!N116</f>
        <v>0</v>
      </c>
      <c r="N73" s="49">
        <f>'дод 3'!O116</f>
        <v>0</v>
      </c>
      <c r="O73" s="49">
        <f>'дод 3'!P116</f>
        <v>0</v>
      </c>
      <c r="P73" s="178"/>
    </row>
    <row r="74" spans="1:16" s="54" customFormat="1" ht="47.25" hidden="1" customHeight="1" x14ac:dyDescent="0.25">
      <c r="A74" s="87"/>
      <c r="B74" s="83"/>
      <c r="C74" s="84" t="s">
        <v>400</v>
      </c>
      <c r="D74" s="85">
        <f>'дод 3'!E117</f>
        <v>0</v>
      </c>
      <c r="E74" s="85">
        <f>'дод 3'!F117</f>
        <v>0</v>
      </c>
      <c r="F74" s="85">
        <f>'дод 3'!G117</f>
        <v>0</v>
      </c>
      <c r="G74" s="85">
        <f>'дод 3'!H117</f>
        <v>0</v>
      </c>
      <c r="H74" s="85">
        <f>'дод 3'!I117</f>
        <v>0</v>
      </c>
      <c r="I74" s="85">
        <f>'дод 3'!J117</f>
        <v>0</v>
      </c>
      <c r="J74" s="85">
        <f>'дод 3'!K117</f>
        <v>0</v>
      </c>
      <c r="K74" s="85">
        <f>'дод 3'!L117</f>
        <v>0</v>
      </c>
      <c r="L74" s="85">
        <f>'дод 3'!M117</f>
        <v>0</v>
      </c>
      <c r="M74" s="85">
        <f>'дод 3'!N117</f>
        <v>0</v>
      </c>
      <c r="N74" s="85">
        <f>'дод 3'!O117</f>
        <v>0</v>
      </c>
      <c r="O74" s="85">
        <f>'дод 3'!P117</f>
        <v>0</v>
      </c>
      <c r="P74" s="178"/>
    </row>
    <row r="75" spans="1:16" s="54" customFormat="1" ht="47.25" hidden="1" customHeight="1" x14ac:dyDescent="0.25">
      <c r="A75" s="87"/>
      <c r="B75" s="83"/>
      <c r="C75" s="84" t="s">
        <v>401</v>
      </c>
      <c r="D75" s="85">
        <f>'дод 3'!E118</f>
        <v>0</v>
      </c>
      <c r="E75" s="85">
        <f>'дод 3'!F118</f>
        <v>0</v>
      </c>
      <c r="F75" s="85">
        <f>'дод 3'!G118</f>
        <v>0</v>
      </c>
      <c r="G75" s="85">
        <f>'дод 3'!H118</f>
        <v>0</v>
      </c>
      <c r="H75" s="85">
        <f>'дод 3'!I118</f>
        <v>0</v>
      </c>
      <c r="I75" s="85">
        <f>'дод 3'!J118</f>
        <v>0</v>
      </c>
      <c r="J75" s="85">
        <f>'дод 3'!K118</f>
        <v>0</v>
      </c>
      <c r="K75" s="85">
        <f>'дод 3'!L118</f>
        <v>0</v>
      </c>
      <c r="L75" s="85">
        <f>'дод 3'!M118</f>
        <v>0</v>
      </c>
      <c r="M75" s="85">
        <f>'дод 3'!N118</f>
        <v>0</v>
      </c>
      <c r="N75" s="85">
        <f>'дод 3'!O118</f>
        <v>0</v>
      </c>
      <c r="O75" s="85">
        <f>'дод 3'!P118</f>
        <v>0</v>
      </c>
      <c r="P75" s="178"/>
    </row>
    <row r="76" spans="1:16" ht="33.75" customHeight="1" x14ac:dyDescent="0.25">
      <c r="A76" s="37" t="s">
        <v>289</v>
      </c>
      <c r="B76" s="37" t="s">
        <v>65</v>
      </c>
      <c r="C76" s="3" t="s">
        <v>291</v>
      </c>
      <c r="D76" s="49">
        <f>'дод 3'!E119</f>
        <v>3049300</v>
      </c>
      <c r="E76" s="49">
        <f>'дод 3'!F119</f>
        <v>3049300</v>
      </c>
      <c r="F76" s="49">
        <f>'дод 3'!G119</f>
        <v>2387600</v>
      </c>
      <c r="G76" s="49">
        <f>'дод 3'!H119</f>
        <v>48700</v>
      </c>
      <c r="H76" s="49">
        <f>'дод 3'!I119</f>
        <v>0</v>
      </c>
      <c r="I76" s="49">
        <f>'дод 3'!J119</f>
        <v>0</v>
      </c>
      <c r="J76" s="49">
        <f>'дод 3'!K119</f>
        <v>0</v>
      </c>
      <c r="K76" s="49">
        <f>'дод 3'!L119</f>
        <v>0</v>
      </c>
      <c r="L76" s="49">
        <f>'дод 3'!M119</f>
        <v>0</v>
      </c>
      <c r="M76" s="49">
        <f>'дод 3'!N119</f>
        <v>0</v>
      </c>
      <c r="N76" s="49">
        <f>'дод 3'!O119</f>
        <v>0</v>
      </c>
      <c r="O76" s="49">
        <f>'дод 3'!P119</f>
        <v>3049300</v>
      </c>
      <c r="P76" s="178"/>
    </row>
    <row r="77" spans="1:16" ht="21.75" customHeight="1" x14ac:dyDescent="0.25">
      <c r="A77" s="37" t="s">
        <v>290</v>
      </c>
      <c r="B77" s="37" t="s">
        <v>65</v>
      </c>
      <c r="C77" s="3" t="s">
        <v>292</v>
      </c>
      <c r="D77" s="49">
        <f>'дод 3'!E120</f>
        <v>22283800</v>
      </c>
      <c r="E77" s="49">
        <f>'дод 3'!F120</f>
        <v>22283800</v>
      </c>
      <c r="F77" s="49">
        <f>'дод 3'!G120</f>
        <v>0</v>
      </c>
      <c r="G77" s="49">
        <f>'дод 3'!H120</f>
        <v>0</v>
      </c>
      <c r="H77" s="49">
        <f>'дод 3'!I120</f>
        <v>0</v>
      </c>
      <c r="I77" s="49">
        <f>'дод 3'!J120</f>
        <v>19737500</v>
      </c>
      <c r="J77" s="49">
        <f>'дод 3'!K120</f>
        <v>19737500</v>
      </c>
      <c r="K77" s="49">
        <f>'дод 3'!L120</f>
        <v>0</v>
      </c>
      <c r="L77" s="49">
        <f>'дод 3'!M120</f>
        <v>0</v>
      </c>
      <c r="M77" s="49">
        <f>'дод 3'!N120</f>
        <v>0</v>
      </c>
      <c r="N77" s="49">
        <f>'дод 3'!O120</f>
        <v>19737500</v>
      </c>
      <c r="O77" s="49">
        <f>'дод 3'!P120</f>
        <v>42021300</v>
      </c>
      <c r="P77" s="178"/>
    </row>
    <row r="78" spans="1:16" s="52" customFormat="1" ht="33" customHeight="1" x14ac:dyDescent="0.25">
      <c r="A78" s="38" t="s">
        <v>66</v>
      </c>
      <c r="B78" s="41"/>
      <c r="C78" s="2" t="s">
        <v>536</v>
      </c>
      <c r="D78" s="48">
        <f>D82+D83+D84+D86+D87+D88+D90+D92+D93+D94+D95+D96+D97+D98+D99+D101+D103+D104+D105+D106+D107+D112+D113</f>
        <v>139424335.56</v>
      </c>
      <c r="E78" s="48">
        <f t="shared" ref="E78:O78" si="13">E82+E83+E84+E86+E87+E88+E90+E92+E93+E94+E95+E96+E97+E98+E99+E101+E103+E104+E105+E106+E107+E112+E113</f>
        <v>139424335.56</v>
      </c>
      <c r="F78" s="48">
        <f t="shared" si="13"/>
        <v>21152900</v>
      </c>
      <c r="G78" s="48">
        <f t="shared" si="13"/>
        <v>677480</v>
      </c>
      <c r="H78" s="48">
        <f t="shared" si="13"/>
        <v>0</v>
      </c>
      <c r="I78" s="48">
        <f t="shared" si="13"/>
        <v>522340</v>
      </c>
      <c r="J78" s="48">
        <f t="shared" si="13"/>
        <v>426140</v>
      </c>
      <c r="K78" s="48">
        <f t="shared" si="13"/>
        <v>96200</v>
      </c>
      <c r="L78" s="48">
        <f t="shared" si="13"/>
        <v>75000</v>
      </c>
      <c r="M78" s="48">
        <f t="shared" si="13"/>
        <v>0</v>
      </c>
      <c r="N78" s="48">
        <f t="shared" si="13"/>
        <v>426140</v>
      </c>
      <c r="O78" s="48">
        <f t="shared" si="13"/>
        <v>139946675.56</v>
      </c>
      <c r="P78" s="178"/>
    </row>
    <row r="79" spans="1:16" s="53" customFormat="1" ht="262.5" hidden="1" customHeight="1" x14ac:dyDescent="0.25">
      <c r="A79" s="76"/>
      <c r="B79" s="77"/>
      <c r="C79" s="80" t="s">
        <v>456</v>
      </c>
      <c r="D79" s="81">
        <f>D109</f>
        <v>0</v>
      </c>
      <c r="E79" s="81">
        <f t="shared" ref="E79:O79" si="14">E109</f>
        <v>0</v>
      </c>
      <c r="F79" s="81">
        <f t="shared" si="14"/>
        <v>0</v>
      </c>
      <c r="G79" s="81">
        <f t="shared" si="14"/>
        <v>0</v>
      </c>
      <c r="H79" s="81">
        <f t="shared" si="14"/>
        <v>0</v>
      </c>
      <c r="I79" s="81">
        <f t="shared" si="14"/>
        <v>0</v>
      </c>
      <c r="J79" s="81">
        <f t="shared" si="14"/>
        <v>0</v>
      </c>
      <c r="K79" s="81">
        <f t="shared" si="14"/>
        <v>0</v>
      </c>
      <c r="L79" s="81">
        <f t="shared" si="14"/>
        <v>0</v>
      </c>
      <c r="M79" s="81">
        <f t="shared" si="14"/>
        <v>0</v>
      </c>
      <c r="N79" s="81">
        <f t="shared" si="14"/>
        <v>0</v>
      </c>
      <c r="O79" s="81">
        <f t="shared" si="14"/>
        <v>0</v>
      </c>
      <c r="P79" s="178"/>
    </row>
    <row r="80" spans="1:16" s="53" customFormat="1" ht="231" hidden="1" customHeight="1" x14ac:dyDescent="0.25">
      <c r="A80" s="76"/>
      <c r="B80" s="77"/>
      <c r="C80" s="80" t="s">
        <v>455</v>
      </c>
      <c r="D80" s="81">
        <f>D111</f>
        <v>0</v>
      </c>
      <c r="E80" s="81">
        <f t="shared" ref="E80:O80" si="15">E111</f>
        <v>0</v>
      </c>
      <c r="F80" s="81">
        <f t="shared" si="15"/>
        <v>0</v>
      </c>
      <c r="G80" s="81">
        <f t="shared" si="15"/>
        <v>0</v>
      </c>
      <c r="H80" s="81">
        <f t="shared" si="15"/>
        <v>0</v>
      </c>
      <c r="I80" s="81">
        <f t="shared" si="15"/>
        <v>0</v>
      </c>
      <c r="J80" s="81">
        <f t="shared" si="15"/>
        <v>0</v>
      </c>
      <c r="K80" s="81">
        <f t="shared" si="15"/>
        <v>0</v>
      </c>
      <c r="L80" s="81">
        <f t="shared" si="15"/>
        <v>0</v>
      </c>
      <c r="M80" s="81">
        <f t="shared" si="15"/>
        <v>0</v>
      </c>
      <c r="N80" s="81">
        <f t="shared" si="15"/>
        <v>0</v>
      </c>
      <c r="O80" s="81">
        <f t="shared" si="15"/>
        <v>0</v>
      </c>
      <c r="P80" s="178"/>
    </row>
    <row r="81" spans="1:16" s="53" customFormat="1" x14ac:dyDescent="0.25">
      <c r="A81" s="76"/>
      <c r="B81" s="77"/>
      <c r="C81" s="80" t="s">
        <v>404</v>
      </c>
      <c r="D81" s="81">
        <f>D85+D89+D91+D100+D102+D114</f>
        <v>1446799</v>
      </c>
      <c r="E81" s="81">
        <f t="shared" ref="E81:O81" si="16">E85+E89+E91+E100+E102+E114</f>
        <v>1446799</v>
      </c>
      <c r="F81" s="81">
        <f t="shared" si="16"/>
        <v>0</v>
      </c>
      <c r="G81" s="81">
        <f t="shared" si="16"/>
        <v>0</v>
      </c>
      <c r="H81" s="81">
        <f t="shared" si="16"/>
        <v>0</v>
      </c>
      <c r="I81" s="81">
        <f t="shared" si="16"/>
        <v>0</v>
      </c>
      <c r="J81" s="81">
        <f t="shared" si="16"/>
        <v>0</v>
      </c>
      <c r="K81" s="81">
        <f t="shared" si="16"/>
        <v>0</v>
      </c>
      <c r="L81" s="81">
        <f t="shared" si="16"/>
        <v>0</v>
      </c>
      <c r="M81" s="81">
        <f t="shared" si="16"/>
        <v>0</v>
      </c>
      <c r="N81" s="81">
        <f t="shared" si="16"/>
        <v>0</v>
      </c>
      <c r="O81" s="81">
        <f t="shared" si="16"/>
        <v>1446799</v>
      </c>
      <c r="P81" s="178"/>
    </row>
    <row r="82" spans="1:16" ht="38.25" customHeight="1" x14ac:dyDescent="0.25">
      <c r="A82" s="37" t="s">
        <v>100</v>
      </c>
      <c r="B82" s="37" t="s">
        <v>53</v>
      </c>
      <c r="C82" s="3" t="s">
        <v>127</v>
      </c>
      <c r="D82" s="49">
        <f>'дод 3'!E135</f>
        <v>604900</v>
      </c>
      <c r="E82" s="49">
        <f>'дод 3'!F135</f>
        <v>604900</v>
      </c>
      <c r="F82" s="49">
        <f>'дод 3'!G135</f>
        <v>0</v>
      </c>
      <c r="G82" s="49">
        <f>'дод 3'!H135</f>
        <v>0</v>
      </c>
      <c r="H82" s="49">
        <f>'дод 3'!I135</f>
        <v>0</v>
      </c>
      <c r="I82" s="49">
        <f>'дод 3'!J135</f>
        <v>0</v>
      </c>
      <c r="J82" s="49">
        <f>'дод 3'!K135</f>
        <v>0</v>
      </c>
      <c r="K82" s="49">
        <f>'дод 3'!L135</f>
        <v>0</v>
      </c>
      <c r="L82" s="49">
        <f>'дод 3'!M135</f>
        <v>0</v>
      </c>
      <c r="M82" s="49">
        <f>'дод 3'!N135</f>
        <v>0</v>
      </c>
      <c r="N82" s="49">
        <f>'дод 3'!O135</f>
        <v>0</v>
      </c>
      <c r="O82" s="49">
        <f>'дод 3'!P135</f>
        <v>604900</v>
      </c>
      <c r="P82" s="178"/>
    </row>
    <row r="83" spans="1:16" ht="36.75" customHeight="1" x14ac:dyDescent="0.25">
      <c r="A83" s="37" t="s">
        <v>128</v>
      </c>
      <c r="B83" s="37" t="s">
        <v>55</v>
      </c>
      <c r="C83" s="3" t="s">
        <v>369</v>
      </c>
      <c r="D83" s="49">
        <f>'дод 3'!E136</f>
        <v>1150000</v>
      </c>
      <c r="E83" s="49">
        <f>'дод 3'!F136</f>
        <v>1150000</v>
      </c>
      <c r="F83" s="49">
        <f>'дод 3'!G136</f>
        <v>0</v>
      </c>
      <c r="G83" s="49">
        <f>'дод 3'!H136</f>
        <v>0</v>
      </c>
      <c r="H83" s="49">
        <f>'дод 3'!I136</f>
        <v>0</v>
      </c>
      <c r="I83" s="49">
        <f>'дод 3'!J136</f>
        <v>0</v>
      </c>
      <c r="J83" s="49">
        <f>'дод 3'!K136</f>
        <v>0</v>
      </c>
      <c r="K83" s="49">
        <f>'дод 3'!L136</f>
        <v>0</v>
      </c>
      <c r="L83" s="49">
        <f>'дод 3'!M136</f>
        <v>0</v>
      </c>
      <c r="M83" s="49">
        <f>'дод 3'!N136</f>
        <v>0</v>
      </c>
      <c r="N83" s="49">
        <f>'дод 3'!O136</f>
        <v>0</v>
      </c>
      <c r="O83" s="49">
        <f>'дод 3'!P136</f>
        <v>1150000</v>
      </c>
      <c r="P83" s="178"/>
    </row>
    <row r="84" spans="1:16" ht="33.75" customHeight="1" x14ac:dyDescent="0.25">
      <c r="A84" s="37" t="s">
        <v>101</v>
      </c>
      <c r="B84" s="37" t="s">
        <v>55</v>
      </c>
      <c r="C84" s="3" t="s">
        <v>420</v>
      </c>
      <c r="D84" s="49">
        <f>'дод 3'!E137+'дод 3'!E25</f>
        <v>19970200</v>
      </c>
      <c r="E84" s="49">
        <f>'дод 3'!F137+'дод 3'!F25</f>
        <v>19970200</v>
      </c>
      <c r="F84" s="49">
        <f>'дод 3'!G137+'дод 3'!G25</f>
        <v>0</v>
      </c>
      <c r="G84" s="49">
        <f>'дод 3'!H137+'дод 3'!H25</f>
        <v>0</v>
      </c>
      <c r="H84" s="49">
        <f>'дод 3'!I137+'дод 3'!I25</f>
        <v>0</v>
      </c>
      <c r="I84" s="49">
        <f>'дод 3'!J137+'дод 3'!J25</f>
        <v>0</v>
      </c>
      <c r="J84" s="49">
        <f>'дод 3'!K137+'дод 3'!K25</f>
        <v>0</v>
      </c>
      <c r="K84" s="49">
        <f>'дод 3'!L137+'дод 3'!L25</f>
        <v>0</v>
      </c>
      <c r="L84" s="49">
        <f>'дод 3'!M137+'дод 3'!M25</f>
        <v>0</v>
      </c>
      <c r="M84" s="49">
        <f>'дод 3'!N137+'дод 3'!N25</f>
        <v>0</v>
      </c>
      <c r="N84" s="49">
        <f>'дод 3'!O137+'дод 3'!O25</f>
        <v>0</v>
      </c>
      <c r="O84" s="49">
        <f>'дод 3'!P137+'дод 3'!P25</f>
        <v>19970200</v>
      </c>
      <c r="P84" s="178"/>
    </row>
    <row r="85" spans="1:16" s="54" customFormat="1" ht="15.75" hidden="1" customHeight="1" x14ac:dyDescent="0.25">
      <c r="A85" s="83"/>
      <c r="B85" s="83"/>
      <c r="C85" s="84" t="s">
        <v>402</v>
      </c>
      <c r="D85" s="85">
        <f>'дод 3'!E138</f>
        <v>0</v>
      </c>
      <c r="E85" s="85">
        <f>'дод 3'!F138</f>
        <v>0</v>
      </c>
      <c r="F85" s="85">
        <f>'дод 3'!G138</f>
        <v>0</v>
      </c>
      <c r="G85" s="85">
        <f>'дод 3'!H138</f>
        <v>0</v>
      </c>
      <c r="H85" s="85">
        <f>'дод 3'!I138</f>
        <v>0</v>
      </c>
      <c r="I85" s="85">
        <f>'дод 3'!J138</f>
        <v>0</v>
      </c>
      <c r="J85" s="85">
        <f>'дод 3'!K138</f>
        <v>0</v>
      </c>
      <c r="K85" s="85">
        <f>'дод 3'!L138</f>
        <v>0</v>
      </c>
      <c r="L85" s="85">
        <f>'дод 3'!M138</f>
        <v>0</v>
      </c>
      <c r="M85" s="85">
        <f>'дод 3'!N138</f>
        <v>0</v>
      </c>
      <c r="N85" s="85">
        <f>'дод 3'!O138</f>
        <v>0</v>
      </c>
      <c r="O85" s="85">
        <f>'дод 3'!P138</f>
        <v>0</v>
      </c>
      <c r="P85" s="178"/>
    </row>
    <row r="86" spans="1:16" ht="36" customHeight="1" x14ac:dyDescent="0.25">
      <c r="A86" s="37" t="s">
        <v>330</v>
      </c>
      <c r="B86" s="37" t="s">
        <v>55</v>
      </c>
      <c r="C86" s="3" t="s">
        <v>329</v>
      </c>
      <c r="D86" s="49">
        <f>'дод 3'!E139</f>
        <v>1500000</v>
      </c>
      <c r="E86" s="49">
        <f>'дод 3'!F139</f>
        <v>1500000</v>
      </c>
      <c r="F86" s="49">
        <f>'дод 3'!G139</f>
        <v>0</v>
      </c>
      <c r="G86" s="49">
        <f>'дод 3'!H139</f>
        <v>0</v>
      </c>
      <c r="H86" s="49">
        <f>'дод 3'!I139</f>
        <v>0</v>
      </c>
      <c r="I86" s="49">
        <f>'дод 3'!J139</f>
        <v>0</v>
      </c>
      <c r="J86" s="49">
        <f>'дод 3'!K139</f>
        <v>0</v>
      </c>
      <c r="K86" s="49">
        <f>'дод 3'!L139</f>
        <v>0</v>
      </c>
      <c r="L86" s="49">
        <f>'дод 3'!M139</f>
        <v>0</v>
      </c>
      <c r="M86" s="49">
        <f>'дод 3'!N139</f>
        <v>0</v>
      </c>
      <c r="N86" s="49">
        <f>'дод 3'!O139</f>
        <v>0</v>
      </c>
      <c r="O86" s="49">
        <f>'дод 3'!P139</f>
        <v>1500000</v>
      </c>
      <c r="P86" s="178"/>
    </row>
    <row r="87" spans="1:16" ht="35.25" customHeight="1" x14ac:dyDescent="0.25">
      <c r="A87" s="37" t="s">
        <v>129</v>
      </c>
      <c r="B87" s="37" t="s">
        <v>55</v>
      </c>
      <c r="C87" s="3" t="s">
        <v>19</v>
      </c>
      <c r="D87" s="49">
        <f>'дод 3'!E140+'дод 3'!E26</f>
        <v>37759500</v>
      </c>
      <c r="E87" s="49">
        <f>'дод 3'!F140+'дод 3'!F26</f>
        <v>37759500</v>
      </c>
      <c r="F87" s="49">
        <f>'дод 3'!G140+'дод 3'!G26</f>
        <v>0</v>
      </c>
      <c r="G87" s="49">
        <f>'дод 3'!H140+'дод 3'!H26</f>
        <v>0</v>
      </c>
      <c r="H87" s="49">
        <f>'дод 3'!I140+'дод 3'!I26</f>
        <v>0</v>
      </c>
      <c r="I87" s="49">
        <f>'дод 3'!J140+'дод 3'!J26</f>
        <v>0</v>
      </c>
      <c r="J87" s="49">
        <f>'дод 3'!K140+'дод 3'!K26</f>
        <v>0</v>
      </c>
      <c r="K87" s="49">
        <f>'дод 3'!L140+'дод 3'!L26</f>
        <v>0</v>
      </c>
      <c r="L87" s="49">
        <f>'дод 3'!M140+'дод 3'!M26</f>
        <v>0</v>
      </c>
      <c r="M87" s="49">
        <f>'дод 3'!N140+'дод 3'!N26</f>
        <v>0</v>
      </c>
      <c r="N87" s="49">
        <f>'дод 3'!O140+'дод 3'!O26</f>
        <v>0</v>
      </c>
      <c r="O87" s="49">
        <f>'дод 3'!P140+'дод 3'!P26</f>
        <v>37759500</v>
      </c>
      <c r="P87" s="178"/>
    </row>
    <row r="88" spans="1:16" ht="40.5" customHeight="1" x14ac:dyDescent="0.25">
      <c r="A88" s="37" t="s">
        <v>103</v>
      </c>
      <c r="B88" s="37" t="s">
        <v>55</v>
      </c>
      <c r="C88" s="3" t="s">
        <v>418</v>
      </c>
      <c r="D88" s="49">
        <f>'дод 3'!E141</f>
        <v>667500</v>
      </c>
      <c r="E88" s="49">
        <f>'дод 3'!F141</f>
        <v>667500</v>
      </c>
      <c r="F88" s="49">
        <f>'дод 3'!G141</f>
        <v>0</v>
      </c>
      <c r="G88" s="49">
        <f>'дод 3'!H141</f>
        <v>0</v>
      </c>
      <c r="H88" s="49">
        <f>'дод 3'!I141</f>
        <v>0</v>
      </c>
      <c r="I88" s="49">
        <f>'дод 3'!J141</f>
        <v>0</v>
      </c>
      <c r="J88" s="49">
        <f>'дод 3'!K141</f>
        <v>0</v>
      </c>
      <c r="K88" s="49">
        <f>'дод 3'!L141</f>
        <v>0</v>
      </c>
      <c r="L88" s="49">
        <f>'дод 3'!M141</f>
        <v>0</v>
      </c>
      <c r="M88" s="49">
        <f>'дод 3'!N141</f>
        <v>0</v>
      </c>
      <c r="N88" s="49">
        <f>'дод 3'!O141</f>
        <v>0</v>
      </c>
      <c r="O88" s="49">
        <f>'дод 3'!P141</f>
        <v>667500</v>
      </c>
      <c r="P88" s="178"/>
    </row>
    <row r="89" spans="1:16" s="54" customFormat="1" x14ac:dyDescent="0.25">
      <c r="A89" s="83"/>
      <c r="B89" s="83"/>
      <c r="C89" s="84" t="s">
        <v>402</v>
      </c>
      <c r="D89" s="85">
        <f>'дод 3'!E142</f>
        <v>667500</v>
      </c>
      <c r="E89" s="85">
        <f>'дод 3'!F142</f>
        <v>667500</v>
      </c>
      <c r="F89" s="85">
        <f>'дод 3'!G142</f>
        <v>0</v>
      </c>
      <c r="G89" s="85">
        <f>'дод 3'!H142</f>
        <v>0</v>
      </c>
      <c r="H89" s="85">
        <f>'дод 3'!I142</f>
        <v>0</v>
      </c>
      <c r="I89" s="85">
        <f>'дод 3'!J142</f>
        <v>0</v>
      </c>
      <c r="J89" s="85">
        <f>'дод 3'!K142</f>
        <v>0</v>
      </c>
      <c r="K89" s="85">
        <f>'дод 3'!L142</f>
        <v>0</v>
      </c>
      <c r="L89" s="85">
        <f>'дод 3'!M142</f>
        <v>0</v>
      </c>
      <c r="M89" s="85">
        <f>'дод 3'!N142</f>
        <v>0</v>
      </c>
      <c r="N89" s="85">
        <f>'дод 3'!O142</f>
        <v>0</v>
      </c>
      <c r="O89" s="85">
        <f>'дод 3'!P142</f>
        <v>667500</v>
      </c>
      <c r="P89" s="178"/>
    </row>
    <row r="90" spans="1:16" ht="40.5" customHeight="1" x14ac:dyDescent="0.25">
      <c r="A90" s="37" t="s">
        <v>322</v>
      </c>
      <c r="B90" s="37" t="s">
        <v>53</v>
      </c>
      <c r="C90" s="3" t="s">
        <v>419</v>
      </c>
      <c r="D90" s="49">
        <f>'дод 3'!E143</f>
        <v>245000</v>
      </c>
      <c r="E90" s="49">
        <f>'дод 3'!F143</f>
        <v>245000</v>
      </c>
      <c r="F90" s="49">
        <f>'дод 3'!G143</f>
        <v>0</v>
      </c>
      <c r="G90" s="49">
        <f>'дод 3'!H143</f>
        <v>0</v>
      </c>
      <c r="H90" s="49">
        <f>'дод 3'!I143</f>
        <v>0</v>
      </c>
      <c r="I90" s="49">
        <f>'дод 3'!J143</f>
        <v>0</v>
      </c>
      <c r="J90" s="49">
        <f>'дод 3'!K143</f>
        <v>0</v>
      </c>
      <c r="K90" s="49">
        <f>'дод 3'!L143</f>
        <v>0</v>
      </c>
      <c r="L90" s="49">
        <f>'дод 3'!M143</f>
        <v>0</v>
      </c>
      <c r="M90" s="49">
        <f>'дод 3'!N143</f>
        <v>0</v>
      </c>
      <c r="N90" s="49">
        <f>'дод 3'!O143</f>
        <v>0</v>
      </c>
      <c r="O90" s="49">
        <f>'дод 3'!P143</f>
        <v>245000</v>
      </c>
      <c r="P90" s="178"/>
    </row>
    <row r="91" spans="1:16" s="54" customFormat="1" x14ac:dyDescent="0.25">
      <c r="A91" s="83"/>
      <c r="B91" s="83"/>
      <c r="C91" s="84" t="s">
        <v>402</v>
      </c>
      <c r="D91" s="85">
        <f>'дод 3'!E144</f>
        <v>245000</v>
      </c>
      <c r="E91" s="85">
        <f>'дод 3'!F144</f>
        <v>245000</v>
      </c>
      <c r="F91" s="85">
        <f>'дод 3'!G144</f>
        <v>0</v>
      </c>
      <c r="G91" s="85">
        <f>'дод 3'!H144</f>
        <v>0</v>
      </c>
      <c r="H91" s="85">
        <f>'дод 3'!I144</f>
        <v>0</v>
      </c>
      <c r="I91" s="85">
        <f>'дод 3'!J144</f>
        <v>0</v>
      </c>
      <c r="J91" s="85">
        <f>'дод 3'!K144</f>
        <v>0</v>
      </c>
      <c r="K91" s="85">
        <f>'дод 3'!L144</f>
        <v>0</v>
      </c>
      <c r="L91" s="85">
        <f>'дод 3'!M144</f>
        <v>0</v>
      </c>
      <c r="M91" s="85">
        <f>'дод 3'!N144</f>
        <v>0</v>
      </c>
      <c r="N91" s="85">
        <f>'дод 3'!O144</f>
        <v>0</v>
      </c>
      <c r="O91" s="85">
        <f>'дод 3'!P144</f>
        <v>245000</v>
      </c>
      <c r="P91" s="178"/>
    </row>
    <row r="92" spans="1:16" ht="66.75" customHeight="1" x14ac:dyDescent="0.25">
      <c r="A92" s="37" t="s">
        <v>104</v>
      </c>
      <c r="B92" s="37" t="s">
        <v>51</v>
      </c>
      <c r="C92" s="3" t="s">
        <v>31</v>
      </c>
      <c r="D92" s="49">
        <f>'дод 3'!E145</f>
        <v>17394450</v>
      </c>
      <c r="E92" s="49">
        <f>'дод 3'!F145</f>
        <v>17394450</v>
      </c>
      <c r="F92" s="49">
        <f>'дод 3'!G145</f>
        <v>13551350</v>
      </c>
      <c r="G92" s="49">
        <f>'дод 3'!H145</f>
        <v>208050</v>
      </c>
      <c r="H92" s="49">
        <f>'дод 3'!I145</f>
        <v>0</v>
      </c>
      <c r="I92" s="49">
        <f>'дод 3'!J145</f>
        <v>96200</v>
      </c>
      <c r="J92" s="49">
        <f>'дод 3'!K145</f>
        <v>0</v>
      </c>
      <c r="K92" s="49">
        <f>'дод 3'!L145</f>
        <v>96200</v>
      </c>
      <c r="L92" s="49">
        <f>'дод 3'!M145</f>
        <v>75000</v>
      </c>
      <c r="M92" s="49">
        <f>'дод 3'!N145</f>
        <v>0</v>
      </c>
      <c r="N92" s="49">
        <f>'дод 3'!O145</f>
        <v>0</v>
      </c>
      <c r="O92" s="49">
        <f>'дод 3'!P145</f>
        <v>17490650</v>
      </c>
      <c r="P92" s="176">
        <v>49</v>
      </c>
    </row>
    <row r="93" spans="1:16" ht="69.75" customHeight="1" x14ac:dyDescent="0.25">
      <c r="A93" s="37" t="s">
        <v>340</v>
      </c>
      <c r="B93" s="37" t="s">
        <v>102</v>
      </c>
      <c r="C93" s="36" t="s">
        <v>341</v>
      </c>
      <c r="D93" s="49">
        <f>SUM('дод 3'!E169)</f>
        <v>0</v>
      </c>
      <c r="E93" s="49">
        <f>SUM('дод 3'!F169)</f>
        <v>0</v>
      </c>
      <c r="F93" s="49">
        <f>SUM('дод 3'!G169)</f>
        <v>0</v>
      </c>
      <c r="G93" s="49">
        <f>SUM('дод 3'!H169)</f>
        <v>0</v>
      </c>
      <c r="H93" s="49">
        <f>SUM('дод 3'!I169)</f>
        <v>0</v>
      </c>
      <c r="I93" s="49">
        <f>SUM('дод 3'!J169)</f>
        <v>21140</v>
      </c>
      <c r="J93" s="49">
        <f>SUM('дод 3'!K169)</f>
        <v>21140</v>
      </c>
      <c r="K93" s="49">
        <f>SUM('дод 3'!L169)</f>
        <v>0</v>
      </c>
      <c r="L93" s="49">
        <f>SUM('дод 3'!M169)</f>
        <v>0</v>
      </c>
      <c r="M93" s="49">
        <f>SUM('дод 3'!N169)</f>
        <v>0</v>
      </c>
      <c r="N93" s="49">
        <f>SUM('дод 3'!O169)</f>
        <v>21140</v>
      </c>
      <c r="O93" s="49">
        <f>SUM('дод 3'!P169)</f>
        <v>21140</v>
      </c>
      <c r="P93" s="176"/>
    </row>
    <row r="94" spans="1:16" s="54" customFormat="1" ht="36" customHeight="1" x14ac:dyDescent="0.25">
      <c r="A94" s="37" t="s">
        <v>105</v>
      </c>
      <c r="B94" s="37" t="s">
        <v>102</v>
      </c>
      <c r="C94" s="3" t="s">
        <v>32</v>
      </c>
      <c r="D94" s="49">
        <f>'дод 3'!E170</f>
        <v>96240</v>
      </c>
      <c r="E94" s="49">
        <f>'дод 3'!F170</f>
        <v>96240</v>
      </c>
      <c r="F94" s="49">
        <f>'дод 3'!G170</f>
        <v>0</v>
      </c>
      <c r="G94" s="49">
        <f>'дод 3'!H170</f>
        <v>0</v>
      </c>
      <c r="H94" s="49">
        <f>'дод 3'!I170</f>
        <v>0</v>
      </c>
      <c r="I94" s="49">
        <f>'дод 3'!J170</f>
        <v>0</v>
      </c>
      <c r="J94" s="49">
        <f>'дод 3'!K170</f>
        <v>0</v>
      </c>
      <c r="K94" s="49">
        <f>'дод 3'!L170</f>
        <v>0</v>
      </c>
      <c r="L94" s="49">
        <f>'дод 3'!M170</f>
        <v>0</v>
      </c>
      <c r="M94" s="49">
        <f>'дод 3'!N170</f>
        <v>0</v>
      </c>
      <c r="N94" s="49">
        <f>'дод 3'!O170</f>
        <v>0</v>
      </c>
      <c r="O94" s="49">
        <f>'дод 3'!P170</f>
        <v>96240</v>
      </c>
      <c r="P94" s="176"/>
    </row>
    <row r="95" spans="1:16" s="54" customFormat="1" ht="38.25" customHeight="1" x14ac:dyDescent="0.25">
      <c r="A95" s="37" t="s">
        <v>130</v>
      </c>
      <c r="B95" s="37" t="s">
        <v>102</v>
      </c>
      <c r="C95" s="3" t="s">
        <v>523</v>
      </c>
      <c r="D95" s="49">
        <f>'дод 3'!E27</f>
        <v>3206400</v>
      </c>
      <c r="E95" s="49">
        <f>'дод 3'!F27</f>
        <v>3206400</v>
      </c>
      <c r="F95" s="49">
        <f>'дод 3'!G27</f>
        <v>2407050</v>
      </c>
      <c r="G95" s="49">
        <f>'дод 3'!H27</f>
        <v>39590</v>
      </c>
      <c r="H95" s="49">
        <f>'дод 3'!I27</f>
        <v>0</v>
      </c>
      <c r="I95" s="49">
        <f>'дод 3'!J27</f>
        <v>0</v>
      </c>
      <c r="J95" s="49">
        <f>'дод 3'!K27</f>
        <v>0</v>
      </c>
      <c r="K95" s="49">
        <f>'дод 3'!L27</f>
        <v>0</v>
      </c>
      <c r="L95" s="49">
        <f>'дод 3'!M27</f>
        <v>0</v>
      </c>
      <c r="M95" s="49">
        <f>'дод 3'!N27</f>
        <v>0</v>
      </c>
      <c r="N95" s="49">
        <f>'дод 3'!O27</f>
        <v>0</v>
      </c>
      <c r="O95" s="49">
        <f>'дод 3'!P27</f>
        <v>3206400</v>
      </c>
      <c r="P95" s="176"/>
    </row>
    <row r="96" spans="1:16" s="54" customFormat="1" ht="36" customHeight="1" x14ac:dyDescent="0.25">
      <c r="A96" s="40" t="s">
        <v>109</v>
      </c>
      <c r="B96" s="40" t="s">
        <v>102</v>
      </c>
      <c r="C96" s="3" t="s">
        <v>348</v>
      </c>
      <c r="D96" s="49">
        <f>'дод 3'!E28</f>
        <v>684300</v>
      </c>
      <c r="E96" s="49">
        <f>'дод 3'!F28</f>
        <v>684300</v>
      </c>
      <c r="F96" s="49">
        <f>'дод 3'!G28</f>
        <v>0</v>
      </c>
      <c r="G96" s="49">
        <f>'дод 3'!H28</f>
        <v>0</v>
      </c>
      <c r="H96" s="49">
        <f>'дод 3'!I28</f>
        <v>0</v>
      </c>
      <c r="I96" s="49">
        <f>'дод 3'!J28</f>
        <v>0</v>
      </c>
      <c r="J96" s="49">
        <f>'дод 3'!K28</f>
        <v>0</v>
      </c>
      <c r="K96" s="49">
        <f>'дод 3'!L28</f>
        <v>0</v>
      </c>
      <c r="L96" s="49">
        <f>'дод 3'!M28</f>
        <v>0</v>
      </c>
      <c r="M96" s="49">
        <f>'дод 3'!N28</f>
        <v>0</v>
      </c>
      <c r="N96" s="49">
        <f>'дод 3'!O28</f>
        <v>0</v>
      </c>
      <c r="O96" s="49">
        <f>'дод 3'!P28</f>
        <v>684300</v>
      </c>
      <c r="P96" s="176"/>
    </row>
    <row r="97" spans="1:16" ht="69" customHeight="1" x14ac:dyDescent="0.25">
      <c r="A97" s="37" t="s">
        <v>110</v>
      </c>
      <c r="B97" s="37" t="s">
        <v>102</v>
      </c>
      <c r="C97" s="6" t="s">
        <v>20</v>
      </c>
      <c r="D97" s="49">
        <f>'дод 3'!E29+'дод 3'!E88</f>
        <v>3780000</v>
      </c>
      <c r="E97" s="49">
        <f>'дод 3'!F29+'дод 3'!F88</f>
        <v>3780000</v>
      </c>
      <c r="F97" s="49">
        <f>'дод 3'!G29+'дод 3'!G88</f>
        <v>0</v>
      </c>
      <c r="G97" s="49">
        <f>'дод 3'!H29+'дод 3'!H88</f>
        <v>0</v>
      </c>
      <c r="H97" s="49">
        <f>'дод 3'!I29+'дод 3'!I88</f>
        <v>0</v>
      </c>
      <c r="I97" s="49">
        <f>'дод 3'!J29+'дод 3'!J88</f>
        <v>0</v>
      </c>
      <c r="J97" s="49">
        <f>'дод 3'!K29+'дод 3'!K88</f>
        <v>0</v>
      </c>
      <c r="K97" s="49">
        <f>'дод 3'!L29+'дод 3'!L88</f>
        <v>0</v>
      </c>
      <c r="L97" s="49">
        <f>'дод 3'!M29+'дод 3'!M88</f>
        <v>0</v>
      </c>
      <c r="M97" s="49">
        <f>'дод 3'!N29+'дод 3'!N88</f>
        <v>0</v>
      </c>
      <c r="N97" s="49">
        <f>'дод 3'!O29+'дод 3'!O88</f>
        <v>0</v>
      </c>
      <c r="O97" s="49">
        <f>'дод 3'!P29+'дод 3'!P88</f>
        <v>3780000</v>
      </c>
      <c r="P97" s="176"/>
    </row>
    <row r="98" spans="1:16" ht="69.75" customHeight="1" x14ac:dyDescent="0.25">
      <c r="A98" s="37" t="s">
        <v>111</v>
      </c>
      <c r="B98" s="37">
        <v>1010</v>
      </c>
      <c r="C98" s="3" t="s">
        <v>293</v>
      </c>
      <c r="D98" s="49">
        <f>'дод 3'!E146</f>
        <v>2500000</v>
      </c>
      <c r="E98" s="49">
        <f>'дод 3'!F146</f>
        <v>2500000</v>
      </c>
      <c r="F98" s="49">
        <f>'дод 3'!G146</f>
        <v>0</v>
      </c>
      <c r="G98" s="49">
        <f>'дод 3'!H146</f>
        <v>0</v>
      </c>
      <c r="H98" s="49">
        <f>'дод 3'!I146</f>
        <v>0</v>
      </c>
      <c r="I98" s="49">
        <f>'дод 3'!J146</f>
        <v>0</v>
      </c>
      <c r="J98" s="49">
        <f>'дод 3'!K146</f>
        <v>0</v>
      </c>
      <c r="K98" s="49">
        <f>'дод 3'!L146</f>
        <v>0</v>
      </c>
      <c r="L98" s="49">
        <f>'дод 3'!M146</f>
        <v>0</v>
      </c>
      <c r="M98" s="49">
        <f>'дод 3'!N146</f>
        <v>0</v>
      </c>
      <c r="N98" s="49">
        <f>'дод 3'!O146</f>
        <v>0</v>
      </c>
      <c r="O98" s="49">
        <f>'дод 3'!P146</f>
        <v>2500000</v>
      </c>
      <c r="P98" s="176"/>
    </row>
    <row r="99" spans="1:16" s="54" customFormat="1" ht="64.5" customHeight="1" x14ac:dyDescent="0.25">
      <c r="A99" s="37" t="s">
        <v>323</v>
      </c>
      <c r="B99" s="37">
        <v>1010</v>
      </c>
      <c r="C99" s="3" t="s">
        <v>414</v>
      </c>
      <c r="D99" s="49">
        <f>'дод 3'!E147</f>
        <v>198209</v>
      </c>
      <c r="E99" s="49">
        <f>'дод 3'!F147</f>
        <v>198209</v>
      </c>
      <c r="F99" s="49">
        <f>'дод 3'!G147</f>
        <v>0</v>
      </c>
      <c r="G99" s="49">
        <f>'дод 3'!H147</f>
        <v>0</v>
      </c>
      <c r="H99" s="49">
        <f>'дод 3'!I147</f>
        <v>0</v>
      </c>
      <c r="I99" s="49">
        <f>'дод 3'!J147</f>
        <v>0</v>
      </c>
      <c r="J99" s="49">
        <f>'дод 3'!K147</f>
        <v>0</v>
      </c>
      <c r="K99" s="49">
        <f>'дод 3'!L147</f>
        <v>0</v>
      </c>
      <c r="L99" s="49">
        <f>'дод 3'!M147</f>
        <v>0</v>
      </c>
      <c r="M99" s="49">
        <f>'дод 3'!N147</f>
        <v>0</v>
      </c>
      <c r="N99" s="49">
        <f>'дод 3'!O147</f>
        <v>0</v>
      </c>
      <c r="O99" s="49">
        <f>'дод 3'!P147</f>
        <v>198209</v>
      </c>
      <c r="P99" s="176"/>
    </row>
    <row r="100" spans="1:16" s="54" customFormat="1" x14ac:dyDescent="0.25">
      <c r="A100" s="83"/>
      <c r="B100" s="83"/>
      <c r="C100" s="84" t="s">
        <v>402</v>
      </c>
      <c r="D100" s="85">
        <f>'дод 3'!E148</f>
        <v>198209</v>
      </c>
      <c r="E100" s="85">
        <f>'дод 3'!F148</f>
        <v>198209</v>
      </c>
      <c r="F100" s="85">
        <f>'дод 3'!G148</f>
        <v>0</v>
      </c>
      <c r="G100" s="85">
        <f>'дод 3'!H148</f>
        <v>0</v>
      </c>
      <c r="H100" s="85">
        <f>'дод 3'!I148</f>
        <v>0</v>
      </c>
      <c r="I100" s="85">
        <f>'дод 3'!J148</f>
        <v>0</v>
      </c>
      <c r="J100" s="85">
        <f>'дод 3'!K148</f>
        <v>0</v>
      </c>
      <c r="K100" s="85">
        <f>'дод 3'!L148</f>
        <v>0</v>
      </c>
      <c r="L100" s="85">
        <f>'дод 3'!M148</f>
        <v>0</v>
      </c>
      <c r="M100" s="85">
        <f>'дод 3'!N148</f>
        <v>0</v>
      </c>
      <c r="N100" s="85">
        <f>'дод 3'!O148</f>
        <v>0</v>
      </c>
      <c r="O100" s="85">
        <f>'дод 3'!P148</f>
        <v>198209</v>
      </c>
      <c r="P100" s="176"/>
    </row>
    <row r="101" spans="1:16" s="54" customFormat="1" ht="36" customHeight="1" x14ac:dyDescent="0.25">
      <c r="A101" s="37" t="s">
        <v>324</v>
      </c>
      <c r="B101" s="37">
        <v>1010</v>
      </c>
      <c r="C101" s="3" t="s">
        <v>415</v>
      </c>
      <c r="D101" s="49">
        <f>'дод 3'!E149</f>
        <v>90</v>
      </c>
      <c r="E101" s="49">
        <f>'дод 3'!F149</f>
        <v>90</v>
      </c>
      <c r="F101" s="49">
        <f>'дод 3'!G149</f>
        <v>0</v>
      </c>
      <c r="G101" s="49">
        <f>'дод 3'!H149</f>
        <v>0</v>
      </c>
      <c r="H101" s="49">
        <f>'дод 3'!I149</f>
        <v>0</v>
      </c>
      <c r="I101" s="49">
        <f>'дод 3'!J149</f>
        <v>0</v>
      </c>
      <c r="J101" s="49">
        <f>'дод 3'!K149</f>
        <v>0</v>
      </c>
      <c r="K101" s="49">
        <f>'дод 3'!L149</f>
        <v>0</v>
      </c>
      <c r="L101" s="49">
        <f>'дод 3'!M149</f>
        <v>0</v>
      </c>
      <c r="M101" s="49">
        <f>'дод 3'!N149</f>
        <v>0</v>
      </c>
      <c r="N101" s="49">
        <f>'дод 3'!O149</f>
        <v>0</v>
      </c>
      <c r="O101" s="49">
        <f>'дод 3'!P149</f>
        <v>90</v>
      </c>
      <c r="P101" s="176"/>
    </row>
    <row r="102" spans="1:16" s="54" customFormat="1" x14ac:dyDescent="0.25">
      <c r="A102" s="83"/>
      <c r="B102" s="83"/>
      <c r="C102" s="84" t="s">
        <v>402</v>
      </c>
      <c r="D102" s="85">
        <f>'дод 3'!E150</f>
        <v>90</v>
      </c>
      <c r="E102" s="85">
        <f>'дод 3'!F150</f>
        <v>90</v>
      </c>
      <c r="F102" s="85">
        <f>'дод 3'!G150</f>
        <v>0</v>
      </c>
      <c r="G102" s="85">
        <f>'дод 3'!H150</f>
        <v>0</v>
      </c>
      <c r="H102" s="85">
        <f>'дод 3'!I150</f>
        <v>0</v>
      </c>
      <c r="I102" s="85">
        <f>'дод 3'!J150</f>
        <v>0</v>
      </c>
      <c r="J102" s="85">
        <f>'дод 3'!K150</f>
        <v>0</v>
      </c>
      <c r="K102" s="85">
        <f>'дод 3'!L150</f>
        <v>0</v>
      </c>
      <c r="L102" s="85">
        <f>'дод 3'!M150</f>
        <v>0</v>
      </c>
      <c r="M102" s="85">
        <f>'дод 3'!N150</f>
        <v>0</v>
      </c>
      <c r="N102" s="85">
        <f>'дод 3'!O150</f>
        <v>0</v>
      </c>
      <c r="O102" s="85">
        <f>'дод 3'!P150</f>
        <v>90</v>
      </c>
      <c r="P102" s="176"/>
    </row>
    <row r="103" spans="1:16" ht="66" customHeight="1" x14ac:dyDescent="0.25">
      <c r="A103" s="37" t="s">
        <v>106</v>
      </c>
      <c r="B103" s="37" t="s">
        <v>54</v>
      </c>
      <c r="C103" s="3" t="s">
        <v>349</v>
      </c>
      <c r="D103" s="49">
        <f>'дод 3'!E151</f>
        <v>2213520</v>
      </c>
      <c r="E103" s="49">
        <f>'дод 3'!F151</f>
        <v>2213520</v>
      </c>
      <c r="F103" s="49">
        <f>'дод 3'!G151</f>
        <v>0</v>
      </c>
      <c r="G103" s="49">
        <f>'дод 3'!H151</f>
        <v>0</v>
      </c>
      <c r="H103" s="49">
        <f>'дод 3'!I151</f>
        <v>0</v>
      </c>
      <c r="I103" s="49">
        <f>'дод 3'!J151</f>
        <v>0</v>
      </c>
      <c r="J103" s="49">
        <f>'дод 3'!K151</f>
        <v>0</v>
      </c>
      <c r="K103" s="49">
        <f>'дод 3'!L151</f>
        <v>0</v>
      </c>
      <c r="L103" s="49">
        <f>'дод 3'!M151</f>
        <v>0</v>
      </c>
      <c r="M103" s="49">
        <f>'дод 3'!N151</f>
        <v>0</v>
      </c>
      <c r="N103" s="49">
        <f>'дод 3'!O151</f>
        <v>0</v>
      </c>
      <c r="O103" s="49">
        <f>'дод 3'!P151</f>
        <v>2213520</v>
      </c>
      <c r="P103" s="176"/>
    </row>
    <row r="104" spans="1:16" s="54" customFormat="1" ht="23.25" customHeight="1" x14ac:dyDescent="0.25">
      <c r="A104" s="37" t="s">
        <v>294</v>
      </c>
      <c r="B104" s="37" t="s">
        <v>53</v>
      </c>
      <c r="C104" s="3" t="s">
        <v>18</v>
      </c>
      <c r="D104" s="49">
        <f>'дод 3'!E152</f>
        <v>2089960</v>
      </c>
      <c r="E104" s="49">
        <f>'дод 3'!F152</f>
        <v>2089960</v>
      </c>
      <c r="F104" s="49">
        <f>'дод 3'!G152</f>
        <v>0</v>
      </c>
      <c r="G104" s="49">
        <f>'дод 3'!H152</f>
        <v>0</v>
      </c>
      <c r="H104" s="49">
        <f>'дод 3'!I152</f>
        <v>0</v>
      </c>
      <c r="I104" s="49">
        <f>'дод 3'!J152</f>
        <v>0</v>
      </c>
      <c r="J104" s="49">
        <f>'дод 3'!K152</f>
        <v>0</v>
      </c>
      <c r="K104" s="49">
        <f>'дод 3'!L152</f>
        <v>0</v>
      </c>
      <c r="L104" s="49">
        <f>'дод 3'!M152</f>
        <v>0</v>
      </c>
      <c r="M104" s="49">
        <f>'дод 3'!N152</f>
        <v>0</v>
      </c>
      <c r="N104" s="49">
        <f>'дод 3'!O152</f>
        <v>0</v>
      </c>
      <c r="O104" s="49">
        <f>'дод 3'!P152</f>
        <v>2089960</v>
      </c>
      <c r="P104" s="176"/>
    </row>
    <row r="105" spans="1:16" s="54" customFormat="1" ht="51" customHeight="1" x14ac:dyDescent="0.25">
      <c r="A105" s="37" t="s">
        <v>295</v>
      </c>
      <c r="B105" s="37" t="s">
        <v>53</v>
      </c>
      <c r="C105" s="61" t="s">
        <v>524</v>
      </c>
      <c r="D105" s="49">
        <f>'дод 3'!E153</f>
        <v>2250688</v>
      </c>
      <c r="E105" s="49">
        <f>'дод 3'!F153</f>
        <v>2250688</v>
      </c>
      <c r="F105" s="49">
        <f>'дод 3'!G153</f>
        <v>0</v>
      </c>
      <c r="G105" s="49">
        <f>'дод 3'!H153</f>
        <v>0</v>
      </c>
      <c r="H105" s="49">
        <f>'дод 3'!I153</f>
        <v>0</v>
      </c>
      <c r="I105" s="49">
        <f>'дод 3'!J153</f>
        <v>0</v>
      </c>
      <c r="J105" s="49">
        <f>'дод 3'!K153</f>
        <v>0</v>
      </c>
      <c r="K105" s="49">
        <f>'дод 3'!L153</f>
        <v>0</v>
      </c>
      <c r="L105" s="49">
        <f>'дод 3'!M153</f>
        <v>0</v>
      </c>
      <c r="M105" s="49">
        <f>'дод 3'!N153</f>
        <v>0</v>
      </c>
      <c r="N105" s="49">
        <f>'дод 3'!O153</f>
        <v>0</v>
      </c>
      <c r="O105" s="49">
        <f>'дод 3'!P153</f>
        <v>2250688</v>
      </c>
      <c r="P105" s="176"/>
    </row>
    <row r="106" spans="1:16" ht="36.75" customHeight="1" x14ac:dyDescent="0.25">
      <c r="A106" s="37" t="s">
        <v>107</v>
      </c>
      <c r="B106" s="37" t="s">
        <v>57</v>
      </c>
      <c r="C106" s="3" t="s">
        <v>350</v>
      </c>
      <c r="D106" s="49">
        <f>'дод 3'!E154</f>
        <v>92000</v>
      </c>
      <c r="E106" s="49">
        <f>'дод 3'!F154</f>
        <v>92000</v>
      </c>
      <c r="F106" s="49">
        <f>'дод 3'!G154</f>
        <v>0</v>
      </c>
      <c r="G106" s="49">
        <f>'дод 3'!H154</f>
        <v>0</v>
      </c>
      <c r="H106" s="49">
        <f>'дод 3'!I154</f>
        <v>0</v>
      </c>
      <c r="I106" s="49">
        <f>'дод 3'!J154</f>
        <v>0</v>
      </c>
      <c r="J106" s="49">
        <f>'дод 3'!K154</f>
        <v>0</v>
      </c>
      <c r="K106" s="49">
        <f>'дод 3'!L154</f>
        <v>0</v>
      </c>
      <c r="L106" s="49">
        <f>'дод 3'!M154</f>
        <v>0</v>
      </c>
      <c r="M106" s="49">
        <f>'дод 3'!N154</f>
        <v>0</v>
      </c>
      <c r="N106" s="49">
        <f>'дод 3'!O154</f>
        <v>0</v>
      </c>
      <c r="O106" s="49">
        <f>'дод 3'!P154</f>
        <v>92000</v>
      </c>
      <c r="P106" s="176"/>
    </row>
    <row r="107" spans="1:16" ht="20.25" customHeight="1" x14ac:dyDescent="0.25">
      <c r="A107" s="37" t="s">
        <v>296</v>
      </c>
      <c r="B107" s="37" t="s">
        <v>108</v>
      </c>
      <c r="C107" s="3" t="s">
        <v>38</v>
      </c>
      <c r="D107" s="49">
        <f>'дод 3'!E155+'дод 3'!E191</f>
        <v>250000</v>
      </c>
      <c r="E107" s="49">
        <f>'дод 3'!F155+'дод 3'!F191</f>
        <v>250000</v>
      </c>
      <c r="F107" s="49">
        <f>'дод 3'!G155+'дод 3'!G191</f>
        <v>40900</v>
      </c>
      <c r="G107" s="49">
        <f>'дод 3'!H155+'дод 3'!H191</f>
        <v>0</v>
      </c>
      <c r="H107" s="49">
        <f>'дод 3'!I155+'дод 3'!I191</f>
        <v>0</v>
      </c>
      <c r="I107" s="49">
        <f>'дод 3'!J155+'дод 3'!J191</f>
        <v>0</v>
      </c>
      <c r="J107" s="49">
        <f>'дод 3'!K155+'дод 3'!K191</f>
        <v>0</v>
      </c>
      <c r="K107" s="49">
        <f>'дод 3'!L155+'дод 3'!L191</f>
        <v>0</v>
      </c>
      <c r="L107" s="49">
        <f>'дод 3'!M155+'дод 3'!M191</f>
        <v>0</v>
      </c>
      <c r="M107" s="49">
        <f>'дод 3'!N155+'дод 3'!N191</f>
        <v>0</v>
      </c>
      <c r="N107" s="49">
        <f>'дод 3'!O155+'дод 3'!O191</f>
        <v>0</v>
      </c>
      <c r="O107" s="49">
        <f>'дод 3'!P155+'дод 3'!P191</f>
        <v>250000</v>
      </c>
      <c r="P107" s="176"/>
    </row>
    <row r="108" spans="1:16" ht="236.25" hidden="1" customHeight="1" x14ac:dyDescent="0.25">
      <c r="A108" s="37">
        <v>3221</v>
      </c>
      <c r="B108" s="59" t="s">
        <v>54</v>
      </c>
      <c r="C108" s="36" t="s">
        <v>453</v>
      </c>
      <c r="D108" s="49">
        <f>'дод 3'!E156</f>
        <v>0</v>
      </c>
      <c r="E108" s="49">
        <f>'дод 3'!F156</f>
        <v>0</v>
      </c>
      <c r="F108" s="49">
        <f>'дод 3'!G156</f>
        <v>0</v>
      </c>
      <c r="G108" s="49">
        <f>'дод 3'!H156</f>
        <v>0</v>
      </c>
      <c r="H108" s="49">
        <f>'дод 3'!I156</f>
        <v>0</v>
      </c>
      <c r="I108" s="49">
        <f>'дод 3'!J156</f>
        <v>0</v>
      </c>
      <c r="J108" s="49">
        <f>'дод 3'!K156</f>
        <v>0</v>
      </c>
      <c r="K108" s="49">
        <f>'дод 3'!L156</f>
        <v>0</v>
      </c>
      <c r="L108" s="49">
        <f>'дод 3'!M156</f>
        <v>0</v>
      </c>
      <c r="M108" s="49">
        <f>'дод 3'!N156</f>
        <v>0</v>
      </c>
      <c r="N108" s="49">
        <f>'дод 3'!O156</f>
        <v>0</v>
      </c>
      <c r="O108" s="49">
        <f>'дод 3'!P156</f>
        <v>0</v>
      </c>
      <c r="P108" s="176"/>
    </row>
    <row r="109" spans="1:16" s="54" customFormat="1" ht="283.5" hidden="1" customHeight="1" x14ac:dyDescent="0.25">
      <c r="A109" s="83"/>
      <c r="B109" s="97"/>
      <c r="C109" s="92" t="s">
        <v>456</v>
      </c>
      <c r="D109" s="85">
        <f>'дод 3'!E157</f>
        <v>0</v>
      </c>
      <c r="E109" s="85">
        <f>'дод 3'!F157</f>
        <v>0</v>
      </c>
      <c r="F109" s="85">
        <f>'дод 3'!G157</f>
        <v>0</v>
      </c>
      <c r="G109" s="85">
        <f>'дод 3'!H157</f>
        <v>0</v>
      </c>
      <c r="H109" s="85">
        <f>'дод 3'!I157</f>
        <v>0</v>
      </c>
      <c r="I109" s="85">
        <f>'дод 3'!J157</f>
        <v>0</v>
      </c>
      <c r="J109" s="85">
        <f>'дод 3'!K157</f>
        <v>0</v>
      </c>
      <c r="K109" s="85">
        <f>'дод 3'!L157</f>
        <v>0</v>
      </c>
      <c r="L109" s="85">
        <f>'дод 3'!M157</f>
        <v>0</v>
      </c>
      <c r="M109" s="85">
        <f>'дод 3'!N157</f>
        <v>0</v>
      </c>
      <c r="N109" s="85">
        <f>'дод 3'!O157</f>
        <v>0</v>
      </c>
      <c r="O109" s="85">
        <f>'дод 3'!P157</f>
        <v>0</v>
      </c>
      <c r="P109" s="176"/>
    </row>
    <row r="110" spans="1:16" ht="189" hidden="1" customHeight="1" x14ac:dyDescent="0.25">
      <c r="A110" s="37">
        <v>3223</v>
      </c>
      <c r="B110" s="59" t="s">
        <v>54</v>
      </c>
      <c r="C110" s="36" t="s">
        <v>454</v>
      </c>
      <c r="D110" s="49">
        <f>'дод 3'!E158</f>
        <v>0</v>
      </c>
      <c r="E110" s="49">
        <f>'дод 3'!F158</f>
        <v>0</v>
      </c>
      <c r="F110" s="49">
        <f>'дод 3'!G158</f>
        <v>0</v>
      </c>
      <c r="G110" s="49">
        <f>'дод 3'!H158</f>
        <v>0</v>
      </c>
      <c r="H110" s="49">
        <f>'дод 3'!I158</f>
        <v>0</v>
      </c>
      <c r="I110" s="49">
        <f>'дод 3'!J158</f>
        <v>0</v>
      </c>
      <c r="J110" s="49">
        <f>'дод 3'!K158</f>
        <v>0</v>
      </c>
      <c r="K110" s="49">
        <f>'дод 3'!L158</f>
        <v>0</v>
      </c>
      <c r="L110" s="49">
        <f>'дод 3'!M158</f>
        <v>0</v>
      </c>
      <c r="M110" s="49">
        <f>'дод 3'!N158</f>
        <v>0</v>
      </c>
      <c r="N110" s="49">
        <f>'дод 3'!O158</f>
        <v>0</v>
      </c>
      <c r="O110" s="49">
        <f>'дод 3'!P158</f>
        <v>0</v>
      </c>
      <c r="P110" s="176"/>
    </row>
    <row r="111" spans="1:16" s="54" customFormat="1" ht="236.25" hidden="1" customHeight="1" x14ac:dyDescent="0.25">
      <c r="A111" s="83"/>
      <c r="B111" s="97"/>
      <c r="C111" s="92" t="s">
        <v>455</v>
      </c>
      <c r="D111" s="85">
        <f>'дод 3'!E159</f>
        <v>0</v>
      </c>
      <c r="E111" s="85">
        <f>'дод 3'!F159</f>
        <v>0</v>
      </c>
      <c r="F111" s="85">
        <f>'дод 3'!G159</f>
        <v>0</v>
      </c>
      <c r="G111" s="85">
        <f>'дод 3'!H159</f>
        <v>0</v>
      </c>
      <c r="H111" s="85">
        <f>'дод 3'!I159</f>
        <v>0</v>
      </c>
      <c r="I111" s="85">
        <f>'дод 3'!J159</f>
        <v>0</v>
      </c>
      <c r="J111" s="85">
        <f>'дод 3'!K159</f>
        <v>0</v>
      </c>
      <c r="K111" s="85">
        <f>'дод 3'!L159</f>
        <v>0</v>
      </c>
      <c r="L111" s="85">
        <f>'дод 3'!M159</f>
        <v>0</v>
      </c>
      <c r="M111" s="85">
        <f>'дод 3'!N159</f>
        <v>0</v>
      </c>
      <c r="N111" s="85">
        <f>'дод 3'!O159</f>
        <v>0</v>
      </c>
      <c r="O111" s="85">
        <f>'дод 3'!P159</f>
        <v>0</v>
      </c>
      <c r="P111" s="176"/>
    </row>
    <row r="112" spans="1:16" s="54" customFormat="1" ht="32.25" customHeight="1" x14ac:dyDescent="0.25">
      <c r="A112" s="37" t="s">
        <v>297</v>
      </c>
      <c r="B112" s="37" t="s">
        <v>57</v>
      </c>
      <c r="C112" s="3" t="s">
        <v>299</v>
      </c>
      <c r="D112" s="49">
        <f>'дод 3'!E160+'дод 3'!E30</f>
        <v>8134008.5599999996</v>
      </c>
      <c r="E112" s="49">
        <f>'дод 3'!F160+'дод 3'!F30</f>
        <v>8134008.5599999996</v>
      </c>
      <c r="F112" s="49">
        <f>'дод 3'!G160+'дод 3'!G30</f>
        <v>5153600</v>
      </c>
      <c r="G112" s="49">
        <f>'дод 3'!H160+'дод 3'!H30</f>
        <v>429840</v>
      </c>
      <c r="H112" s="49">
        <f>'дод 3'!I160+'дод 3'!I30</f>
        <v>0</v>
      </c>
      <c r="I112" s="49">
        <f>'дод 3'!J160+'дод 3'!J30</f>
        <v>360000</v>
      </c>
      <c r="J112" s="49">
        <f>'дод 3'!K160+'дод 3'!K30</f>
        <v>360000</v>
      </c>
      <c r="K112" s="49">
        <f>'дод 3'!L160+'дод 3'!L30</f>
        <v>0</v>
      </c>
      <c r="L112" s="49">
        <f>'дод 3'!M160+'дод 3'!M30</f>
        <v>0</v>
      </c>
      <c r="M112" s="49">
        <f>'дод 3'!N160+'дод 3'!N30</f>
        <v>0</v>
      </c>
      <c r="N112" s="49">
        <f>'дод 3'!O160+'дод 3'!O30</f>
        <v>360000</v>
      </c>
      <c r="O112" s="49">
        <f>'дод 3'!P160+'дод 3'!P30</f>
        <v>8494008.5599999987</v>
      </c>
      <c r="P112" s="176"/>
    </row>
    <row r="113" spans="1:16" s="54" customFormat="1" ht="31.5" customHeight="1" x14ac:dyDescent="0.25">
      <c r="A113" s="37" t="s">
        <v>298</v>
      </c>
      <c r="B113" s="37" t="s">
        <v>57</v>
      </c>
      <c r="C113" s="3" t="s">
        <v>537</v>
      </c>
      <c r="D113" s="49">
        <f>'дод 3'!E31+'дод 3'!E89+'дод 3'!E161</f>
        <v>34637370</v>
      </c>
      <c r="E113" s="49">
        <f>'дод 3'!F31+'дод 3'!F89+'дод 3'!F161</f>
        <v>34637370</v>
      </c>
      <c r="F113" s="49">
        <f>'дод 3'!G31+'дод 3'!G89+'дод 3'!G161</f>
        <v>0</v>
      </c>
      <c r="G113" s="49">
        <f>'дод 3'!H31+'дод 3'!H89+'дод 3'!H161</f>
        <v>0</v>
      </c>
      <c r="H113" s="49">
        <f>'дод 3'!I31+'дод 3'!I89+'дод 3'!I161</f>
        <v>0</v>
      </c>
      <c r="I113" s="49">
        <f>'дод 3'!J31+'дод 3'!J89+'дод 3'!J161</f>
        <v>45000</v>
      </c>
      <c r="J113" s="49">
        <f>'дод 3'!K31+'дод 3'!K89+'дод 3'!K161</f>
        <v>45000</v>
      </c>
      <c r="K113" s="49">
        <f>'дод 3'!L31+'дод 3'!L89+'дод 3'!L161</f>
        <v>0</v>
      </c>
      <c r="L113" s="49">
        <f>'дод 3'!M31+'дод 3'!M89+'дод 3'!M161</f>
        <v>0</v>
      </c>
      <c r="M113" s="49">
        <f>'дод 3'!N31+'дод 3'!N89+'дод 3'!N161</f>
        <v>0</v>
      </c>
      <c r="N113" s="49">
        <f>'дод 3'!O31+'дод 3'!O89+'дод 3'!O161</f>
        <v>45000</v>
      </c>
      <c r="O113" s="49">
        <f>'дод 3'!P31+'дод 3'!P89+'дод 3'!P161</f>
        <v>34682370</v>
      </c>
      <c r="P113" s="176"/>
    </row>
    <row r="114" spans="1:16" s="54" customFormat="1" x14ac:dyDescent="0.25">
      <c r="A114" s="83"/>
      <c r="B114" s="83"/>
      <c r="C114" s="84" t="s">
        <v>402</v>
      </c>
      <c r="D114" s="85">
        <f>'дод 3'!E162</f>
        <v>336000</v>
      </c>
      <c r="E114" s="85">
        <f>'дод 3'!F162</f>
        <v>336000</v>
      </c>
      <c r="F114" s="85">
        <f>'дод 3'!G162</f>
        <v>0</v>
      </c>
      <c r="G114" s="85">
        <f>'дод 3'!H162</f>
        <v>0</v>
      </c>
      <c r="H114" s="85">
        <f>'дод 3'!I162</f>
        <v>0</v>
      </c>
      <c r="I114" s="85">
        <f>'дод 3'!J162</f>
        <v>0</v>
      </c>
      <c r="J114" s="85">
        <f>'дод 3'!K162</f>
        <v>0</v>
      </c>
      <c r="K114" s="85">
        <f>'дод 3'!L162</f>
        <v>0</v>
      </c>
      <c r="L114" s="85">
        <f>'дод 3'!M162</f>
        <v>0</v>
      </c>
      <c r="M114" s="85">
        <f>'дод 3'!N162</f>
        <v>0</v>
      </c>
      <c r="N114" s="85">
        <f>'дод 3'!O162</f>
        <v>0</v>
      </c>
      <c r="O114" s="85">
        <f>'дод 3'!P162</f>
        <v>336000</v>
      </c>
      <c r="P114" s="176"/>
    </row>
    <row r="115" spans="1:16" s="52" customFormat="1" ht="19.5" customHeight="1" x14ac:dyDescent="0.25">
      <c r="A115" s="38" t="s">
        <v>72</v>
      </c>
      <c r="B115" s="41"/>
      <c r="C115" s="2" t="s">
        <v>73</v>
      </c>
      <c r="D115" s="48">
        <f t="shared" ref="D115:O115" si="17">D116+D117+D118+D119</f>
        <v>35488481</v>
      </c>
      <c r="E115" s="48">
        <f t="shared" si="17"/>
        <v>35488481</v>
      </c>
      <c r="F115" s="48">
        <f t="shared" si="17"/>
        <v>24290500</v>
      </c>
      <c r="G115" s="48">
        <f t="shared" si="17"/>
        <v>1809300</v>
      </c>
      <c r="H115" s="48">
        <f t="shared" si="17"/>
        <v>0</v>
      </c>
      <c r="I115" s="48">
        <f t="shared" si="17"/>
        <v>454000</v>
      </c>
      <c r="J115" s="48">
        <f t="shared" si="17"/>
        <v>423000</v>
      </c>
      <c r="K115" s="48">
        <f t="shared" si="17"/>
        <v>31000</v>
      </c>
      <c r="L115" s="48">
        <f t="shared" si="17"/>
        <v>12100</v>
      </c>
      <c r="M115" s="48">
        <f t="shared" si="17"/>
        <v>3300</v>
      </c>
      <c r="N115" s="48">
        <f t="shared" si="17"/>
        <v>423000</v>
      </c>
      <c r="O115" s="48">
        <f t="shared" si="17"/>
        <v>35942481</v>
      </c>
      <c r="P115" s="176"/>
    </row>
    <row r="116" spans="1:16" ht="22.5" customHeight="1" x14ac:dyDescent="0.25">
      <c r="A116" s="37" t="s">
        <v>74</v>
      </c>
      <c r="B116" s="37" t="s">
        <v>75</v>
      </c>
      <c r="C116" s="3" t="s">
        <v>15</v>
      </c>
      <c r="D116" s="49">
        <f>'дод 3'!E177</f>
        <v>22627900</v>
      </c>
      <c r="E116" s="49">
        <f>'дод 3'!F177</f>
        <v>22627900</v>
      </c>
      <c r="F116" s="49">
        <f>'дод 3'!G177</f>
        <v>16852700</v>
      </c>
      <c r="G116" s="49">
        <f>'дод 3'!H177</f>
        <v>1133500</v>
      </c>
      <c r="H116" s="49">
        <f>'дод 3'!I177</f>
        <v>0</v>
      </c>
      <c r="I116" s="49">
        <f>'дод 3'!J177</f>
        <v>220000</v>
      </c>
      <c r="J116" s="49">
        <f>'дод 3'!K177</f>
        <v>195000</v>
      </c>
      <c r="K116" s="49">
        <f>'дод 3'!L177</f>
        <v>25000</v>
      </c>
      <c r="L116" s="49">
        <f>'дод 3'!M177</f>
        <v>12100</v>
      </c>
      <c r="M116" s="49">
        <f>'дод 3'!N177</f>
        <v>0</v>
      </c>
      <c r="N116" s="49">
        <f>'дод 3'!O177</f>
        <v>195000</v>
      </c>
      <c r="O116" s="49">
        <f>'дод 3'!P177</f>
        <v>22847900</v>
      </c>
      <c r="P116" s="176"/>
    </row>
    <row r="117" spans="1:16" ht="33.75" customHeight="1" x14ac:dyDescent="0.25">
      <c r="A117" s="37" t="s">
        <v>326</v>
      </c>
      <c r="B117" s="37" t="s">
        <v>327</v>
      </c>
      <c r="C117" s="3" t="s">
        <v>328</v>
      </c>
      <c r="D117" s="49">
        <f>'дод 3'!E32+'дод 3'!E178</f>
        <v>6490900</v>
      </c>
      <c r="E117" s="49">
        <f>'дод 3'!F32+'дод 3'!F178</f>
        <v>6490900</v>
      </c>
      <c r="F117" s="49">
        <f>'дод 3'!G32+'дод 3'!G178</f>
        <v>4057800</v>
      </c>
      <c r="G117" s="49">
        <f>'дод 3'!H32+'дод 3'!H178</f>
        <v>568400</v>
      </c>
      <c r="H117" s="49">
        <f>'дод 3'!I32+'дод 3'!I178</f>
        <v>0</v>
      </c>
      <c r="I117" s="49">
        <f>'дод 3'!J32+'дод 3'!J178</f>
        <v>146000</v>
      </c>
      <c r="J117" s="49">
        <f>'дод 3'!K32+'дод 3'!K178</f>
        <v>140000</v>
      </c>
      <c r="K117" s="49">
        <f>'дод 3'!L32+'дод 3'!L178</f>
        <v>6000</v>
      </c>
      <c r="L117" s="49">
        <f>'дод 3'!M32+'дод 3'!M178</f>
        <v>0</v>
      </c>
      <c r="M117" s="49">
        <f>'дод 3'!N32+'дод 3'!N178</f>
        <v>3300</v>
      </c>
      <c r="N117" s="49">
        <f>'дод 3'!O32+'дод 3'!O178</f>
        <v>140000</v>
      </c>
      <c r="O117" s="49">
        <f>'дод 3'!P32+'дод 3'!P178</f>
        <v>6636900</v>
      </c>
      <c r="P117" s="176"/>
    </row>
    <row r="118" spans="1:16" s="54" customFormat="1" ht="39.75" customHeight="1" x14ac:dyDescent="0.25">
      <c r="A118" s="37" t="s">
        <v>300</v>
      </c>
      <c r="B118" s="37" t="s">
        <v>76</v>
      </c>
      <c r="C118" s="3" t="s">
        <v>351</v>
      </c>
      <c r="D118" s="49">
        <f>'дод 3'!E33+'дод 3'!E179</f>
        <v>4914600</v>
      </c>
      <c r="E118" s="49">
        <f>'дод 3'!F33+'дод 3'!F179</f>
        <v>4914600</v>
      </c>
      <c r="F118" s="49">
        <f>'дод 3'!G33+'дод 3'!G179</f>
        <v>3380000</v>
      </c>
      <c r="G118" s="49">
        <f>'дод 3'!H33+'дод 3'!H179</f>
        <v>107400</v>
      </c>
      <c r="H118" s="49">
        <f>'дод 3'!I33+'дод 3'!I179</f>
        <v>0</v>
      </c>
      <c r="I118" s="49">
        <f>'дод 3'!J33+'дод 3'!J179</f>
        <v>88000</v>
      </c>
      <c r="J118" s="49">
        <f>'дод 3'!K33+'дод 3'!K179</f>
        <v>88000</v>
      </c>
      <c r="K118" s="49">
        <f>'дод 3'!L33+'дод 3'!L179</f>
        <v>0</v>
      </c>
      <c r="L118" s="49">
        <f>'дод 3'!M33+'дод 3'!M179</f>
        <v>0</v>
      </c>
      <c r="M118" s="49">
        <f>'дод 3'!N33+'дод 3'!N179</f>
        <v>0</v>
      </c>
      <c r="N118" s="49">
        <f>'дод 3'!O33+'дод 3'!O179</f>
        <v>88000</v>
      </c>
      <c r="O118" s="49">
        <f>'дод 3'!P33+'дод 3'!P179</f>
        <v>5002600</v>
      </c>
      <c r="P118" s="176"/>
    </row>
    <row r="119" spans="1:16" s="54" customFormat="1" ht="22.5" customHeight="1" x14ac:dyDescent="0.25">
      <c r="A119" s="37" t="s">
        <v>301</v>
      </c>
      <c r="B119" s="37" t="s">
        <v>76</v>
      </c>
      <c r="C119" s="3" t="s">
        <v>302</v>
      </c>
      <c r="D119" s="49">
        <f>'дод 3'!E34+'дод 3'!E180</f>
        <v>1455081</v>
      </c>
      <c r="E119" s="49">
        <f>'дод 3'!F34+'дод 3'!F180</f>
        <v>1455081</v>
      </c>
      <c r="F119" s="49">
        <f>'дод 3'!G34+'дод 3'!G180</f>
        <v>0</v>
      </c>
      <c r="G119" s="49">
        <f>'дод 3'!H34+'дод 3'!H180</f>
        <v>0</v>
      </c>
      <c r="H119" s="49">
        <f>'дод 3'!I34+'дод 3'!I180</f>
        <v>0</v>
      </c>
      <c r="I119" s="49">
        <f>'дод 3'!J34+'дод 3'!J180</f>
        <v>0</v>
      </c>
      <c r="J119" s="49">
        <f>'дод 3'!K34+'дод 3'!K180</f>
        <v>0</v>
      </c>
      <c r="K119" s="49">
        <f>'дод 3'!L34+'дод 3'!L180</f>
        <v>0</v>
      </c>
      <c r="L119" s="49">
        <f>'дод 3'!M34+'дод 3'!M180</f>
        <v>0</v>
      </c>
      <c r="M119" s="49">
        <f>'дод 3'!N34+'дод 3'!N180</f>
        <v>0</v>
      </c>
      <c r="N119" s="49">
        <f>'дод 3'!O34+'дод 3'!O180</f>
        <v>0</v>
      </c>
      <c r="O119" s="49">
        <f>'дод 3'!P34+'дод 3'!P180</f>
        <v>1455081</v>
      </c>
      <c r="P119" s="176"/>
    </row>
    <row r="120" spans="1:16" s="52" customFormat="1" ht="21.75" customHeight="1" x14ac:dyDescent="0.25">
      <c r="A120" s="38" t="s">
        <v>79</v>
      </c>
      <c r="B120" s="41"/>
      <c r="C120" s="2" t="s">
        <v>80</v>
      </c>
      <c r="D120" s="48">
        <f t="shared" ref="D120:O120" si="18">D121+D122+D123+D124+D125+D126</f>
        <v>55754000</v>
      </c>
      <c r="E120" s="48">
        <f t="shared" si="18"/>
        <v>55754000</v>
      </c>
      <c r="F120" s="48">
        <f t="shared" si="18"/>
        <v>22029200</v>
      </c>
      <c r="G120" s="48">
        <f t="shared" si="18"/>
        <v>1114800</v>
      </c>
      <c r="H120" s="48">
        <f t="shared" si="18"/>
        <v>0</v>
      </c>
      <c r="I120" s="48">
        <f t="shared" si="18"/>
        <v>1957994</v>
      </c>
      <c r="J120" s="48">
        <f t="shared" si="18"/>
        <v>1745000</v>
      </c>
      <c r="K120" s="48">
        <f t="shared" si="18"/>
        <v>212994</v>
      </c>
      <c r="L120" s="48">
        <f t="shared" si="18"/>
        <v>119291</v>
      </c>
      <c r="M120" s="48">
        <f t="shared" si="18"/>
        <v>50432</v>
      </c>
      <c r="N120" s="48">
        <f t="shared" si="18"/>
        <v>1745000</v>
      </c>
      <c r="O120" s="48">
        <f t="shared" si="18"/>
        <v>57711994</v>
      </c>
      <c r="P120" s="176">
        <v>50</v>
      </c>
    </row>
    <row r="121" spans="1:16" s="54" customFormat="1" ht="37.5" customHeight="1" x14ac:dyDescent="0.25">
      <c r="A121" s="37" t="s">
        <v>81</v>
      </c>
      <c r="B121" s="37" t="s">
        <v>82</v>
      </c>
      <c r="C121" s="3" t="s">
        <v>21</v>
      </c>
      <c r="D121" s="49">
        <f>'дод 3'!E35</f>
        <v>600000</v>
      </c>
      <c r="E121" s="49">
        <f>'дод 3'!F35</f>
        <v>600000</v>
      </c>
      <c r="F121" s="49">
        <f>'дод 3'!G35</f>
        <v>0</v>
      </c>
      <c r="G121" s="49">
        <f>'дод 3'!H35</f>
        <v>0</v>
      </c>
      <c r="H121" s="49">
        <f>'дод 3'!I35</f>
        <v>0</v>
      </c>
      <c r="I121" s="49">
        <f>'дод 3'!J35</f>
        <v>0</v>
      </c>
      <c r="J121" s="49">
        <f>'дод 3'!K35</f>
        <v>0</v>
      </c>
      <c r="K121" s="49">
        <f>'дод 3'!L35</f>
        <v>0</v>
      </c>
      <c r="L121" s="49">
        <f>'дод 3'!M35</f>
        <v>0</v>
      </c>
      <c r="M121" s="49">
        <f>'дод 3'!N35</f>
        <v>0</v>
      </c>
      <c r="N121" s="49">
        <f>'дод 3'!O35</f>
        <v>0</v>
      </c>
      <c r="O121" s="49">
        <f>'дод 3'!P35</f>
        <v>600000</v>
      </c>
      <c r="P121" s="176"/>
    </row>
    <row r="122" spans="1:16" s="54" customFormat="1" ht="34.5" customHeight="1" x14ac:dyDescent="0.25">
      <c r="A122" s="37" t="s">
        <v>83</v>
      </c>
      <c r="B122" s="37" t="s">
        <v>82</v>
      </c>
      <c r="C122" s="3" t="s">
        <v>16</v>
      </c>
      <c r="D122" s="49">
        <f>'дод 3'!E36</f>
        <v>600000</v>
      </c>
      <c r="E122" s="49">
        <f>'дод 3'!F36</f>
        <v>600000</v>
      </c>
      <c r="F122" s="49">
        <f>'дод 3'!G36</f>
        <v>0</v>
      </c>
      <c r="G122" s="49">
        <f>'дод 3'!H36</f>
        <v>0</v>
      </c>
      <c r="H122" s="49">
        <f>'дод 3'!I36</f>
        <v>0</v>
      </c>
      <c r="I122" s="49">
        <f>'дод 3'!J36</f>
        <v>0</v>
      </c>
      <c r="J122" s="49">
        <f>'дод 3'!K36</f>
        <v>0</v>
      </c>
      <c r="K122" s="49">
        <f>'дод 3'!L36</f>
        <v>0</v>
      </c>
      <c r="L122" s="49">
        <f>'дод 3'!M36</f>
        <v>0</v>
      </c>
      <c r="M122" s="49">
        <f>'дод 3'!N36</f>
        <v>0</v>
      </c>
      <c r="N122" s="49">
        <f>'дод 3'!O36</f>
        <v>0</v>
      </c>
      <c r="O122" s="49">
        <f>'дод 3'!P36</f>
        <v>600000</v>
      </c>
      <c r="P122" s="176"/>
    </row>
    <row r="123" spans="1:16" s="54" customFormat="1" ht="36.75" customHeight="1" x14ac:dyDescent="0.25">
      <c r="A123" s="37" t="s">
        <v>119</v>
      </c>
      <c r="B123" s="37" t="s">
        <v>82</v>
      </c>
      <c r="C123" s="3" t="s">
        <v>22</v>
      </c>
      <c r="D123" s="49">
        <f>'дод 3'!E37+'дод 3'!E90</f>
        <v>24901800</v>
      </c>
      <c r="E123" s="49">
        <f>'дод 3'!F37+'дод 3'!F90</f>
        <v>24901800</v>
      </c>
      <c r="F123" s="49">
        <f>'дод 3'!G37+'дод 3'!G90</f>
        <v>19041800</v>
      </c>
      <c r="G123" s="49">
        <f>'дод 3'!H37+'дод 3'!H90</f>
        <v>826700</v>
      </c>
      <c r="H123" s="49">
        <f>'дод 3'!I37+'дод 3'!I90</f>
        <v>0</v>
      </c>
      <c r="I123" s="49">
        <f>'дод 3'!J37+'дод 3'!J90</f>
        <v>0</v>
      </c>
      <c r="J123" s="49">
        <f>'дод 3'!K37+'дод 3'!K90</f>
        <v>0</v>
      </c>
      <c r="K123" s="49">
        <f>'дод 3'!L37+'дод 3'!L90</f>
        <v>0</v>
      </c>
      <c r="L123" s="49">
        <f>'дод 3'!M37+'дод 3'!M90</f>
        <v>0</v>
      </c>
      <c r="M123" s="49">
        <f>'дод 3'!N37+'дод 3'!N90</f>
        <v>0</v>
      </c>
      <c r="N123" s="49">
        <f>'дод 3'!O37+'дод 3'!O90</f>
        <v>0</v>
      </c>
      <c r="O123" s="49">
        <f>'дод 3'!P37+'дод 3'!P90</f>
        <v>24901800</v>
      </c>
      <c r="P123" s="176"/>
    </row>
    <row r="124" spans="1:16" s="54" customFormat="1" ht="31.5" customHeight="1" x14ac:dyDescent="0.25">
      <c r="A124" s="37" t="s">
        <v>120</v>
      </c>
      <c r="B124" s="37" t="s">
        <v>82</v>
      </c>
      <c r="C124" s="3" t="s">
        <v>23</v>
      </c>
      <c r="D124" s="49">
        <f>'дод 3'!E38</f>
        <v>13627800</v>
      </c>
      <c r="E124" s="49">
        <f>'дод 3'!F38</f>
        <v>13627800</v>
      </c>
      <c r="F124" s="49">
        <f>'дод 3'!G38</f>
        <v>0</v>
      </c>
      <c r="G124" s="49">
        <f>'дод 3'!H38</f>
        <v>0</v>
      </c>
      <c r="H124" s="49">
        <f>'дод 3'!I38</f>
        <v>0</v>
      </c>
      <c r="I124" s="49">
        <f>'дод 3'!J38</f>
        <v>215000</v>
      </c>
      <c r="J124" s="49">
        <f>'дод 3'!K38</f>
        <v>215000</v>
      </c>
      <c r="K124" s="49">
        <f>'дод 3'!L38</f>
        <v>0</v>
      </c>
      <c r="L124" s="49">
        <f>'дод 3'!M38</f>
        <v>0</v>
      </c>
      <c r="M124" s="49">
        <f>'дод 3'!N38</f>
        <v>0</v>
      </c>
      <c r="N124" s="49">
        <f>'дод 3'!O38</f>
        <v>215000</v>
      </c>
      <c r="O124" s="49">
        <f>'дод 3'!P38</f>
        <v>13842800</v>
      </c>
      <c r="P124" s="176"/>
    </row>
    <row r="125" spans="1:16" s="54" customFormat="1" ht="54" customHeight="1" x14ac:dyDescent="0.25">
      <c r="A125" s="37" t="s">
        <v>115</v>
      </c>
      <c r="B125" s="37" t="s">
        <v>82</v>
      </c>
      <c r="C125" s="3" t="s">
        <v>116</v>
      </c>
      <c r="D125" s="49">
        <f>'дод 3'!E39</f>
        <v>4794100</v>
      </c>
      <c r="E125" s="49">
        <f>'дод 3'!F39</f>
        <v>4794100</v>
      </c>
      <c r="F125" s="49">
        <f>'дод 3'!G39</f>
        <v>2987400</v>
      </c>
      <c r="G125" s="49">
        <f>'дод 3'!H39</f>
        <v>288100</v>
      </c>
      <c r="H125" s="49">
        <f>'дод 3'!I39</f>
        <v>0</v>
      </c>
      <c r="I125" s="49">
        <f>'дод 3'!J39</f>
        <v>1742994</v>
      </c>
      <c r="J125" s="49">
        <f>'дод 3'!K39</f>
        <v>1530000</v>
      </c>
      <c r="K125" s="49">
        <f>'дод 3'!L39</f>
        <v>212994</v>
      </c>
      <c r="L125" s="49">
        <f>'дод 3'!M39</f>
        <v>119291</v>
      </c>
      <c r="M125" s="49">
        <f>'дод 3'!N39</f>
        <v>50432</v>
      </c>
      <c r="N125" s="49">
        <f>'дод 3'!O39</f>
        <v>1530000</v>
      </c>
      <c r="O125" s="49">
        <f>'дод 3'!P39</f>
        <v>6537094</v>
      </c>
      <c r="P125" s="176"/>
    </row>
    <row r="126" spans="1:16" s="54" customFormat="1" ht="35.25" customHeight="1" x14ac:dyDescent="0.25">
      <c r="A126" s="37" t="s">
        <v>118</v>
      </c>
      <c r="B126" s="37" t="s">
        <v>82</v>
      </c>
      <c r="C126" s="3" t="s">
        <v>117</v>
      </c>
      <c r="D126" s="49">
        <f>'дод 3'!E40</f>
        <v>11230300</v>
      </c>
      <c r="E126" s="49">
        <f>'дод 3'!F40</f>
        <v>11230300</v>
      </c>
      <c r="F126" s="49">
        <f>'дод 3'!G40</f>
        <v>0</v>
      </c>
      <c r="G126" s="49">
        <f>'дод 3'!H40</f>
        <v>0</v>
      </c>
      <c r="H126" s="49">
        <f>'дод 3'!I40</f>
        <v>0</v>
      </c>
      <c r="I126" s="49">
        <f>'дод 3'!J40</f>
        <v>0</v>
      </c>
      <c r="J126" s="49">
        <f>'дод 3'!K40</f>
        <v>0</v>
      </c>
      <c r="K126" s="49">
        <f>'дод 3'!L40</f>
        <v>0</v>
      </c>
      <c r="L126" s="49">
        <f>'дод 3'!M40</f>
        <v>0</v>
      </c>
      <c r="M126" s="49">
        <f>'дод 3'!N40</f>
        <v>0</v>
      </c>
      <c r="N126" s="49">
        <f>'дод 3'!O40</f>
        <v>0</v>
      </c>
      <c r="O126" s="49">
        <f>'дод 3'!P40</f>
        <v>11230300</v>
      </c>
      <c r="P126" s="176"/>
    </row>
    <row r="127" spans="1:16" s="52" customFormat="1" ht="18" customHeight="1" x14ac:dyDescent="0.25">
      <c r="A127" s="38" t="s">
        <v>67</v>
      </c>
      <c r="B127" s="41"/>
      <c r="C127" s="2" t="s">
        <v>68</v>
      </c>
      <c r="D127" s="48">
        <f>D129+D130+D131+D132+D133+D134+D137+D138</f>
        <v>298173742.13</v>
      </c>
      <c r="E127" s="48">
        <f t="shared" ref="E127:O127" si="19">E129+E130+E131+E132+E133+E134+E137+E138</f>
        <v>272623742.13</v>
      </c>
      <c r="F127" s="48">
        <f t="shared" si="19"/>
        <v>0</v>
      </c>
      <c r="G127" s="48">
        <f t="shared" si="19"/>
        <v>34529000</v>
      </c>
      <c r="H127" s="48">
        <f t="shared" si="19"/>
        <v>25550000</v>
      </c>
      <c r="I127" s="48">
        <f t="shared" si="19"/>
        <v>94247652</v>
      </c>
      <c r="J127" s="48">
        <f t="shared" si="19"/>
        <v>92306112</v>
      </c>
      <c r="K127" s="48">
        <f t="shared" si="19"/>
        <v>0</v>
      </c>
      <c r="L127" s="48">
        <f t="shared" si="19"/>
        <v>0</v>
      </c>
      <c r="M127" s="48">
        <f t="shared" si="19"/>
        <v>0</v>
      </c>
      <c r="N127" s="48">
        <f t="shared" si="19"/>
        <v>94247652</v>
      </c>
      <c r="O127" s="48">
        <f t="shared" si="19"/>
        <v>392421394.13</v>
      </c>
      <c r="P127" s="176"/>
    </row>
    <row r="128" spans="1:16" s="52" customFormat="1" ht="110.25" hidden="1" customHeight="1" x14ac:dyDescent="0.25">
      <c r="A128" s="38"/>
      <c r="B128" s="41"/>
      <c r="C128" s="2" t="s">
        <v>457</v>
      </c>
      <c r="D128" s="48">
        <f>D136</f>
        <v>0</v>
      </c>
      <c r="E128" s="48">
        <f t="shared" ref="E128:O128" si="20">E136</f>
        <v>0</v>
      </c>
      <c r="F128" s="48">
        <f t="shared" si="20"/>
        <v>0</v>
      </c>
      <c r="G128" s="48">
        <f t="shared" si="20"/>
        <v>0</v>
      </c>
      <c r="H128" s="48">
        <f t="shared" si="20"/>
        <v>0</v>
      </c>
      <c r="I128" s="48">
        <f t="shared" si="20"/>
        <v>0</v>
      </c>
      <c r="J128" s="48">
        <f t="shared" si="20"/>
        <v>0</v>
      </c>
      <c r="K128" s="48">
        <f t="shared" si="20"/>
        <v>0</v>
      </c>
      <c r="L128" s="48">
        <f t="shared" si="20"/>
        <v>0</v>
      </c>
      <c r="M128" s="48">
        <f t="shared" si="20"/>
        <v>0</v>
      </c>
      <c r="N128" s="48">
        <f t="shared" si="20"/>
        <v>0</v>
      </c>
      <c r="O128" s="48">
        <f t="shared" si="20"/>
        <v>0</v>
      </c>
      <c r="P128" s="176"/>
    </row>
    <row r="129" spans="1:16" s="54" customFormat="1" ht="21.75" customHeight="1" x14ac:dyDescent="0.25">
      <c r="A129" s="37" t="s">
        <v>131</v>
      </c>
      <c r="B129" s="37" t="s">
        <v>69</v>
      </c>
      <c r="C129" s="3" t="s">
        <v>132</v>
      </c>
      <c r="D129" s="49">
        <f>'дод 3'!E192</f>
        <v>0</v>
      </c>
      <c r="E129" s="49">
        <f>'дод 3'!F192</f>
        <v>0</v>
      </c>
      <c r="F129" s="49">
        <f>'дод 3'!G192</f>
        <v>0</v>
      </c>
      <c r="G129" s="49">
        <f>'дод 3'!H192</f>
        <v>0</v>
      </c>
      <c r="H129" s="49">
        <f>'дод 3'!I192</f>
        <v>0</v>
      </c>
      <c r="I129" s="49">
        <f>'дод 3'!J192</f>
        <v>7090572</v>
      </c>
      <c r="J129" s="49">
        <f>'дод 3'!K192</f>
        <v>7054092</v>
      </c>
      <c r="K129" s="49">
        <f>'дод 3'!L192</f>
        <v>0</v>
      </c>
      <c r="L129" s="49">
        <f>'дод 3'!M192</f>
        <v>0</v>
      </c>
      <c r="M129" s="49">
        <f>'дод 3'!N192</f>
        <v>0</v>
      </c>
      <c r="N129" s="49">
        <f>'дод 3'!O192</f>
        <v>7090572</v>
      </c>
      <c r="O129" s="49">
        <f>'дод 3'!P192</f>
        <v>7090572</v>
      </c>
      <c r="P129" s="176"/>
    </row>
    <row r="130" spans="1:16" s="54" customFormat="1" ht="36.75" customHeight="1" x14ac:dyDescent="0.25">
      <c r="A130" s="37" t="s">
        <v>133</v>
      </c>
      <c r="B130" s="37" t="s">
        <v>71</v>
      </c>
      <c r="C130" s="3" t="s">
        <v>151</v>
      </c>
      <c r="D130" s="49">
        <f>'дод 3'!E193</f>
        <v>28860000</v>
      </c>
      <c r="E130" s="49">
        <f>'дод 3'!F193</f>
        <v>3610000</v>
      </c>
      <c r="F130" s="49">
        <f>'дод 3'!G193</f>
        <v>0</v>
      </c>
      <c r="G130" s="49">
        <f>'дод 3'!H193</f>
        <v>0</v>
      </c>
      <c r="H130" s="49">
        <f>'дод 3'!I193</f>
        <v>25250000</v>
      </c>
      <c r="I130" s="49">
        <f>'дод 3'!J193</f>
        <v>230000</v>
      </c>
      <c r="J130" s="49">
        <f>'дод 3'!K193</f>
        <v>230000</v>
      </c>
      <c r="K130" s="49">
        <f>'дод 3'!L193</f>
        <v>0</v>
      </c>
      <c r="L130" s="49">
        <f>'дод 3'!M193</f>
        <v>0</v>
      </c>
      <c r="M130" s="49">
        <f>'дод 3'!N193</f>
        <v>0</v>
      </c>
      <c r="N130" s="49">
        <f>'дод 3'!O193</f>
        <v>230000</v>
      </c>
      <c r="O130" s="49">
        <f>'дод 3'!P193</f>
        <v>29090000</v>
      </c>
      <c r="P130" s="176"/>
    </row>
    <row r="131" spans="1:16" s="54" customFormat="1" ht="22.5" customHeight="1" x14ac:dyDescent="0.25">
      <c r="A131" s="40" t="s">
        <v>264</v>
      </c>
      <c r="B131" s="40" t="s">
        <v>71</v>
      </c>
      <c r="C131" s="3" t="s">
        <v>265</v>
      </c>
      <c r="D131" s="49">
        <f>'дод 3'!E194</f>
        <v>99980</v>
      </c>
      <c r="E131" s="49">
        <f>'дод 3'!F194</f>
        <v>99980</v>
      </c>
      <c r="F131" s="49">
        <f>'дод 3'!G194</f>
        <v>0</v>
      </c>
      <c r="G131" s="49">
        <f>'дод 3'!H194</f>
        <v>0</v>
      </c>
      <c r="H131" s="49">
        <f>'дод 3'!I194</f>
        <v>0</v>
      </c>
      <c r="I131" s="49">
        <f>'дод 3'!J194</f>
        <v>6650000</v>
      </c>
      <c r="J131" s="49">
        <f>'дод 3'!K194</f>
        <v>6600000</v>
      </c>
      <c r="K131" s="49">
        <f>'дод 3'!L194</f>
        <v>0</v>
      </c>
      <c r="L131" s="49">
        <f>'дод 3'!M194</f>
        <v>0</v>
      </c>
      <c r="M131" s="49">
        <f>'дод 3'!N194</f>
        <v>0</v>
      </c>
      <c r="N131" s="49">
        <f>'дод 3'!O194</f>
        <v>6650000</v>
      </c>
      <c r="O131" s="49">
        <f>'дод 3'!P194</f>
        <v>6749980</v>
      </c>
      <c r="P131" s="176"/>
    </row>
    <row r="132" spans="1:16" s="54" customFormat="1" ht="33" customHeight="1" x14ac:dyDescent="0.25">
      <c r="A132" s="37" t="s">
        <v>267</v>
      </c>
      <c r="B132" s="37" t="s">
        <v>71</v>
      </c>
      <c r="C132" s="3" t="s">
        <v>352</v>
      </c>
      <c r="D132" s="49">
        <f>'дод 3'!E195</f>
        <v>100000</v>
      </c>
      <c r="E132" s="49">
        <f>'дод 3'!F195</f>
        <v>100000</v>
      </c>
      <c r="F132" s="49">
        <f>'дод 3'!G195</f>
        <v>0</v>
      </c>
      <c r="G132" s="49">
        <f>'дод 3'!H195</f>
        <v>0</v>
      </c>
      <c r="H132" s="49">
        <f>'дод 3'!I195</f>
        <v>0</v>
      </c>
      <c r="I132" s="49">
        <f>'дод 3'!J195</f>
        <v>0</v>
      </c>
      <c r="J132" s="49">
        <f>'дод 3'!K195</f>
        <v>0</v>
      </c>
      <c r="K132" s="49">
        <f>'дод 3'!L195</f>
        <v>0</v>
      </c>
      <c r="L132" s="49">
        <f>'дод 3'!M195</f>
        <v>0</v>
      </c>
      <c r="M132" s="49">
        <f>'дод 3'!N195</f>
        <v>0</v>
      </c>
      <c r="N132" s="49">
        <f>'дод 3'!O195</f>
        <v>0</v>
      </c>
      <c r="O132" s="49">
        <f>'дод 3'!P195</f>
        <v>100000</v>
      </c>
      <c r="P132" s="176"/>
    </row>
    <row r="133" spans="1:16" s="54" customFormat="1" ht="52.5" customHeight="1" x14ac:dyDescent="0.25">
      <c r="A133" s="37" t="s">
        <v>70</v>
      </c>
      <c r="B133" s="37" t="s">
        <v>71</v>
      </c>
      <c r="C133" s="3" t="s">
        <v>136</v>
      </c>
      <c r="D133" s="49">
        <f>'дод 3'!E196</f>
        <v>300000</v>
      </c>
      <c r="E133" s="49">
        <f>'дод 3'!F196</f>
        <v>0</v>
      </c>
      <c r="F133" s="49">
        <f>'дод 3'!G196</f>
        <v>0</v>
      </c>
      <c r="G133" s="49">
        <f>'дод 3'!H196</f>
        <v>0</v>
      </c>
      <c r="H133" s="49">
        <f>'дод 3'!I196</f>
        <v>300000</v>
      </c>
      <c r="I133" s="49">
        <f>'дод 3'!J196</f>
        <v>0</v>
      </c>
      <c r="J133" s="49">
        <f>'дод 3'!K196</f>
        <v>0</v>
      </c>
      <c r="K133" s="49">
        <f>'дод 3'!L196</f>
        <v>0</v>
      </c>
      <c r="L133" s="49">
        <f>'дод 3'!M196</f>
        <v>0</v>
      </c>
      <c r="M133" s="49">
        <f>'дод 3'!N196</f>
        <v>0</v>
      </c>
      <c r="N133" s="49">
        <f>'дод 3'!O196</f>
        <v>0</v>
      </c>
      <c r="O133" s="49">
        <f>'дод 3'!P196</f>
        <v>300000</v>
      </c>
      <c r="P133" s="176"/>
    </row>
    <row r="134" spans="1:16" ht="24" customHeight="1" x14ac:dyDescent="0.25">
      <c r="A134" s="37" t="s">
        <v>134</v>
      </c>
      <c r="B134" s="37" t="s">
        <v>71</v>
      </c>
      <c r="C134" s="3" t="s">
        <v>135</v>
      </c>
      <c r="D134" s="49">
        <f>'дод 3'!E197+'дод 3'!E225</f>
        <v>220864874.13</v>
      </c>
      <c r="E134" s="49">
        <f>'дод 3'!F197+'дод 3'!F225</f>
        <v>220864874.13</v>
      </c>
      <c r="F134" s="49">
        <f>'дод 3'!G197+'дод 3'!G225</f>
        <v>0</v>
      </c>
      <c r="G134" s="49">
        <f>'дод 3'!H197+'дод 3'!H225</f>
        <v>34504500</v>
      </c>
      <c r="H134" s="49">
        <f>'дод 3'!I197+'дод 3'!I225</f>
        <v>0</v>
      </c>
      <c r="I134" s="49">
        <f>'дод 3'!J197+'дод 3'!J225</f>
        <v>78422020</v>
      </c>
      <c r="J134" s="49">
        <f>'дод 3'!K197+'дод 3'!K225</f>
        <v>78422020</v>
      </c>
      <c r="K134" s="49">
        <f>'дод 3'!L197+'дод 3'!L225</f>
        <v>0</v>
      </c>
      <c r="L134" s="49">
        <f>'дод 3'!M197+'дод 3'!M225</f>
        <v>0</v>
      </c>
      <c r="M134" s="49">
        <f>'дод 3'!N197+'дод 3'!N225</f>
        <v>0</v>
      </c>
      <c r="N134" s="49">
        <f>'дод 3'!O197+'дод 3'!O225</f>
        <v>78422020</v>
      </c>
      <c r="O134" s="49">
        <f>'дод 3'!P197+'дод 3'!P225</f>
        <v>299286894.13</v>
      </c>
      <c r="P134" s="176"/>
    </row>
    <row r="135" spans="1:16" ht="78.75" hidden="1" customHeight="1" x14ac:dyDescent="0.25">
      <c r="A135" s="37">
        <v>6083</v>
      </c>
      <c r="B135" s="59" t="s">
        <v>69</v>
      </c>
      <c r="C135" s="11" t="s">
        <v>449</v>
      </c>
      <c r="D135" s="49">
        <f>'дод 3'!E171</f>
        <v>0</v>
      </c>
      <c r="E135" s="49">
        <f>'дод 3'!F171</f>
        <v>0</v>
      </c>
      <c r="F135" s="49">
        <f>'дод 3'!G171</f>
        <v>0</v>
      </c>
      <c r="G135" s="49">
        <f>'дод 3'!H171</f>
        <v>0</v>
      </c>
      <c r="H135" s="49">
        <f>'дод 3'!I171</f>
        <v>0</v>
      </c>
      <c r="I135" s="49">
        <f>'дод 3'!J171</f>
        <v>0</v>
      </c>
      <c r="J135" s="49">
        <f>'дод 3'!K171</f>
        <v>0</v>
      </c>
      <c r="K135" s="49">
        <f>'дод 3'!L171</f>
        <v>0</v>
      </c>
      <c r="L135" s="49">
        <f>'дод 3'!M171</f>
        <v>0</v>
      </c>
      <c r="M135" s="49">
        <f>'дод 3'!N171</f>
        <v>0</v>
      </c>
      <c r="N135" s="49">
        <f>'дод 3'!O171</f>
        <v>0</v>
      </c>
      <c r="O135" s="49">
        <f>'дод 3'!P171</f>
        <v>0</v>
      </c>
      <c r="P135" s="176"/>
    </row>
    <row r="136" spans="1:16" s="54" customFormat="1" ht="110.25" hidden="1" customHeight="1" x14ac:dyDescent="0.25">
      <c r="A136" s="83"/>
      <c r="B136" s="97"/>
      <c r="C136" s="98" t="s">
        <v>457</v>
      </c>
      <c r="D136" s="85">
        <f>'дод 3'!E172</f>
        <v>0</v>
      </c>
      <c r="E136" s="85">
        <f>'дод 3'!F172</f>
        <v>0</v>
      </c>
      <c r="F136" s="85">
        <f>'дод 3'!G172</f>
        <v>0</v>
      </c>
      <c r="G136" s="85">
        <f>'дод 3'!H172</f>
        <v>0</v>
      </c>
      <c r="H136" s="85">
        <f>'дод 3'!I172</f>
        <v>0</v>
      </c>
      <c r="I136" s="85">
        <f>'дод 3'!J172</f>
        <v>0</v>
      </c>
      <c r="J136" s="85">
        <f>'дод 3'!K172</f>
        <v>0</v>
      </c>
      <c r="K136" s="85">
        <f>'дод 3'!L172</f>
        <v>0</v>
      </c>
      <c r="L136" s="85">
        <f>'дод 3'!M172</f>
        <v>0</v>
      </c>
      <c r="M136" s="85">
        <f>'дод 3'!N172</f>
        <v>0</v>
      </c>
      <c r="N136" s="85">
        <f>'дод 3'!O172</f>
        <v>0</v>
      </c>
      <c r="O136" s="85">
        <f>'дод 3'!P172</f>
        <v>0</v>
      </c>
      <c r="P136" s="176"/>
    </row>
    <row r="137" spans="1:16" s="54" customFormat="1" ht="53.25" customHeight="1" x14ac:dyDescent="0.25">
      <c r="A137" s="37" t="s">
        <v>138</v>
      </c>
      <c r="B137" s="42" t="s">
        <v>69</v>
      </c>
      <c r="C137" s="3" t="s">
        <v>139</v>
      </c>
      <c r="D137" s="49">
        <f>'дод 3'!E226</f>
        <v>0</v>
      </c>
      <c r="E137" s="49">
        <f>'дод 3'!F226</f>
        <v>0</v>
      </c>
      <c r="F137" s="49">
        <f>'дод 3'!G226</f>
        <v>0</v>
      </c>
      <c r="G137" s="49">
        <f>'дод 3'!H226</f>
        <v>0</v>
      </c>
      <c r="H137" s="49">
        <f>'дод 3'!I226</f>
        <v>0</v>
      </c>
      <c r="I137" s="49">
        <f>'дод 3'!J226</f>
        <v>70060</v>
      </c>
      <c r="J137" s="49">
        <f>'дод 3'!K226</f>
        <v>0</v>
      </c>
      <c r="K137" s="49">
        <f>'дод 3'!L226</f>
        <v>0</v>
      </c>
      <c r="L137" s="49">
        <f>'дод 3'!M226</f>
        <v>0</v>
      </c>
      <c r="M137" s="49">
        <f>'дод 3'!N226</f>
        <v>0</v>
      </c>
      <c r="N137" s="49">
        <f>'дод 3'!O226</f>
        <v>70060</v>
      </c>
      <c r="O137" s="49">
        <f>'дод 3'!P226</f>
        <v>70060</v>
      </c>
      <c r="P137" s="176"/>
    </row>
    <row r="138" spans="1:16" ht="36" customHeight="1" x14ac:dyDescent="0.25">
      <c r="A138" s="37" t="s">
        <v>145</v>
      </c>
      <c r="B138" s="42" t="s">
        <v>319</v>
      </c>
      <c r="C138" s="3" t="s">
        <v>146</v>
      </c>
      <c r="D138" s="49">
        <f>'дод 3'!E198+'дод 3'!E242</f>
        <v>47948888</v>
      </c>
      <c r="E138" s="49">
        <f>'дод 3'!F198+'дод 3'!F242</f>
        <v>47948888</v>
      </c>
      <c r="F138" s="49">
        <f>'дод 3'!G198+'дод 3'!G242</f>
        <v>0</v>
      </c>
      <c r="G138" s="49">
        <f>'дод 3'!H198+'дод 3'!H242</f>
        <v>24500</v>
      </c>
      <c r="H138" s="49">
        <f>'дод 3'!I198+'дод 3'!I242</f>
        <v>0</v>
      </c>
      <c r="I138" s="49">
        <f>'дод 3'!J198+'дод 3'!J242</f>
        <v>1785000</v>
      </c>
      <c r="J138" s="49">
        <f>'дод 3'!K198+'дод 3'!K242</f>
        <v>0</v>
      </c>
      <c r="K138" s="49">
        <f>'дод 3'!L198+'дод 3'!L242</f>
        <v>0</v>
      </c>
      <c r="L138" s="49">
        <f>'дод 3'!M198+'дод 3'!M242</f>
        <v>0</v>
      </c>
      <c r="M138" s="49">
        <f>'дод 3'!N198+'дод 3'!N242</f>
        <v>0</v>
      </c>
      <c r="N138" s="49">
        <f>'дод 3'!O198+'дод 3'!O242</f>
        <v>1785000</v>
      </c>
      <c r="O138" s="49">
        <f>'дод 3'!P198+'дод 3'!P242</f>
        <v>49733888</v>
      </c>
      <c r="P138" s="176"/>
    </row>
    <row r="139" spans="1:16" s="52" customFormat="1" ht="21.75" customHeight="1" x14ac:dyDescent="0.25">
      <c r="A139" s="38" t="s">
        <v>140</v>
      </c>
      <c r="B139" s="41"/>
      <c r="C139" s="2" t="s">
        <v>416</v>
      </c>
      <c r="D139" s="48">
        <f>D143+D145+D161+D171+D173+D185</f>
        <v>71229502</v>
      </c>
      <c r="E139" s="48">
        <f t="shared" ref="E139:O139" si="21">E143+E145+E161+E171+E173+E185</f>
        <v>20070006</v>
      </c>
      <c r="F139" s="48">
        <f t="shared" si="21"/>
        <v>0</v>
      </c>
      <c r="G139" s="48">
        <f t="shared" si="21"/>
        <v>0</v>
      </c>
      <c r="H139" s="48">
        <f t="shared" si="21"/>
        <v>51159496</v>
      </c>
      <c r="I139" s="48">
        <f t="shared" si="21"/>
        <v>385860160</v>
      </c>
      <c r="J139" s="48">
        <f t="shared" si="21"/>
        <v>370572136</v>
      </c>
      <c r="K139" s="48">
        <f t="shared" si="21"/>
        <v>1284090</v>
      </c>
      <c r="L139" s="48">
        <f t="shared" si="21"/>
        <v>0</v>
      </c>
      <c r="M139" s="48">
        <f t="shared" si="21"/>
        <v>0</v>
      </c>
      <c r="N139" s="48">
        <f t="shared" si="21"/>
        <v>384576070</v>
      </c>
      <c r="O139" s="48">
        <f t="shared" si="21"/>
        <v>457089662</v>
      </c>
      <c r="P139" s="176"/>
    </row>
    <row r="140" spans="1:16" s="53" customFormat="1" ht="47.25" hidden="1" customHeight="1" x14ac:dyDescent="0.25">
      <c r="A140" s="76"/>
      <c r="B140" s="77"/>
      <c r="C140" s="80" t="s">
        <v>397</v>
      </c>
      <c r="D140" s="81" t="e">
        <f>D146</f>
        <v>#REF!</v>
      </c>
      <c r="E140" s="81" t="e">
        <f t="shared" ref="E140:O140" si="22">E146</f>
        <v>#REF!</v>
      </c>
      <c r="F140" s="81" t="e">
        <f t="shared" si="22"/>
        <v>#REF!</v>
      </c>
      <c r="G140" s="81" t="e">
        <f t="shared" si="22"/>
        <v>#REF!</v>
      </c>
      <c r="H140" s="81" t="e">
        <f t="shared" si="22"/>
        <v>#REF!</v>
      </c>
      <c r="I140" s="81" t="e">
        <f t="shared" si="22"/>
        <v>#REF!</v>
      </c>
      <c r="J140" s="81" t="e">
        <f t="shared" si="22"/>
        <v>#REF!</v>
      </c>
      <c r="K140" s="81" t="e">
        <f t="shared" si="22"/>
        <v>#REF!</v>
      </c>
      <c r="L140" s="81" t="e">
        <f t="shared" si="22"/>
        <v>#REF!</v>
      </c>
      <c r="M140" s="81" t="e">
        <f t="shared" si="22"/>
        <v>#REF!</v>
      </c>
      <c r="N140" s="81" t="e">
        <f t="shared" si="22"/>
        <v>#REF!</v>
      </c>
      <c r="O140" s="81" t="e">
        <f t="shared" si="22"/>
        <v>#REF!</v>
      </c>
      <c r="P140" s="176"/>
    </row>
    <row r="141" spans="1:16" s="53" customFormat="1" ht="94.5" hidden="1" customHeight="1" x14ac:dyDescent="0.25">
      <c r="A141" s="76"/>
      <c r="B141" s="77"/>
      <c r="C141" s="80" t="s">
        <v>406</v>
      </c>
      <c r="D141" s="81">
        <f>D162</f>
        <v>0</v>
      </c>
      <c r="E141" s="81">
        <f t="shared" ref="E141:N141" si="23">E162</f>
        <v>0</v>
      </c>
      <c r="F141" s="81">
        <f t="shared" si="23"/>
        <v>0</v>
      </c>
      <c r="G141" s="81">
        <f t="shared" si="23"/>
        <v>0</v>
      </c>
      <c r="H141" s="81">
        <f t="shared" si="23"/>
        <v>0</v>
      </c>
      <c r="I141" s="81">
        <f t="shared" si="23"/>
        <v>0</v>
      </c>
      <c r="J141" s="81">
        <f t="shared" si="23"/>
        <v>0</v>
      </c>
      <c r="K141" s="81">
        <f t="shared" si="23"/>
        <v>0</v>
      </c>
      <c r="L141" s="81">
        <f t="shared" si="23"/>
        <v>0</v>
      </c>
      <c r="M141" s="81">
        <f t="shared" si="23"/>
        <v>0</v>
      </c>
      <c r="N141" s="81">
        <f t="shared" si="23"/>
        <v>0</v>
      </c>
      <c r="O141" s="81">
        <f t="shared" ref="O141" si="24">O162</f>
        <v>0</v>
      </c>
      <c r="P141" s="176"/>
    </row>
    <row r="142" spans="1:16" s="53" customFormat="1" ht="18" customHeight="1" x14ac:dyDescent="0.25">
      <c r="A142" s="76"/>
      <c r="B142" s="76"/>
      <c r="C142" s="88" t="s">
        <v>429</v>
      </c>
      <c r="D142" s="81">
        <f>D174</f>
        <v>0</v>
      </c>
      <c r="E142" s="81">
        <f t="shared" ref="E142:O142" si="25">E174</f>
        <v>0</v>
      </c>
      <c r="F142" s="81">
        <f t="shared" si="25"/>
        <v>0</v>
      </c>
      <c r="G142" s="81">
        <f t="shared" si="25"/>
        <v>0</v>
      </c>
      <c r="H142" s="81">
        <f t="shared" si="25"/>
        <v>0</v>
      </c>
      <c r="I142" s="81">
        <f t="shared" si="25"/>
        <v>124581065</v>
      </c>
      <c r="J142" s="81">
        <f t="shared" si="25"/>
        <v>124581065</v>
      </c>
      <c r="K142" s="81">
        <f t="shared" si="25"/>
        <v>0</v>
      </c>
      <c r="L142" s="81">
        <f t="shared" si="25"/>
        <v>0</v>
      </c>
      <c r="M142" s="81">
        <f t="shared" si="25"/>
        <v>0</v>
      </c>
      <c r="N142" s="81">
        <f t="shared" si="25"/>
        <v>124581065</v>
      </c>
      <c r="O142" s="81">
        <f t="shared" si="25"/>
        <v>124581065</v>
      </c>
      <c r="P142" s="176"/>
    </row>
    <row r="143" spans="1:16" s="52" customFormat="1" x14ac:dyDescent="0.25">
      <c r="A143" s="38" t="s">
        <v>147</v>
      </c>
      <c r="B143" s="41"/>
      <c r="C143" s="2" t="s">
        <v>148</v>
      </c>
      <c r="D143" s="48">
        <f t="shared" ref="D143:O143" si="26">D144</f>
        <v>150000</v>
      </c>
      <c r="E143" s="48">
        <f t="shared" si="26"/>
        <v>150000</v>
      </c>
      <c r="F143" s="48">
        <f t="shared" si="26"/>
        <v>0</v>
      </c>
      <c r="G143" s="48">
        <f t="shared" si="26"/>
        <v>0</v>
      </c>
      <c r="H143" s="48">
        <f t="shared" si="26"/>
        <v>0</v>
      </c>
      <c r="I143" s="48">
        <f t="shared" si="26"/>
        <v>0</v>
      </c>
      <c r="J143" s="48">
        <f t="shared" si="26"/>
        <v>0</v>
      </c>
      <c r="K143" s="48">
        <f t="shared" si="26"/>
        <v>0</v>
      </c>
      <c r="L143" s="48">
        <f t="shared" si="26"/>
        <v>0</v>
      </c>
      <c r="M143" s="48">
        <f t="shared" si="26"/>
        <v>0</v>
      </c>
      <c r="N143" s="48">
        <f t="shared" si="26"/>
        <v>0</v>
      </c>
      <c r="O143" s="48">
        <f t="shared" si="26"/>
        <v>150000</v>
      </c>
      <c r="P143" s="176"/>
    </row>
    <row r="144" spans="1:16" ht="24" customHeight="1" x14ac:dyDescent="0.25">
      <c r="A144" s="37" t="s">
        <v>141</v>
      </c>
      <c r="B144" s="37" t="s">
        <v>85</v>
      </c>
      <c r="C144" s="3" t="s">
        <v>353</v>
      </c>
      <c r="D144" s="49">
        <f>'дод 3'!E251</f>
        <v>150000</v>
      </c>
      <c r="E144" s="49">
        <f>'дод 3'!F251</f>
        <v>150000</v>
      </c>
      <c r="F144" s="49">
        <f>'дод 3'!G251</f>
        <v>0</v>
      </c>
      <c r="G144" s="49">
        <f>'дод 3'!H251</f>
        <v>0</v>
      </c>
      <c r="H144" s="49">
        <f>'дод 3'!I251</f>
        <v>0</v>
      </c>
      <c r="I144" s="49">
        <f>'дод 3'!J251</f>
        <v>0</v>
      </c>
      <c r="J144" s="49">
        <f>'дод 3'!K251</f>
        <v>0</v>
      </c>
      <c r="K144" s="49">
        <f>'дод 3'!L251</f>
        <v>0</v>
      </c>
      <c r="L144" s="49">
        <f>'дод 3'!M251</f>
        <v>0</v>
      </c>
      <c r="M144" s="49">
        <f>'дод 3'!N251</f>
        <v>0</v>
      </c>
      <c r="N144" s="49">
        <f>'дод 3'!O251</f>
        <v>0</v>
      </c>
      <c r="O144" s="49">
        <f>'дод 3'!P251</f>
        <v>150000</v>
      </c>
      <c r="P144" s="176"/>
    </row>
    <row r="145" spans="1:16" s="52" customFormat="1" ht="18.75" customHeight="1" x14ac:dyDescent="0.25">
      <c r="A145" s="38" t="s">
        <v>99</v>
      </c>
      <c r="B145" s="38"/>
      <c r="C145" s="13" t="s">
        <v>483</v>
      </c>
      <c r="D145" s="48">
        <f>D147+D148+D149+D150+D151+D152+D153+D154+D155+D156</f>
        <v>0</v>
      </c>
      <c r="E145" s="48">
        <f t="shared" ref="E145:O145" si="27">E147+E148+E149+E150+E151+E152+E153+E154+E155+E156</f>
        <v>0</v>
      </c>
      <c r="F145" s="48">
        <f t="shared" si="27"/>
        <v>0</v>
      </c>
      <c r="G145" s="48">
        <f t="shared" si="27"/>
        <v>0</v>
      </c>
      <c r="H145" s="48">
        <f t="shared" si="27"/>
        <v>0</v>
      </c>
      <c r="I145" s="48">
        <f t="shared" si="27"/>
        <v>158197784</v>
      </c>
      <c r="J145" s="48">
        <f t="shared" si="27"/>
        <v>158197784</v>
      </c>
      <c r="K145" s="48">
        <f t="shared" si="27"/>
        <v>0</v>
      </c>
      <c r="L145" s="48">
        <f t="shared" si="27"/>
        <v>0</v>
      </c>
      <c r="M145" s="48">
        <f t="shared" si="27"/>
        <v>0</v>
      </c>
      <c r="N145" s="48">
        <f t="shared" si="27"/>
        <v>158197784</v>
      </c>
      <c r="O145" s="48">
        <f t="shared" si="27"/>
        <v>158197784</v>
      </c>
      <c r="P145" s="176"/>
    </row>
    <row r="146" spans="1:16" s="53" customFormat="1" ht="47.25" hidden="1" customHeight="1" x14ac:dyDescent="0.25">
      <c r="A146" s="76"/>
      <c r="B146" s="76"/>
      <c r="C146" s="80" t="s">
        <v>397</v>
      </c>
      <c r="D146" s="81" t="e">
        <f>D159</f>
        <v>#REF!</v>
      </c>
      <c r="E146" s="81" t="e">
        <f t="shared" ref="E146:O146" si="28">E159</f>
        <v>#REF!</v>
      </c>
      <c r="F146" s="81" t="e">
        <f t="shared" si="28"/>
        <v>#REF!</v>
      </c>
      <c r="G146" s="81" t="e">
        <f t="shared" si="28"/>
        <v>#REF!</v>
      </c>
      <c r="H146" s="81" t="e">
        <f t="shared" si="28"/>
        <v>#REF!</v>
      </c>
      <c r="I146" s="81" t="e">
        <f t="shared" si="28"/>
        <v>#REF!</v>
      </c>
      <c r="J146" s="81" t="e">
        <f t="shared" si="28"/>
        <v>#REF!</v>
      </c>
      <c r="K146" s="81" t="e">
        <f t="shared" si="28"/>
        <v>#REF!</v>
      </c>
      <c r="L146" s="81" t="e">
        <f t="shared" si="28"/>
        <v>#REF!</v>
      </c>
      <c r="M146" s="81" t="e">
        <f t="shared" si="28"/>
        <v>#REF!</v>
      </c>
      <c r="N146" s="81" t="e">
        <f t="shared" si="28"/>
        <v>#REF!</v>
      </c>
      <c r="O146" s="81" t="e">
        <f t="shared" si="28"/>
        <v>#REF!</v>
      </c>
      <c r="P146" s="176"/>
    </row>
    <row r="147" spans="1:16" ht="22.5" customHeight="1" x14ac:dyDescent="0.25">
      <c r="A147" s="40" t="s">
        <v>276</v>
      </c>
      <c r="B147" s="40" t="s">
        <v>114</v>
      </c>
      <c r="C147" s="3" t="s">
        <v>285</v>
      </c>
      <c r="D147" s="49">
        <f>'дод 3'!E227+'дод 3'!E199</f>
        <v>0</v>
      </c>
      <c r="E147" s="49">
        <f>'дод 3'!F227+'дод 3'!F199</f>
        <v>0</v>
      </c>
      <c r="F147" s="49">
        <f>'дод 3'!G227+'дод 3'!G199</f>
        <v>0</v>
      </c>
      <c r="G147" s="49">
        <f>'дод 3'!H227+'дод 3'!H199</f>
        <v>0</v>
      </c>
      <c r="H147" s="49">
        <f>'дод 3'!I227+'дод 3'!I199</f>
        <v>0</v>
      </c>
      <c r="I147" s="49">
        <f>'дод 3'!J227+'дод 3'!J199</f>
        <v>19836513</v>
      </c>
      <c r="J147" s="49">
        <f>'дод 3'!K227+'дод 3'!K199</f>
        <v>19836513</v>
      </c>
      <c r="K147" s="49">
        <f>'дод 3'!L227+'дод 3'!L199</f>
        <v>0</v>
      </c>
      <c r="L147" s="49">
        <f>'дод 3'!M227+'дод 3'!M199</f>
        <v>0</v>
      </c>
      <c r="M147" s="49">
        <f>'дод 3'!N227+'дод 3'!N199</f>
        <v>0</v>
      </c>
      <c r="N147" s="49">
        <f>'дод 3'!O227+'дод 3'!O199</f>
        <v>19836513</v>
      </c>
      <c r="O147" s="49">
        <f>'дод 3'!P227+'дод 3'!P199</f>
        <v>19836513</v>
      </c>
      <c r="P147" s="176"/>
    </row>
    <row r="148" spans="1:16" s="54" customFormat="1" ht="21.75" customHeight="1" x14ac:dyDescent="0.25">
      <c r="A148" s="40" t="s">
        <v>281</v>
      </c>
      <c r="B148" s="40" t="s">
        <v>114</v>
      </c>
      <c r="C148" s="3" t="s">
        <v>286</v>
      </c>
      <c r="D148" s="49">
        <f>'дод 3'!E91</f>
        <v>0</v>
      </c>
      <c r="E148" s="49">
        <f>'дод 3'!F91</f>
        <v>0</v>
      </c>
      <c r="F148" s="49">
        <f>'дод 3'!G91</f>
        <v>0</v>
      </c>
      <c r="G148" s="49">
        <f>'дод 3'!H91</f>
        <v>0</v>
      </c>
      <c r="H148" s="49">
        <f>'дод 3'!I91</f>
        <v>0</v>
      </c>
      <c r="I148" s="49">
        <f>'дод 3'!J91</f>
        <v>21660000</v>
      </c>
      <c r="J148" s="49">
        <f>'дод 3'!K91</f>
        <v>21660000</v>
      </c>
      <c r="K148" s="49">
        <f>'дод 3'!L91</f>
        <v>0</v>
      </c>
      <c r="L148" s="49">
        <f>'дод 3'!M91</f>
        <v>0</v>
      </c>
      <c r="M148" s="49">
        <f>'дод 3'!N91</f>
        <v>0</v>
      </c>
      <c r="N148" s="49">
        <f>'дод 3'!O91</f>
        <v>21660000</v>
      </c>
      <c r="O148" s="49">
        <f>'дод 3'!P91</f>
        <v>21660000</v>
      </c>
      <c r="P148" s="176"/>
    </row>
    <row r="149" spans="1:16" s="54" customFormat="1" ht="24" customHeight="1" x14ac:dyDescent="0.25">
      <c r="A149" s="40" t="s">
        <v>283</v>
      </c>
      <c r="B149" s="40" t="s">
        <v>114</v>
      </c>
      <c r="C149" s="3" t="s">
        <v>287</v>
      </c>
      <c r="D149" s="49">
        <f>'дод 3'!E229+'дод 3'!E121</f>
        <v>0</v>
      </c>
      <c r="E149" s="49">
        <f>'дод 3'!F229+'дод 3'!F121</f>
        <v>0</v>
      </c>
      <c r="F149" s="49">
        <f>'дод 3'!G229+'дод 3'!G121</f>
        <v>0</v>
      </c>
      <c r="G149" s="49">
        <f>'дод 3'!H229+'дод 3'!H121</f>
        <v>0</v>
      </c>
      <c r="H149" s="49">
        <f>'дод 3'!I229+'дод 3'!I121</f>
        <v>0</v>
      </c>
      <c r="I149" s="49">
        <f>'дод 3'!J229+'дод 3'!J121</f>
        <v>23000000</v>
      </c>
      <c r="J149" s="49">
        <f>'дод 3'!K229+'дод 3'!K121</f>
        <v>23000000</v>
      </c>
      <c r="K149" s="49">
        <f>'дод 3'!L229+'дод 3'!L121</f>
        <v>0</v>
      </c>
      <c r="L149" s="49">
        <f>'дод 3'!M229+'дод 3'!M121</f>
        <v>0</v>
      </c>
      <c r="M149" s="49">
        <f>'дод 3'!N229+'дод 3'!N121</f>
        <v>0</v>
      </c>
      <c r="N149" s="49">
        <f>'дод 3'!O229+'дод 3'!O121</f>
        <v>23000000</v>
      </c>
      <c r="O149" s="49">
        <f>'дод 3'!P229+'дод 3'!P121</f>
        <v>23000000</v>
      </c>
      <c r="P149" s="176"/>
    </row>
    <row r="150" spans="1:16" s="54" customFormat="1" ht="22.5" customHeight="1" x14ac:dyDescent="0.25">
      <c r="A150" s="40">
        <v>7323</v>
      </c>
      <c r="B150" s="78" t="s">
        <v>114</v>
      </c>
      <c r="C150" s="3" t="s">
        <v>427</v>
      </c>
      <c r="D150" s="49">
        <f>'дод 3'!E163</f>
        <v>0</v>
      </c>
      <c r="E150" s="49">
        <f>'дод 3'!F163</f>
        <v>0</v>
      </c>
      <c r="F150" s="49">
        <f>'дод 3'!G163</f>
        <v>0</v>
      </c>
      <c r="G150" s="49">
        <f>'дод 3'!H163</f>
        <v>0</v>
      </c>
      <c r="H150" s="49">
        <f>'дод 3'!I163</f>
        <v>0</v>
      </c>
      <c r="I150" s="49">
        <f>'дод 3'!J163</f>
        <v>400000</v>
      </c>
      <c r="J150" s="49">
        <f>'дод 3'!K163</f>
        <v>400000</v>
      </c>
      <c r="K150" s="49">
        <f>'дод 3'!L163</f>
        <v>0</v>
      </c>
      <c r="L150" s="49">
        <f>'дод 3'!M163</f>
        <v>0</v>
      </c>
      <c r="M150" s="49">
        <f>'дод 3'!N163</f>
        <v>0</v>
      </c>
      <c r="N150" s="49">
        <f>'дод 3'!O163</f>
        <v>400000</v>
      </c>
      <c r="O150" s="49">
        <f>'дод 3'!P163</f>
        <v>400000</v>
      </c>
      <c r="P150" s="176"/>
    </row>
    <row r="151" spans="1:16" s="54" customFormat="1" ht="19.5" customHeight="1" x14ac:dyDescent="0.25">
      <c r="A151" s="40">
        <v>7324</v>
      </c>
      <c r="B151" s="78" t="s">
        <v>114</v>
      </c>
      <c r="C151" s="3" t="s">
        <v>473</v>
      </c>
      <c r="D151" s="49">
        <f>'дод 3'!E181</f>
        <v>0</v>
      </c>
      <c r="E151" s="49">
        <f>'дод 3'!F181</f>
        <v>0</v>
      </c>
      <c r="F151" s="49">
        <f>'дод 3'!G181</f>
        <v>0</v>
      </c>
      <c r="G151" s="49">
        <f>'дод 3'!H181</f>
        <v>0</v>
      </c>
      <c r="H151" s="49">
        <f>'дод 3'!I181</f>
        <v>0</v>
      </c>
      <c r="I151" s="49">
        <f>'дод 3'!J181</f>
        <v>950000</v>
      </c>
      <c r="J151" s="49">
        <f>'дод 3'!K181</f>
        <v>950000</v>
      </c>
      <c r="K151" s="49">
        <f>'дод 3'!L181</f>
        <v>0</v>
      </c>
      <c r="L151" s="49">
        <f>'дод 3'!M181</f>
        <v>0</v>
      </c>
      <c r="M151" s="49">
        <f>'дод 3'!N181</f>
        <v>0</v>
      </c>
      <c r="N151" s="49">
        <f>'дод 3'!O181</f>
        <v>950000</v>
      </c>
      <c r="O151" s="49">
        <f>'дод 3'!P181</f>
        <v>950000</v>
      </c>
      <c r="P151" s="176"/>
    </row>
    <row r="152" spans="1:16" s="54" customFormat="1" ht="31.5" x14ac:dyDescent="0.25">
      <c r="A152" s="40">
        <v>7325</v>
      </c>
      <c r="B152" s="78" t="s">
        <v>114</v>
      </c>
      <c r="C152" s="3" t="s">
        <v>368</v>
      </c>
      <c r="D152" s="49">
        <f>'дод 3'!E230+'дод 3'!E41</f>
        <v>0</v>
      </c>
      <c r="E152" s="49">
        <f>'дод 3'!F230+'дод 3'!F41</f>
        <v>0</v>
      </c>
      <c r="F152" s="49">
        <f>'дод 3'!G230+'дод 3'!G41</f>
        <v>0</v>
      </c>
      <c r="G152" s="49">
        <f>'дод 3'!H230+'дод 3'!H41</f>
        <v>0</v>
      </c>
      <c r="H152" s="49">
        <f>'дод 3'!I230+'дод 3'!I41</f>
        <v>0</v>
      </c>
      <c r="I152" s="49">
        <f>'дод 3'!J230+'дод 3'!J41</f>
        <v>9790000</v>
      </c>
      <c r="J152" s="49">
        <f>'дод 3'!K230+'дод 3'!K41</f>
        <v>9790000</v>
      </c>
      <c r="K152" s="49">
        <f>'дод 3'!L230+'дод 3'!L41</f>
        <v>0</v>
      </c>
      <c r="L152" s="49">
        <f>'дод 3'!M230+'дод 3'!M41</f>
        <v>0</v>
      </c>
      <c r="M152" s="49">
        <f>'дод 3'!N230+'дод 3'!N41</f>
        <v>0</v>
      </c>
      <c r="N152" s="49">
        <f>'дод 3'!O230+'дод 3'!O41</f>
        <v>9790000</v>
      </c>
      <c r="O152" s="49">
        <f>'дод 3'!P230+'дод 3'!P41</f>
        <v>9790000</v>
      </c>
      <c r="P152" s="176"/>
    </row>
    <row r="153" spans="1:16" ht="21.75" customHeight="1" x14ac:dyDescent="0.25">
      <c r="A153" s="40" t="s">
        <v>278</v>
      </c>
      <c r="B153" s="40" t="s">
        <v>114</v>
      </c>
      <c r="C153" s="3" t="s">
        <v>339</v>
      </c>
      <c r="D153" s="49">
        <f>'дод 3'!E231+'дод 3'!E200+'дод 3'!E42</f>
        <v>0</v>
      </c>
      <c r="E153" s="49">
        <f>'дод 3'!F231+'дод 3'!F200+'дод 3'!F42</f>
        <v>0</v>
      </c>
      <c r="F153" s="49">
        <f>'дод 3'!G231+'дод 3'!G200+'дод 3'!G42</f>
        <v>0</v>
      </c>
      <c r="G153" s="49">
        <f>'дод 3'!H231+'дод 3'!H200+'дод 3'!H42</f>
        <v>0</v>
      </c>
      <c r="H153" s="49">
        <f>'дод 3'!I231+'дод 3'!I200+'дод 3'!I42</f>
        <v>0</v>
      </c>
      <c r="I153" s="49">
        <f>'дод 3'!J231+'дод 3'!J200+'дод 3'!J42</f>
        <v>62238598</v>
      </c>
      <c r="J153" s="49">
        <f>'дод 3'!K231+'дод 3'!K200+'дод 3'!K42</f>
        <v>62238598</v>
      </c>
      <c r="K153" s="49">
        <f>'дод 3'!L231+'дод 3'!L200+'дод 3'!L42</f>
        <v>0</v>
      </c>
      <c r="L153" s="49">
        <f>'дод 3'!M231+'дод 3'!M200+'дод 3'!M42</f>
        <v>0</v>
      </c>
      <c r="M153" s="49">
        <f>'дод 3'!N231+'дод 3'!N200+'дод 3'!N42</f>
        <v>0</v>
      </c>
      <c r="N153" s="49">
        <f>'дод 3'!O231+'дод 3'!O200+'дод 3'!O42</f>
        <v>62238598</v>
      </c>
      <c r="O153" s="49">
        <f>'дод 3'!P231+'дод 3'!P200+'дод 3'!P42</f>
        <v>62238598</v>
      </c>
      <c r="P153" s="176"/>
    </row>
    <row r="154" spans="1:16" ht="21" customHeight="1" x14ac:dyDescent="0.25">
      <c r="A154" s="37" t="s">
        <v>142</v>
      </c>
      <c r="B154" s="37" t="s">
        <v>114</v>
      </c>
      <c r="C154" s="3" t="s">
        <v>1</v>
      </c>
      <c r="D154" s="49">
        <f>'дод 3'!E201+'дод 3'!E232</f>
        <v>0</v>
      </c>
      <c r="E154" s="49">
        <f>'дод 3'!F201+'дод 3'!F232</f>
        <v>0</v>
      </c>
      <c r="F154" s="49">
        <f>'дод 3'!G201+'дод 3'!G232</f>
        <v>0</v>
      </c>
      <c r="G154" s="49">
        <f>'дод 3'!H201+'дод 3'!H232</f>
        <v>0</v>
      </c>
      <c r="H154" s="49">
        <f>'дод 3'!I201+'дод 3'!I232</f>
        <v>0</v>
      </c>
      <c r="I154" s="49">
        <f>'дод 3'!J201+'дод 3'!J232</f>
        <v>9250000</v>
      </c>
      <c r="J154" s="49">
        <f>'дод 3'!K201+'дод 3'!K232</f>
        <v>9250000</v>
      </c>
      <c r="K154" s="49">
        <f>'дод 3'!L201+'дод 3'!L232</f>
        <v>0</v>
      </c>
      <c r="L154" s="49">
        <f>'дод 3'!M201+'дод 3'!M232</f>
        <v>0</v>
      </c>
      <c r="M154" s="49">
        <f>'дод 3'!N201+'дод 3'!N232</f>
        <v>0</v>
      </c>
      <c r="N154" s="49">
        <f>'дод 3'!O201+'дод 3'!O232</f>
        <v>9250000</v>
      </c>
      <c r="O154" s="49">
        <f>'дод 3'!P201+'дод 3'!P232</f>
        <v>9250000</v>
      </c>
      <c r="P154" s="176"/>
    </row>
    <row r="155" spans="1:16" ht="35.25" customHeight="1" x14ac:dyDescent="0.25">
      <c r="A155" s="59" t="s">
        <v>472</v>
      </c>
      <c r="B155" s="59" t="s">
        <v>114</v>
      </c>
      <c r="C155" s="3" t="s">
        <v>474</v>
      </c>
      <c r="D155" s="49">
        <f>'дод 3'!E243</f>
        <v>0</v>
      </c>
      <c r="E155" s="49">
        <f>'дод 3'!F243</f>
        <v>0</v>
      </c>
      <c r="F155" s="49">
        <f>'дод 3'!G243</f>
        <v>0</v>
      </c>
      <c r="G155" s="49">
        <f>'дод 3'!H243</f>
        <v>0</v>
      </c>
      <c r="H155" s="49">
        <f>'дод 3'!I243</f>
        <v>0</v>
      </c>
      <c r="I155" s="49">
        <f>'дод 3'!J243</f>
        <v>900000</v>
      </c>
      <c r="J155" s="49">
        <f>'дод 3'!K243</f>
        <v>900000</v>
      </c>
      <c r="K155" s="49">
        <f>'дод 3'!L243</f>
        <v>0</v>
      </c>
      <c r="L155" s="49">
        <f>'дод 3'!M243</f>
        <v>0</v>
      </c>
      <c r="M155" s="49">
        <f>'дод 3'!N243</f>
        <v>0</v>
      </c>
      <c r="N155" s="49">
        <f>'дод 3'!O243</f>
        <v>900000</v>
      </c>
      <c r="O155" s="49">
        <f>'дод 3'!P243</f>
        <v>900000</v>
      </c>
      <c r="P155" s="176">
        <v>51</v>
      </c>
    </row>
    <row r="156" spans="1:16" ht="51.75" customHeight="1" x14ac:dyDescent="0.25">
      <c r="A156" s="37">
        <v>7361</v>
      </c>
      <c r="B156" s="37" t="s">
        <v>84</v>
      </c>
      <c r="C156" s="3" t="s">
        <v>381</v>
      </c>
      <c r="D156" s="49">
        <f>'дод 3'!E202+'дод 3'!E233+'дод 3'!E122</f>
        <v>0</v>
      </c>
      <c r="E156" s="49">
        <f>'дод 3'!F202+'дод 3'!F233+'дод 3'!F122</f>
        <v>0</v>
      </c>
      <c r="F156" s="49">
        <f>'дод 3'!G202+'дод 3'!G233+'дод 3'!G122</f>
        <v>0</v>
      </c>
      <c r="G156" s="49">
        <f>'дод 3'!H202+'дод 3'!H233+'дод 3'!H122</f>
        <v>0</v>
      </c>
      <c r="H156" s="49">
        <f>'дод 3'!I202+'дод 3'!I233+'дод 3'!I122</f>
        <v>0</v>
      </c>
      <c r="I156" s="49">
        <f>'дод 3'!J202+'дод 3'!J233+'дод 3'!J122</f>
        <v>10172673</v>
      </c>
      <c r="J156" s="49">
        <f>'дод 3'!K202+'дод 3'!K233+'дод 3'!K122</f>
        <v>10172673</v>
      </c>
      <c r="K156" s="49">
        <f>'дод 3'!L202+'дод 3'!L233+'дод 3'!L122</f>
        <v>0</v>
      </c>
      <c r="L156" s="49">
        <f>'дод 3'!M202+'дод 3'!M233+'дод 3'!M122</f>
        <v>0</v>
      </c>
      <c r="M156" s="49">
        <f>'дод 3'!N202+'дод 3'!N233+'дод 3'!N122</f>
        <v>0</v>
      </c>
      <c r="N156" s="49">
        <f>'дод 3'!O202+'дод 3'!O233+'дод 3'!O122</f>
        <v>10172673</v>
      </c>
      <c r="O156" s="49">
        <f>'дод 3'!P202+'дод 3'!P233+'дод 3'!P122</f>
        <v>10172673</v>
      </c>
      <c r="P156" s="176"/>
    </row>
    <row r="157" spans="1:16" s="54" customFormat="1" ht="46.5" hidden="1" customHeight="1" x14ac:dyDescent="0.25">
      <c r="A157" s="37">
        <v>7362</v>
      </c>
      <c r="B157" s="37" t="s">
        <v>84</v>
      </c>
      <c r="C157" s="3" t="s">
        <v>373</v>
      </c>
      <c r="D157" s="49">
        <f>'дод 3'!E203</f>
        <v>0</v>
      </c>
      <c r="E157" s="49">
        <f>'дод 3'!F203</f>
        <v>0</v>
      </c>
      <c r="F157" s="49">
        <f>'дод 3'!G203</f>
        <v>0</v>
      </c>
      <c r="G157" s="49">
        <f>'дод 3'!H203</f>
        <v>0</v>
      </c>
      <c r="H157" s="49">
        <f>'дод 3'!I203</f>
        <v>0</v>
      </c>
      <c r="I157" s="49">
        <f>'дод 3'!J203</f>
        <v>0</v>
      </c>
      <c r="J157" s="49">
        <f>'дод 3'!K203</f>
        <v>0</v>
      </c>
      <c r="K157" s="49">
        <f>'дод 3'!L203</f>
        <v>0</v>
      </c>
      <c r="L157" s="49">
        <f>'дод 3'!M203</f>
        <v>0</v>
      </c>
      <c r="M157" s="49">
        <f>'дод 3'!N203</f>
        <v>0</v>
      </c>
      <c r="N157" s="49">
        <f>'дод 3'!O203</f>
        <v>0</v>
      </c>
      <c r="O157" s="49">
        <f>'дод 3'!P203</f>
        <v>0</v>
      </c>
      <c r="P157" s="176"/>
    </row>
    <row r="158" spans="1:16" s="54" customFormat="1" ht="52.5" hidden="1" customHeight="1" x14ac:dyDescent="0.25">
      <c r="A158" s="37">
        <v>7363</v>
      </c>
      <c r="B158" s="60" t="s">
        <v>84</v>
      </c>
      <c r="C158" s="61" t="s">
        <v>407</v>
      </c>
      <c r="D158" s="49" t="e">
        <f>'дод 3'!#REF!+'дод 3'!E204+'дод 3'!E234+'дод 3'!E123</f>
        <v>#REF!</v>
      </c>
      <c r="E158" s="49" t="e">
        <f>'дод 3'!#REF!+'дод 3'!F204+'дод 3'!F234+'дод 3'!F123</f>
        <v>#REF!</v>
      </c>
      <c r="F158" s="49" t="e">
        <f>'дод 3'!#REF!+'дод 3'!G204+'дод 3'!G234+'дод 3'!G123</f>
        <v>#REF!</v>
      </c>
      <c r="G158" s="49" t="e">
        <f>'дод 3'!#REF!+'дод 3'!H204+'дод 3'!H234+'дод 3'!H123</f>
        <v>#REF!</v>
      </c>
      <c r="H158" s="49" t="e">
        <f>'дод 3'!#REF!+'дод 3'!I204+'дод 3'!I234+'дод 3'!I123</f>
        <v>#REF!</v>
      </c>
      <c r="I158" s="49" t="e">
        <f>'дод 3'!#REF!+'дод 3'!J204+'дод 3'!J234+'дод 3'!J123</f>
        <v>#REF!</v>
      </c>
      <c r="J158" s="49" t="e">
        <f>'дод 3'!#REF!+'дод 3'!K204+'дод 3'!K234+'дод 3'!K123</f>
        <v>#REF!</v>
      </c>
      <c r="K158" s="49" t="e">
        <f>'дод 3'!#REF!+'дод 3'!L204+'дод 3'!L234+'дод 3'!L123</f>
        <v>#REF!</v>
      </c>
      <c r="L158" s="49" t="e">
        <f>'дод 3'!#REF!+'дод 3'!M204+'дод 3'!M234+'дод 3'!M123</f>
        <v>#REF!</v>
      </c>
      <c r="M158" s="49" t="e">
        <f>'дод 3'!#REF!+'дод 3'!N204+'дод 3'!N234+'дод 3'!N123</f>
        <v>#REF!</v>
      </c>
      <c r="N158" s="49" t="e">
        <f>'дод 3'!#REF!+'дод 3'!O204+'дод 3'!O234+'дод 3'!O123</f>
        <v>#REF!</v>
      </c>
      <c r="O158" s="49" t="e">
        <f>'дод 3'!#REF!+'дод 3'!P204+'дод 3'!P234+'дод 3'!P123</f>
        <v>#REF!</v>
      </c>
      <c r="P158" s="176"/>
    </row>
    <row r="159" spans="1:16" s="54" customFormat="1" ht="47.25" hidden="1" customHeight="1" x14ac:dyDescent="0.25">
      <c r="A159" s="83"/>
      <c r="B159" s="89"/>
      <c r="C159" s="84" t="s">
        <v>397</v>
      </c>
      <c r="D159" s="85" t="e">
        <f>'дод 3'!#REF!+'дод 3'!E205+'дод 3'!E124</f>
        <v>#REF!</v>
      </c>
      <c r="E159" s="85" t="e">
        <f>'дод 3'!#REF!+'дод 3'!F205+'дод 3'!F124</f>
        <v>#REF!</v>
      </c>
      <c r="F159" s="85" t="e">
        <f>'дод 3'!#REF!+'дод 3'!G205+'дод 3'!G124</f>
        <v>#REF!</v>
      </c>
      <c r="G159" s="85" t="e">
        <f>'дод 3'!#REF!+'дод 3'!H205+'дод 3'!H124</f>
        <v>#REF!</v>
      </c>
      <c r="H159" s="85" t="e">
        <f>'дод 3'!#REF!+'дод 3'!I205+'дод 3'!I124</f>
        <v>#REF!</v>
      </c>
      <c r="I159" s="85" t="e">
        <f>'дод 3'!#REF!+'дод 3'!J205+'дод 3'!J124</f>
        <v>#REF!</v>
      </c>
      <c r="J159" s="85" t="e">
        <f>'дод 3'!#REF!+'дод 3'!K205+'дод 3'!K124</f>
        <v>#REF!</v>
      </c>
      <c r="K159" s="85" t="e">
        <f>'дод 3'!#REF!+'дод 3'!L205+'дод 3'!L124</f>
        <v>#REF!</v>
      </c>
      <c r="L159" s="85" t="e">
        <f>'дод 3'!#REF!+'дод 3'!M205+'дод 3'!M124</f>
        <v>#REF!</v>
      </c>
      <c r="M159" s="85" t="e">
        <f>'дод 3'!#REF!+'дод 3'!N205+'дод 3'!N124</f>
        <v>#REF!</v>
      </c>
      <c r="N159" s="85" t="e">
        <f>'дод 3'!#REF!+'дод 3'!O205+'дод 3'!O124</f>
        <v>#REF!</v>
      </c>
      <c r="O159" s="85" t="e">
        <f>'дод 3'!#REF!+'дод 3'!P205+'дод 3'!P124</f>
        <v>#REF!</v>
      </c>
      <c r="P159" s="176"/>
    </row>
    <row r="160" spans="1:16" s="54" customFormat="1" ht="31.5" hidden="1" customHeight="1" x14ac:dyDescent="0.25">
      <c r="A160" s="37">
        <v>7370</v>
      </c>
      <c r="B160" s="60" t="s">
        <v>84</v>
      </c>
      <c r="C160" s="61" t="s">
        <v>442</v>
      </c>
      <c r="D160" s="49">
        <f>'дод 3'!E235</f>
        <v>0</v>
      </c>
      <c r="E160" s="49">
        <f>'дод 3'!F235</f>
        <v>0</v>
      </c>
      <c r="F160" s="49">
        <f>'дод 3'!G235</f>
        <v>0</v>
      </c>
      <c r="G160" s="49">
        <f>'дод 3'!H235</f>
        <v>0</v>
      </c>
      <c r="H160" s="49">
        <f>'дод 3'!I235</f>
        <v>0</v>
      </c>
      <c r="I160" s="49">
        <f>'дод 3'!J235</f>
        <v>0</v>
      </c>
      <c r="J160" s="49">
        <f>'дод 3'!K235</f>
        <v>0</v>
      </c>
      <c r="K160" s="49">
        <f>'дод 3'!L235</f>
        <v>0</v>
      </c>
      <c r="L160" s="49">
        <f>'дод 3'!M235</f>
        <v>0</v>
      </c>
      <c r="M160" s="49">
        <f>'дод 3'!N235</f>
        <v>0</v>
      </c>
      <c r="N160" s="49">
        <f>'дод 3'!O235</f>
        <v>0</v>
      </c>
      <c r="O160" s="49">
        <f>'дод 3'!P235</f>
        <v>0</v>
      </c>
      <c r="P160" s="176"/>
    </row>
    <row r="161" spans="1:16" s="52" customFormat="1" ht="34.5" customHeight="1" x14ac:dyDescent="0.25">
      <c r="A161" s="38" t="s">
        <v>87</v>
      </c>
      <c r="B161" s="41"/>
      <c r="C161" s="2" t="s">
        <v>484</v>
      </c>
      <c r="D161" s="48">
        <f>D164+D165+D166+D170</f>
        <v>51884976</v>
      </c>
      <c r="E161" s="48">
        <f t="shared" ref="E161:O161" si="29">E164+E165+E166+E170</f>
        <v>2725480</v>
      </c>
      <c r="F161" s="48">
        <f t="shared" si="29"/>
        <v>0</v>
      </c>
      <c r="G161" s="48">
        <f t="shared" si="29"/>
        <v>0</v>
      </c>
      <c r="H161" s="48">
        <f t="shared" si="29"/>
        <v>49159496</v>
      </c>
      <c r="I161" s="48">
        <f t="shared" si="29"/>
        <v>0</v>
      </c>
      <c r="J161" s="48">
        <f t="shared" si="29"/>
        <v>0</v>
      </c>
      <c r="K161" s="48">
        <f t="shared" si="29"/>
        <v>0</v>
      </c>
      <c r="L161" s="48">
        <f t="shared" si="29"/>
        <v>0</v>
      </c>
      <c r="M161" s="48">
        <f t="shared" si="29"/>
        <v>0</v>
      </c>
      <c r="N161" s="48">
        <f t="shared" si="29"/>
        <v>0</v>
      </c>
      <c r="O161" s="48">
        <f t="shared" si="29"/>
        <v>51884976</v>
      </c>
      <c r="P161" s="176"/>
    </row>
    <row r="162" spans="1:16" s="53" customFormat="1" ht="94.5" hidden="1" customHeight="1" x14ac:dyDescent="0.25">
      <c r="A162" s="76"/>
      <c r="B162" s="77"/>
      <c r="C162" s="80" t="s">
        <v>406</v>
      </c>
      <c r="D162" s="81">
        <f>D168</f>
        <v>0</v>
      </c>
      <c r="E162" s="81">
        <f t="shared" ref="E162:O162" si="30">E168</f>
        <v>0</v>
      </c>
      <c r="F162" s="81">
        <f t="shared" si="30"/>
        <v>0</v>
      </c>
      <c r="G162" s="81">
        <f t="shared" si="30"/>
        <v>0</v>
      </c>
      <c r="H162" s="81">
        <f t="shared" si="30"/>
        <v>0</v>
      </c>
      <c r="I162" s="81">
        <f t="shared" si="30"/>
        <v>0</v>
      </c>
      <c r="J162" s="81">
        <f t="shared" si="30"/>
        <v>0</v>
      </c>
      <c r="K162" s="81">
        <f t="shared" si="30"/>
        <v>0</v>
      </c>
      <c r="L162" s="81">
        <f t="shared" si="30"/>
        <v>0</v>
      </c>
      <c r="M162" s="81">
        <f t="shared" si="30"/>
        <v>0</v>
      </c>
      <c r="N162" s="81">
        <f t="shared" si="30"/>
        <v>0</v>
      </c>
      <c r="O162" s="81">
        <f t="shared" si="30"/>
        <v>0</v>
      </c>
      <c r="P162" s="176"/>
    </row>
    <row r="163" spans="1:16" s="53" customFormat="1" ht="63" hidden="1" customHeight="1" x14ac:dyDescent="0.25">
      <c r="A163" s="76"/>
      <c r="B163" s="77"/>
      <c r="C163" s="80" t="s">
        <v>458</v>
      </c>
      <c r="D163" s="81">
        <f>D169</f>
        <v>0</v>
      </c>
      <c r="E163" s="81">
        <f t="shared" ref="E163:O163" si="31">E169</f>
        <v>0</v>
      </c>
      <c r="F163" s="81">
        <f t="shared" si="31"/>
        <v>0</v>
      </c>
      <c r="G163" s="81">
        <f t="shared" si="31"/>
        <v>0</v>
      </c>
      <c r="H163" s="81">
        <f t="shared" si="31"/>
        <v>0</v>
      </c>
      <c r="I163" s="81">
        <f t="shared" si="31"/>
        <v>0</v>
      </c>
      <c r="J163" s="81">
        <f t="shared" si="31"/>
        <v>0</v>
      </c>
      <c r="K163" s="81">
        <f t="shared" si="31"/>
        <v>0</v>
      </c>
      <c r="L163" s="81">
        <f t="shared" si="31"/>
        <v>0</v>
      </c>
      <c r="M163" s="81">
        <f t="shared" si="31"/>
        <v>0</v>
      </c>
      <c r="N163" s="81">
        <f t="shared" si="31"/>
        <v>0</v>
      </c>
      <c r="O163" s="81">
        <f t="shared" si="31"/>
        <v>0</v>
      </c>
      <c r="P163" s="176"/>
    </row>
    <row r="164" spans="1:16" s="54" customFormat="1" ht="18.75" customHeight="1" x14ac:dyDescent="0.25">
      <c r="A164" s="37" t="s">
        <v>3</v>
      </c>
      <c r="B164" s="37" t="s">
        <v>86</v>
      </c>
      <c r="C164" s="3" t="s">
        <v>37</v>
      </c>
      <c r="D164" s="49">
        <f>'дод 3'!E43</f>
        <v>7417200</v>
      </c>
      <c r="E164" s="49">
        <f>'дод 3'!F43</f>
        <v>0</v>
      </c>
      <c r="F164" s="49">
        <f>'дод 3'!G43</f>
        <v>0</v>
      </c>
      <c r="G164" s="49">
        <f>'дод 3'!H43</f>
        <v>0</v>
      </c>
      <c r="H164" s="49">
        <f>'дод 3'!I43</f>
        <v>7417200</v>
      </c>
      <c r="I164" s="49">
        <f>'дод 3'!J43</f>
        <v>0</v>
      </c>
      <c r="J164" s="49">
        <f>'дод 3'!K43</f>
        <v>0</v>
      </c>
      <c r="K164" s="49">
        <f>'дод 3'!L43</f>
        <v>0</v>
      </c>
      <c r="L164" s="49">
        <f>'дод 3'!M43</f>
        <v>0</v>
      </c>
      <c r="M164" s="49">
        <f>'дод 3'!N43</f>
        <v>0</v>
      </c>
      <c r="N164" s="49">
        <f>'дод 3'!O43</f>
        <v>0</v>
      </c>
      <c r="O164" s="49">
        <f>'дод 3'!P43</f>
        <v>7417200</v>
      </c>
      <c r="P164" s="176"/>
    </row>
    <row r="165" spans="1:16" s="54" customFormat="1" ht="20.25" customHeight="1" x14ac:dyDescent="0.25">
      <c r="A165" s="37">
        <v>7413</v>
      </c>
      <c r="B165" s="37" t="s">
        <v>86</v>
      </c>
      <c r="C165" s="3" t="s">
        <v>384</v>
      </c>
      <c r="D165" s="49">
        <f>'дод 3'!E44</f>
        <v>11000000</v>
      </c>
      <c r="E165" s="49">
        <f>'дод 3'!F44</f>
        <v>0</v>
      </c>
      <c r="F165" s="49">
        <f>'дод 3'!G44</f>
        <v>0</v>
      </c>
      <c r="G165" s="49">
        <f>'дод 3'!H44</f>
        <v>0</v>
      </c>
      <c r="H165" s="49">
        <f>'дод 3'!I44</f>
        <v>11000000</v>
      </c>
      <c r="I165" s="49">
        <f>'дод 3'!J44</f>
        <v>0</v>
      </c>
      <c r="J165" s="49">
        <f>'дод 3'!K44</f>
        <v>0</v>
      </c>
      <c r="K165" s="49">
        <f>'дод 3'!L44</f>
        <v>0</v>
      </c>
      <c r="L165" s="49">
        <f>'дод 3'!M44</f>
        <v>0</v>
      </c>
      <c r="M165" s="49">
        <f>'дод 3'!N44</f>
        <v>0</v>
      </c>
      <c r="N165" s="49">
        <f>'дод 3'!O44</f>
        <v>0</v>
      </c>
      <c r="O165" s="49">
        <f>'дод 3'!P44</f>
        <v>11000000</v>
      </c>
      <c r="P165" s="176"/>
    </row>
    <row r="166" spans="1:16" s="54" customFormat="1" ht="24" customHeight="1" x14ac:dyDescent="0.25">
      <c r="A166" s="37">
        <v>7426</v>
      </c>
      <c r="B166" s="59" t="s">
        <v>422</v>
      </c>
      <c r="C166" s="3" t="s">
        <v>385</v>
      </c>
      <c r="D166" s="49">
        <f>'дод 3'!E45</f>
        <v>30742296</v>
      </c>
      <c r="E166" s="49">
        <f>'дод 3'!F45</f>
        <v>0</v>
      </c>
      <c r="F166" s="49">
        <f>'дод 3'!G45</f>
        <v>0</v>
      </c>
      <c r="G166" s="49">
        <f>'дод 3'!H45</f>
        <v>0</v>
      </c>
      <c r="H166" s="49">
        <f>'дод 3'!I45</f>
        <v>30742296</v>
      </c>
      <c r="I166" s="49">
        <f>'дод 3'!J45</f>
        <v>0</v>
      </c>
      <c r="J166" s="49">
        <f>'дод 3'!K45</f>
        <v>0</v>
      </c>
      <c r="K166" s="49">
        <f>'дод 3'!L45</f>
        <v>0</v>
      </c>
      <c r="L166" s="49">
        <f>'дод 3'!M45</f>
        <v>0</v>
      </c>
      <c r="M166" s="49">
        <f>'дод 3'!N45</f>
        <v>0</v>
      </c>
      <c r="N166" s="49">
        <f>'дод 3'!O45</f>
        <v>0</v>
      </c>
      <c r="O166" s="49">
        <f>'дод 3'!P45</f>
        <v>30742296</v>
      </c>
      <c r="P166" s="176"/>
    </row>
    <row r="167" spans="1:16" s="54" customFormat="1" ht="53.25" hidden="1" customHeight="1" x14ac:dyDescent="0.25">
      <c r="A167" s="37">
        <v>7462</v>
      </c>
      <c r="B167" s="59" t="s">
        <v>409</v>
      </c>
      <c r="C167" s="3" t="s">
        <v>408</v>
      </c>
      <c r="D167" s="49">
        <f>'дод 3'!E206</f>
        <v>0</v>
      </c>
      <c r="E167" s="49">
        <f>'дод 3'!F206</f>
        <v>0</v>
      </c>
      <c r="F167" s="49">
        <f>'дод 3'!G206</f>
        <v>0</v>
      </c>
      <c r="G167" s="49">
        <f>'дод 3'!H206</f>
        <v>0</v>
      </c>
      <c r="H167" s="49">
        <f>'дод 3'!I206</f>
        <v>0</v>
      </c>
      <c r="I167" s="49">
        <f>'дод 3'!J206</f>
        <v>0</v>
      </c>
      <c r="J167" s="49">
        <f>'дод 3'!K206</f>
        <v>0</v>
      </c>
      <c r="K167" s="49">
        <f>'дод 3'!L206</f>
        <v>0</v>
      </c>
      <c r="L167" s="49">
        <f>'дод 3'!M206</f>
        <v>0</v>
      </c>
      <c r="M167" s="49">
        <f>'дод 3'!N206</f>
        <v>0</v>
      </c>
      <c r="N167" s="49">
        <f>'дод 3'!O206</f>
        <v>0</v>
      </c>
      <c r="O167" s="49">
        <f>'дод 3'!P206</f>
        <v>0</v>
      </c>
      <c r="P167" s="176"/>
    </row>
    <row r="168" spans="1:16" s="54" customFormat="1" ht="94.5" hidden="1" customHeight="1" x14ac:dyDescent="0.25">
      <c r="A168" s="83"/>
      <c r="B168" s="83"/>
      <c r="C168" s="84" t="s">
        <v>406</v>
      </c>
      <c r="D168" s="85">
        <f>'дод 3'!E207</f>
        <v>0</v>
      </c>
      <c r="E168" s="85">
        <f>'дод 3'!F207</f>
        <v>0</v>
      </c>
      <c r="F168" s="85">
        <f>'дод 3'!G207</f>
        <v>0</v>
      </c>
      <c r="G168" s="85">
        <f>'дод 3'!H207</f>
        <v>0</v>
      </c>
      <c r="H168" s="85">
        <f>'дод 3'!I207</f>
        <v>0</v>
      </c>
      <c r="I168" s="85">
        <f>'дод 3'!J207</f>
        <v>0</v>
      </c>
      <c r="J168" s="85">
        <f>'дод 3'!K207</f>
        <v>0</v>
      </c>
      <c r="K168" s="85">
        <f>'дод 3'!L207</f>
        <v>0</v>
      </c>
      <c r="L168" s="85">
        <f>'дод 3'!M207</f>
        <v>0</v>
      </c>
      <c r="M168" s="85">
        <f>'дод 3'!N207</f>
        <v>0</v>
      </c>
      <c r="N168" s="85">
        <f>'дод 3'!O207</f>
        <v>0</v>
      </c>
      <c r="O168" s="85">
        <f>'дод 3'!P207</f>
        <v>0</v>
      </c>
      <c r="P168" s="176"/>
    </row>
    <row r="169" spans="1:16" s="54" customFormat="1" ht="63" hidden="1" customHeight="1" x14ac:dyDescent="0.25">
      <c r="A169" s="83"/>
      <c r="B169" s="83"/>
      <c r="C169" s="84" t="s">
        <v>458</v>
      </c>
      <c r="D169" s="85">
        <f>'дод 3'!E208</f>
        <v>0</v>
      </c>
      <c r="E169" s="85">
        <f>'дод 3'!F208</f>
        <v>0</v>
      </c>
      <c r="F169" s="85">
        <f>'дод 3'!G208</f>
        <v>0</v>
      </c>
      <c r="G169" s="85">
        <f>'дод 3'!H208</f>
        <v>0</v>
      </c>
      <c r="H169" s="85">
        <f>'дод 3'!I208</f>
        <v>0</v>
      </c>
      <c r="I169" s="85">
        <f>'дод 3'!J208</f>
        <v>0</v>
      </c>
      <c r="J169" s="85">
        <f>'дод 3'!K208</f>
        <v>0</v>
      </c>
      <c r="K169" s="85">
        <f>'дод 3'!L208</f>
        <v>0</v>
      </c>
      <c r="L169" s="85">
        <f>'дод 3'!M208</f>
        <v>0</v>
      </c>
      <c r="M169" s="85">
        <f>'дод 3'!N208</f>
        <v>0</v>
      </c>
      <c r="N169" s="85">
        <f>'дод 3'!O208</f>
        <v>0</v>
      </c>
      <c r="O169" s="85">
        <f>'дод 3'!P208</f>
        <v>0</v>
      </c>
      <c r="P169" s="176"/>
    </row>
    <row r="170" spans="1:16" s="54" customFormat="1" ht="18" customHeight="1" x14ac:dyDescent="0.25">
      <c r="A170" s="59" t="s">
        <v>467</v>
      </c>
      <c r="B170" s="59" t="s">
        <v>409</v>
      </c>
      <c r="C170" s="3" t="s">
        <v>475</v>
      </c>
      <c r="D170" s="49">
        <f>'дод 3'!E46</f>
        <v>2725480</v>
      </c>
      <c r="E170" s="49">
        <f>'дод 3'!F46</f>
        <v>2725480</v>
      </c>
      <c r="F170" s="49">
        <f>'дод 3'!G46</f>
        <v>0</v>
      </c>
      <c r="G170" s="49">
        <f>'дод 3'!H46</f>
        <v>0</v>
      </c>
      <c r="H170" s="49">
        <f>'дод 3'!I46</f>
        <v>0</v>
      </c>
      <c r="I170" s="49">
        <f>'дод 3'!J46</f>
        <v>0</v>
      </c>
      <c r="J170" s="49">
        <f>'дод 3'!K46</f>
        <v>0</v>
      </c>
      <c r="K170" s="49">
        <f>'дод 3'!L46</f>
        <v>0</v>
      </c>
      <c r="L170" s="49">
        <f>'дод 3'!M46</f>
        <v>0</v>
      </c>
      <c r="M170" s="49">
        <f>'дод 3'!N46</f>
        <v>0</v>
      </c>
      <c r="N170" s="49">
        <f>'дод 3'!O46</f>
        <v>0</v>
      </c>
      <c r="O170" s="49">
        <f>'дод 3'!P46</f>
        <v>2725480</v>
      </c>
      <c r="P170" s="176"/>
    </row>
    <row r="171" spans="1:16" s="52" customFormat="1" ht="18.75" customHeight="1" x14ac:dyDescent="0.25">
      <c r="A171" s="39" t="s">
        <v>241</v>
      </c>
      <c r="B171" s="41"/>
      <c r="C171" s="2" t="s">
        <v>242</v>
      </c>
      <c r="D171" s="48">
        <f>D172</f>
        <v>10400000</v>
      </c>
      <c r="E171" s="48">
        <f t="shared" ref="E171:O171" si="32">E172</f>
        <v>10400000</v>
      </c>
      <c r="F171" s="48">
        <f t="shared" si="32"/>
        <v>0</v>
      </c>
      <c r="G171" s="48">
        <f t="shared" si="32"/>
        <v>0</v>
      </c>
      <c r="H171" s="48">
        <f t="shared" si="32"/>
        <v>0</v>
      </c>
      <c r="I171" s="48">
        <f t="shared" si="32"/>
        <v>0</v>
      </c>
      <c r="J171" s="48">
        <f t="shared" si="32"/>
        <v>0</v>
      </c>
      <c r="K171" s="48">
        <f t="shared" si="32"/>
        <v>0</v>
      </c>
      <c r="L171" s="48">
        <f t="shared" si="32"/>
        <v>0</v>
      </c>
      <c r="M171" s="48">
        <f t="shared" si="32"/>
        <v>0</v>
      </c>
      <c r="N171" s="48">
        <f t="shared" si="32"/>
        <v>0</v>
      </c>
      <c r="O171" s="48">
        <f t="shared" si="32"/>
        <v>10400000</v>
      </c>
      <c r="P171" s="176"/>
    </row>
    <row r="172" spans="1:16" ht="37.5" customHeight="1" x14ac:dyDescent="0.25">
      <c r="A172" s="40" t="s">
        <v>239</v>
      </c>
      <c r="B172" s="40" t="s">
        <v>240</v>
      </c>
      <c r="C172" s="11" t="s">
        <v>238</v>
      </c>
      <c r="D172" s="49">
        <f>'дод 3'!E47+'дод 3'!E209</f>
        <v>10400000</v>
      </c>
      <c r="E172" s="49">
        <f>'дод 3'!F47+'дод 3'!F209</f>
        <v>10400000</v>
      </c>
      <c r="F172" s="49">
        <f>'дод 3'!G47+'дод 3'!G209</f>
        <v>0</v>
      </c>
      <c r="G172" s="49">
        <f>'дод 3'!H47+'дод 3'!H209</f>
        <v>0</v>
      </c>
      <c r="H172" s="49">
        <f>'дод 3'!I47+'дод 3'!I209</f>
        <v>0</v>
      </c>
      <c r="I172" s="49">
        <f>'дод 3'!J47+'дод 3'!J209</f>
        <v>0</v>
      </c>
      <c r="J172" s="49">
        <f>'дод 3'!K47+'дод 3'!K209</f>
        <v>0</v>
      </c>
      <c r="K172" s="49">
        <f>'дод 3'!L47+'дод 3'!L209</f>
        <v>0</v>
      </c>
      <c r="L172" s="49">
        <f>'дод 3'!M47+'дод 3'!M209</f>
        <v>0</v>
      </c>
      <c r="M172" s="49">
        <f>'дод 3'!N47+'дод 3'!N209</f>
        <v>0</v>
      </c>
      <c r="N172" s="49">
        <f>'дод 3'!O47+'дод 3'!O209</f>
        <v>0</v>
      </c>
      <c r="O172" s="49">
        <f>'дод 3'!P47+'дод 3'!P209</f>
        <v>10400000</v>
      </c>
      <c r="P172" s="176"/>
    </row>
    <row r="173" spans="1:16" s="52" customFormat="1" ht="31.5" customHeight="1" x14ac:dyDescent="0.25">
      <c r="A173" s="38" t="s">
        <v>90</v>
      </c>
      <c r="B173" s="41"/>
      <c r="C173" s="2" t="s">
        <v>431</v>
      </c>
      <c r="D173" s="48">
        <f>D175+D176+D178+D179+D180+D182+D183+D184</f>
        <v>8794526</v>
      </c>
      <c r="E173" s="48">
        <f t="shared" ref="E173:O173" si="33">E175+E176+E178+E179+E180+E182+E183+E184</f>
        <v>6794526</v>
      </c>
      <c r="F173" s="48">
        <f t="shared" si="33"/>
        <v>0</v>
      </c>
      <c r="G173" s="48">
        <f t="shared" si="33"/>
        <v>0</v>
      </c>
      <c r="H173" s="48">
        <f t="shared" si="33"/>
        <v>2000000</v>
      </c>
      <c r="I173" s="48">
        <f t="shared" si="33"/>
        <v>227032376</v>
      </c>
      <c r="J173" s="48">
        <f t="shared" si="33"/>
        <v>212374352</v>
      </c>
      <c r="K173" s="48">
        <f t="shared" si="33"/>
        <v>1284090</v>
      </c>
      <c r="L173" s="48">
        <f t="shared" si="33"/>
        <v>0</v>
      </c>
      <c r="M173" s="48">
        <f t="shared" si="33"/>
        <v>0</v>
      </c>
      <c r="N173" s="48">
        <f t="shared" si="33"/>
        <v>225748286</v>
      </c>
      <c r="O173" s="48">
        <f t="shared" si="33"/>
        <v>235826902</v>
      </c>
      <c r="P173" s="176"/>
    </row>
    <row r="174" spans="1:16" s="53" customFormat="1" ht="16.5" customHeight="1" x14ac:dyDescent="0.25">
      <c r="A174" s="76"/>
      <c r="B174" s="76"/>
      <c r="C174" s="88" t="s">
        <v>429</v>
      </c>
      <c r="D174" s="81">
        <f>D177+D181</f>
        <v>0</v>
      </c>
      <c r="E174" s="81">
        <f t="shared" ref="E174:O174" si="34">E177+E181</f>
        <v>0</v>
      </c>
      <c r="F174" s="81">
        <f t="shared" si="34"/>
        <v>0</v>
      </c>
      <c r="G174" s="81">
        <f t="shared" si="34"/>
        <v>0</v>
      </c>
      <c r="H174" s="81">
        <f t="shared" si="34"/>
        <v>0</v>
      </c>
      <c r="I174" s="81">
        <f t="shared" si="34"/>
        <v>124581065</v>
      </c>
      <c r="J174" s="81">
        <f t="shared" si="34"/>
        <v>124581065</v>
      </c>
      <c r="K174" s="81">
        <f t="shared" si="34"/>
        <v>0</v>
      </c>
      <c r="L174" s="81">
        <f t="shared" si="34"/>
        <v>0</v>
      </c>
      <c r="M174" s="81">
        <f t="shared" si="34"/>
        <v>0</v>
      </c>
      <c r="N174" s="81">
        <f t="shared" si="34"/>
        <v>124581065</v>
      </c>
      <c r="O174" s="81">
        <f t="shared" si="34"/>
        <v>124581065</v>
      </c>
      <c r="P174" s="176"/>
    </row>
    <row r="175" spans="1:16" ht="21" customHeight="1" x14ac:dyDescent="0.25">
      <c r="A175" s="37" t="s">
        <v>4</v>
      </c>
      <c r="B175" s="37" t="s">
        <v>89</v>
      </c>
      <c r="C175" s="3" t="s">
        <v>24</v>
      </c>
      <c r="D175" s="49">
        <f>'дод 3'!E48+'дод 3'!E252</f>
        <v>975000</v>
      </c>
      <c r="E175" s="49">
        <f>'дод 3'!F48+'дод 3'!F252</f>
        <v>475000</v>
      </c>
      <c r="F175" s="49">
        <f>'дод 3'!G48+'дод 3'!G252</f>
        <v>0</v>
      </c>
      <c r="G175" s="49">
        <f>'дод 3'!H48+'дод 3'!H252</f>
        <v>0</v>
      </c>
      <c r="H175" s="49">
        <f>'дод 3'!I48+'дод 3'!I252</f>
        <v>500000</v>
      </c>
      <c r="I175" s="49">
        <f>'дод 3'!J48+'дод 3'!J252</f>
        <v>0</v>
      </c>
      <c r="J175" s="49">
        <f>'дод 3'!K48+'дод 3'!K252</f>
        <v>0</v>
      </c>
      <c r="K175" s="49">
        <f>'дод 3'!L48+'дод 3'!L252</f>
        <v>0</v>
      </c>
      <c r="L175" s="49">
        <f>'дод 3'!M48+'дод 3'!M252</f>
        <v>0</v>
      </c>
      <c r="M175" s="49">
        <f>'дод 3'!N48+'дод 3'!N252</f>
        <v>0</v>
      </c>
      <c r="N175" s="49">
        <f>'дод 3'!O48+'дод 3'!O252</f>
        <v>0</v>
      </c>
      <c r="O175" s="49">
        <f>'дод 3'!P48+'дод 3'!P252</f>
        <v>975000</v>
      </c>
      <c r="P175" s="176"/>
    </row>
    <row r="176" spans="1:16" ht="20.25" customHeight="1" x14ac:dyDescent="0.25">
      <c r="A176" s="37" t="s">
        <v>2</v>
      </c>
      <c r="B176" s="37" t="s">
        <v>88</v>
      </c>
      <c r="C176" s="3" t="s">
        <v>428</v>
      </c>
      <c r="D176" s="49">
        <f>'дод 3'!E92+'дод 3'!E125+'дод 3'!E182+'дод 3'!E210+'дод 3'!E236+'дод 3'!E262</f>
        <v>5062107</v>
      </c>
      <c r="E176" s="49">
        <f>'дод 3'!F92+'дод 3'!F125+'дод 3'!F182+'дод 3'!F210+'дод 3'!F236+'дод 3'!F262</f>
        <v>3562107</v>
      </c>
      <c r="F176" s="49">
        <f>'дод 3'!G92+'дод 3'!G125+'дод 3'!G182+'дод 3'!G210+'дод 3'!G236+'дод 3'!G262</f>
        <v>0</v>
      </c>
      <c r="G176" s="49">
        <f>'дод 3'!H92+'дод 3'!H125+'дод 3'!H182+'дод 3'!H210+'дод 3'!H236+'дод 3'!H262</f>
        <v>0</v>
      </c>
      <c r="H176" s="49">
        <f>'дод 3'!I92+'дод 3'!I125+'дод 3'!I182+'дод 3'!I210+'дод 3'!I236+'дод 3'!I262</f>
        <v>1500000</v>
      </c>
      <c r="I176" s="49">
        <f>'дод 3'!J92+'дод 3'!J125+'дод 3'!J182+'дод 3'!J210+'дод 3'!J236+'дод 3'!J262</f>
        <v>157995386</v>
      </c>
      <c r="J176" s="49">
        <f>'дод 3'!K92+'дод 3'!K125+'дод 3'!K182+'дод 3'!K210+'дод 3'!K236+'дод 3'!K262</f>
        <v>146521452</v>
      </c>
      <c r="K176" s="49">
        <f>'дод 3'!L92+'дод 3'!L125+'дод 3'!L182+'дод 3'!L210+'дод 3'!L236+'дод 3'!L262</f>
        <v>0</v>
      </c>
      <c r="L176" s="49">
        <f>'дод 3'!M92+'дод 3'!M125+'дод 3'!M182+'дод 3'!M210+'дод 3'!M236+'дод 3'!M262</f>
        <v>0</v>
      </c>
      <c r="M176" s="49">
        <f>'дод 3'!N92+'дод 3'!N125+'дод 3'!N182+'дод 3'!N210+'дод 3'!N236+'дод 3'!N262</f>
        <v>0</v>
      </c>
      <c r="N176" s="49">
        <f>'дод 3'!O92+'дод 3'!O125+'дод 3'!O182+'дод 3'!O210+'дод 3'!O236+'дод 3'!O262</f>
        <v>157995386</v>
      </c>
      <c r="O176" s="49">
        <f>'дод 3'!P92+'дод 3'!P125+'дод 3'!P182+'дод 3'!P210+'дод 3'!P236+'дод 3'!P262</f>
        <v>163057493</v>
      </c>
      <c r="P176" s="176"/>
    </row>
    <row r="177" spans="1:20" s="54" customFormat="1" ht="17.25" customHeight="1" x14ac:dyDescent="0.25">
      <c r="A177" s="83"/>
      <c r="B177" s="83"/>
      <c r="C177" s="90" t="s">
        <v>429</v>
      </c>
      <c r="D177" s="85">
        <f>'дод 3'!E126+'дод 3'!E237</f>
        <v>0</v>
      </c>
      <c r="E177" s="85">
        <f>'дод 3'!F126+'дод 3'!F237</f>
        <v>0</v>
      </c>
      <c r="F177" s="85">
        <f>'дод 3'!G126+'дод 3'!G237</f>
        <v>0</v>
      </c>
      <c r="G177" s="85">
        <f>'дод 3'!H126+'дод 3'!H237</f>
        <v>0</v>
      </c>
      <c r="H177" s="85">
        <f>'дод 3'!I126+'дод 3'!I237</f>
        <v>0</v>
      </c>
      <c r="I177" s="85">
        <f>'дод 3'!J126+'дод 3'!J237</f>
        <v>98331065</v>
      </c>
      <c r="J177" s="85">
        <f>'дод 3'!K126+'дод 3'!K237</f>
        <v>98331065</v>
      </c>
      <c r="K177" s="85">
        <f>'дод 3'!L126+'дод 3'!L237</f>
        <v>0</v>
      </c>
      <c r="L177" s="85">
        <f>'дод 3'!M126+'дод 3'!M237</f>
        <v>0</v>
      </c>
      <c r="M177" s="85">
        <f>'дод 3'!N126+'дод 3'!N237</f>
        <v>0</v>
      </c>
      <c r="N177" s="85">
        <f>'дод 3'!O126+'дод 3'!O237</f>
        <v>98331065</v>
      </c>
      <c r="O177" s="85">
        <f>'дод 3'!P126+'дод 3'!P237</f>
        <v>98331065</v>
      </c>
      <c r="P177" s="176"/>
    </row>
    <row r="178" spans="1:20" ht="33.75" customHeight="1" x14ac:dyDescent="0.25">
      <c r="A178" s="37" t="s">
        <v>271</v>
      </c>
      <c r="B178" s="37" t="s">
        <v>84</v>
      </c>
      <c r="C178" s="3" t="s">
        <v>354</v>
      </c>
      <c r="D178" s="49">
        <f>'дод 3'!E253</f>
        <v>0</v>
      </c>
      <c r="E178" s="49">
        <f>'дод 3'!F253</f>
        <v>0</v>
      </c>
      <c r="F178" s="49">
        <f>'дод 3'!G253</f>
        <v>0</v>
      </c>
      <c r="G178" s="49">
        <f>'дод 3'!H253</f>
        <v>0</v>
      </c>
      <c r="H178" s="49">
        <f>'дод 3'!I253</f>
        <v>0</v>
      </c>
      <c r="I178" s="49">
        <f>'дод 3'!J253</f>
        <v>20000</v>
      </c>
      <c r="J178" s="49">
        <f>'дод 3'!K253</f>
        <v>20000</v>
      </c>
      <c r="K178" s="49">
        <f>'дод 3'!L253</f>
        <v>0</v>
      </c>
      <c r="L178" s="49">
        <f>'дод 3'!M253</f>
        <v>0</v>
      </c>
      <c r="M178" s="49">
        <f>'дод 3'!N253</f>
        <v>0</v>
      </c>
      <c r="N178" s="49">
        <f>'дод 3'!O253</f>
        <v>20000</v>
      </c>
      <c r="O178" s="49">
        <f>'дод 3'!P253</f>
        <v>20000</v>
      </c>
      <c r="P178" s="176"/>
    </row>
    <row r="179" spans="1:20" ht="53.25" customHeight="1" x14ac:dyDescent="0.25">
      <c r="A179" s="37" t="s">
        <v>273</v>
      </c>
      <c r="B179" s="37" t="s">
        <v>84</v>
      </c>
      <c r="C179" s="3" t="s">
        <v>274</v>
      </c>
      <c r="D179" s="49">
        <f>'дод 3'!E254</f>
        <v>0</v>
      </c>
      <c r="E179" s="49">
        <f>'дод 3'!F254</f>
        <v>0</v>
      </c>
      <c r="F179" s="49">
        <f>'дод 3'!G254</f>
        <v>0</v>
      </c>
      <c r="G179" s="49">
        <f>'дод 3'!H254</f>
        <v>0</v>
      </c>
      <c r="H179" s="49">
        <f>'дод 3'!I254</f>
        <v>0</v>
      </c>
      <c r="I179" s="49">
        <f>'дод 3'!J254</f>
        <v>45000</v>
      </c>
      <c r="J179" s="49">
        <f>'дод 3'!K254</f>
        <v>45000</v>
      </c>
      <c r="K179" s="49">
        <f>'дод 3'!L254</f>
        <v>0</v>
      </c>
      <c r="L179" s="49">
        <f>'дод 3'!M254</f>
        <v>0</v>
      </c>
      <c r="M179" s="49">
        <f>'дод 3'!N254</f>
        <v>0</v>
      </c>
      <c r="N179" s="49">
        <f>'дод 3'!O254</f>
        <v>45000</v>
      </c>
      <c r="O179" s="49">
        <f>'дод 3'!P254</f>
        <v>45000</v>
      </c>
      <c r="P179" s="176"/>
    </row>
    <row r="180" spans="1:20" ht="30.75" customHeight="1" x14ac:dyDescent="0.25">
      <c r="A180" s="37" t="s">
        <v>5</v>
      </c>
      <c r="B180" s="37" t="s">
        <v>84</v>
      </c>
      <c r="C180" s="3" t="s">
        <v>485</v>
      </c>
      <c r="D180" s="49">
        <f>'дод 3'!E49+'дод 3'!E211</f>
        <v>0</v>
      </c>
      <c r="E180" s="49">
        <f>'дод 3'!F49+'дод 3'!F211</f>
        <v>0</v>
      </c>
      <c r="F180" s="49">
        <f>'дод 3'!G49+'дод 3'!G211</f>
        <v>0</v>
      </c>
      <c r="G180" s="49">
        <f>'дод 3'!H49+'дод 3'!H211</f>
        <v>0</v>
      </c>
      <c r="H180" s="49">
        <f>'дод 3'!I49+'дод 3'!I211</f>
        <v>0</v>
      </c>
      <c r="I180" s="49">
        <f>'дод 3'!J49+'дод 3'!J211</f>
        <v>65787900</v>
      </c>
      <c r="J180" s="49">
        <f>'дод 3'!K49+'дод 3'!K211</f>
        <v>65787900</v>
      </c>
      <c r="K180" s="49">
        <f>'дод 3'!L49+'дод 3'!L211</f>
        <v>0</v>
      </c>
      <c r="L180" s="49">
        <f>'дод 3'!M49+'дод 3'!M211</f>
        <v>0</v>
      </c>
      <c r="M180" s="49">
        <f>'дод 3'!N49+'дод 3'!N211</f>
        <v>0</v>
      </c>
      <c r="N180" s="49">
        <f>'дод 3'!O49+'дод 3'!O211</f>
        <v>65787900</v>
      </c>
      <c r="O180" s="49">
        <f>'дод 3'!P49+'дод 3'!P211</f>
        <v>65787900</v>
      </c>
      <c r="P180" s="176"/>
    </row>
    <row r="181" spans="1:20" ht="16.5" customHeight="1" x14ac:dyDescent="0.25">
      <c r="A181" s="37"/>
      <c r="B181" s="37"/>
      <c r="C181" s="90" t="s">
        <v>429</v>
      </c>
      <c r="D181" s="49">
        <f>'дод 3'!E212</f>
        <v>0</v>
      </c>
      <c r="E181" s="49">
        <f>'дод 3'!F212</f>
        <v>0</v>
      </c>
      <c r="F181" s="49">
        <f>'дод 3'!G212</f>
        <v>0</v>
      </c>
      <c r="G181" s="49">
        <f>'дод 3'!H212</f>
        <v>0</v>
      </c>
      <c r="H181" s="49">
        <f>'дод 3'!I212</f>
        <v>0</v>
      </c>
      <c r="I181" s="49">
        <f>'дод 3'!J212</f>
        <v>26250000</v>
      </c>
      <c r="J181" s="49">
        <f>'дод 3'!K212</f>
        <v>26250000</v>
      </c>
      <c r="K181" s="49">
        <f>'дод 3'!L212</f>
        <v>0</v>
      </c>
      <c r="L181" s="49">
        <f>'дод 3'!M212</f>
        <v>0</v>
      </c>
      <c r="M181" s="49">
        <f>'дод 3'!N212</f>
        <v>0</v>
      </c>
      <c r="N181" s="49">
        <f>'дод 3'!O212</f>
        <v>26250000</v>
      </c>
      <c r="O181" s="49">
        <f>'дод 3'!P212</f>
        <v>26250000</v>
      </c>
      <c r="P181" s="176"/>
    </row>
    <row r="182" spans="1:20" ht="36.75" customHeight="1" x14ac:dyDescent="0.25">
      <c r="A182" s="37" t="s">
        <v>252</v>
      </c>
      <c r="B182" s="37" t="s">
        <v>84</v>
      </c>
      <c r="C182" s="3" t="s">
        <v>253</v>
      </c>
      <c r="D182" s="49">
        <f>'дод 3'!E50</f>
        <v>356337</v>
      </c>
      <c r="E182" s="49">
        <f>'дод 3'!F50</f>
        <v>356337</v>
      </c>
      <c r="F182" s="49">
        <f>'дод 3'!G50</f>
        <v>0</v>
      </c>
      <c r="G182" s="49">
        <f>'дод 3'!H50</f>
        <v>0</v>
      </c>
      <c r="H182" s="49">
        <f>'дод 3'!I50</f>
        <v>0</v>
      </c>
      <c r="I182" s="49">
        <f>'дод 3'!J50</f>
        <v>0</v>
      </c>
      <c r="J182" s="49">
        <f>'дод 3'!K50</f>
        <v>0</v>
      </c>
      <c r="K182" s="49">
        <f>'дод 3'!L50</f>
        <v>0</v>
      </c>
      <c r="L182" s="49">
        <f>'дод 3'!M50</f>
        <v>0</v>
      </c>
      <c r="M182" s="49">
        <f>'дод 3'!N50</f>
        <v>0</v>
      </c>
      <c r="N182" s="49">
        <f>'дод 3'!O50</f>
        <v>0</v>
      </c>
      <c r="O182" s="49">
        <f>'дод 3'!P50</f>
        <v>356337</v>
      </c>
      <c r="P182" s="176"/>
    </row>
    <row r="183" spans="1:20" s="54" customFormat="1" ht="97.5" customHeight="1" x14ac:dyDescent="0.25">
      <c r="A183" s="37" t="s">
        <v>303</v>
      </c>
      <c r="B183" s="37" t="s">
        <v>84</v>
      </c>
      <c r="C183" s="3" t="s">
        <v>321</v>
      </c>
      <c r="D183" s="49">
        <f>'дод 3'!E51+'дод 3'!E213+'дод 3'!E238+'дод 3'!E244</f>
        <v>0</v>
      </c>
      <c r="E183" s="49">
        <f>'дод 3'!F51+'дод 3'!F213+'дод 3'!F238+'дод 3'!F244</f>
        <v>0</v>
      </c>
      <c r="F183" s="49">
        <f>'дод 3'!G51+'дод 3'!G213+'дод 3'!G238+'дод 3'!G244</f>
        <v>0</v>
      </c>
      <c r="G183" s="49">
        <f>'дод 3'!H51+'дод 3'!H213+'дод 3'!H238+'дод 3'!H244</f>
        <v>0</v>
      </c>
      <c r="H183" s="49">
        <f>'дод 3'!I51+'дод 3'!I213+'дод 3'!I238+'дод 3'!I244</f>
        <v>0</v>
      </c>
      <c r="I183" s="49">
        <f>'дод 3'!J51+'дод 3'!J213+'дод 3'!J238+'дод 3'!J244</f>
        <v>3184090</v>
      </c>
      <c r="J183" s="49">
        <f>'дод 3'!K51+'дод 3'!K213+'дод 3'!K238+'дод 3'!K244</f>
        <v>0</v>
      </c>
      <c r="K183" s="49">
        <f>'дод 3'!L51+'дод 3'!L213+'дод 3'!L238+'дод 3'!L244</f>
        <v>1284090</v>
      </c>
      <c r="L183" s="49">
        <f>'дод 3'!M51+'дод 3'!M213+'дод 3'!M238+'дод 3'!M244</f>
        <v>0</v>
      </c>
      <c r="M183" s="49">
        <f>'дод 3'!N51+'дод 3'!N213+'дод 3'!N238+'дод 3'!N244</f>
        <v>0</v>
      </c>
      <c r="N183" s="49">
        <f>'дод 3'!O51+'дод 3'!O213+'дод 3'!O238+'дод 3'!O244</f>
        <v>1900000</v>
      </c>
      <c r="O183" s="49">
        <f>'дод 3'!P51+'дод 3'!P213+'дод 3'!P238+'дод 3'!P244</f>
        <v>3184090</v>
      </c>
      <c r="P183" s="176"/>
    </row>
    <row r="184" spans="1:20" s="54" customFormat="1" ht="23.25" customHeight="1" x14ac:dyDescent="0.25">
      <c r="A184" s="37" t="s">
        <v>243</v>
      </c>
      <c r="B184" s="37" t="s">
        <v>84</v>
      </c>
      <c r="C184" s="3" t="s">
        <v>17</v>
      </c>
      <c r="D184" s="49">
        <f>'дод 3'!E52+'дод 3'!E255+'дод 3'!E263</f>
        <v>2401082</v>
      </c>
      <c r="E184" s="49">
        <f>'дод 3'!F52+'дод 3'!F255+'дод 3'!F263</f>
        <v>2401082</v>
      </c>
      <c r="F184" s="49">
        <f>'дод 3'!G52+'дод 3'!G255+'дод 3'!G263</f>
        <v>0</v>
      </c>
      <c r="G184" s="49">
        <f>'дод 3'!H52+'дод 3'!H255+'дод 3'!H263</f>
        <v>0</v>
      </c>
      <c r="H184" s="49">
        <f>'дод 3'!I52+'дод 3'!I255+'дод 3'!I263</f>
        <v>0</v>
      </c>
      <c r="I184" s="49">
        <f>'дод 3'!J52+'дод 3'!J255+'дод 3'!J263</f>
        <v>0</v>
      </c>
      <c r="J184" s="49">
        <f>'дод 3'!K52+'дод 3'!K255+'дод 3'!K263</f>
        <v>0</v>
      </c>
      <c r="K184" s="49">
        <f>'дод 3'!L52+'дод 3'!L255+'дод 3'!L263</f>
        <v>0</v>
      </c>
      <c r="L184" s="49">
        <f>'дод 3'!M52+'дод 3'!M255+'дод 3'!M263</f>
        <v>0</v>
      </c>
      <c r="M184" s="49">
        <f>'дод 3'!N52+'дод 3'!N255+'дод 3'!N263</f>
        <v>0</v>
      </c>
      <c r="N184" s="49">
        <f>'дод 3'!O52+'дод 3'!O255+'дод 3'!O263</f>
        <v>0</v>
      </c>
      <c r="O184" s="49">
        <f>'дод 3'!P52+'дод 3'!P255+'дод 3'!P263</f>
        <v>2401082</v>
      </c>
      <c r="P184" s="176"/>
    </row>
    <row r="185" spans="1:20" s="53" customFormat="1" ht="48.75" customHeight="1" x14ac:dyDescent="0.25">
      <c r="A185" s="38">
        <v>7700</v>
      </c>
      <c r="B185" s="38"/>
      <c r="C185" s="99" t="s">
        <v>371</v>
      </c>
      <c r="D185" s="48">
        <f>D186</f>
        <v>0</v>
      </c>
      <c r="E185" s="48">
        <f t="shared" ref="E185:O185" si="35">E186</f>
        <v>0</v>
      </c>
      <c r="F185" s="48">
        <f t="shared" si="35"/>
        <v>0</v>
      </c>
      <c r="G185" s="48">
        <f t="shared" si="35"/>
        <v>0</v>
      </c>
      <c r="H185" s="48">
        <f t="shared" si="35"/>
        <v>0</v>
      </c>
      <c r="I185" s="48">
        <f t="shared" si="35"/>
        <v>630000</v>
      </c>
      <c r="J185" s="48">
        <f t="shared" si="35"/>
        <v>0</v>
      </c>
      <c r="K185" s="48">
        <f t="shared" si="35"/>
        <v>0</v>
      </c>
      <c r="L185" s="48">
        <f t="shared" si="35"/>
        <v>0</v>
      </c>
      <c r="M185" s="48">
        <f t="shared" si="35"/>
        <v>0</v>
      </c>
      <c r="N185" s="48">
        <f t="shared" si="35"/>
        <v>630000</v>
      </c>
      <c r="O185" s="48">
        <f t="shared" si="35"/>
        <v>630000</v>
      </c>
      <c r="P185" s="176"/>
    </row>
    <row r="186" spans="1:20" s="54" customFormat="1" ht="46.5" customHeight="1" x14ac:dyDescent="0.25">
      <c r="A186" s="37">
        <v>7700</v>
      </c>
      <c r="B186" s="59" t="s">
        <v>95</v>
      </c>
      <c r="C186" s="61" t="s">
        <v>371</v>
      </c>
      <c r="D186" s="49">
        <f>'дод 3'!E93</f>
        <v>0</v>
      </c>
      <c r="E186" s="49">
        <f>'дод 3'!F93</f>
        <v>0</v>
      </c>
      <c r="F186" s="49">
        <f>'дод 3'!G93</f>
        <v>0</v>
      </c>
      <c r="G186" s="49">
        <f>'дод 3'!H93</f>
        <v>0</v>
      </c>
      <c r="H186" s="49">
        <f>'дод 3'!I93</f>
        <v>0</v>
      </c>
      <c r="I186" s="49">
        <f>'дод 3'!J93</f>
        <v>630000</v>
      </c>
      <c r="J186" s="49">
        <f>'дод 3'!K93</f>
        <v>0</v>
      </c>
      <c r="K186" s="49">
        <f>'дод 3'!L93</f>
        <v>0</v>
      </c>
      <c r="L186" s="49">
        <f>'дод 3'!M93</f>
        <v>0</v>
      </c>
      <c r="M186" s="49">
        <f>'дод 3'!N93</f>
        <v>0</v>
      </c>
      <c r="N186" s="49">
        <f>'дод 3'!O93</f>
        <v>630000</v>
      </c>
      <c r="O186" s="49">
        <f>'дод 3'!P93</f>
        <v>630000</v>
      </c>
      <c r="P186" s="176"/>
    </row>
    <row r="187" spans="1:20" s="52" customFormat="1" ht="15.75" customHeight="1" x14ac:dyDescent="0.3">
      <c r="A187" s="38" t="s">
        <v>96</v>
      </c>
      <c r="B187" s="39"/>
      <c r="C187" s="2" t="s">
        <v>559</v>
      </c>
      <c r="D187" s="48">
        <f t="shared" ref="D187:O187" si="36">D189+D194+D196+D199+D201+D202</f>
        <v>21720829.309999999</v>
      </c>
      <c r="E187" s="48">
        <f t="shared" si="36"/>
        <v>5644142.8700000001</v>
      </c>
      <c r="F187" s="48">
        <f t="shared" si="36"/>
        <v>1906900</v>
      </c>
      <c r="G187" s="48">
        <f t="shared" si="36"/>
        <v>279360</v>
      </c>
      <c r="H187" s="48">
        <f t="shared" si="36"/>
        <v>0</v>
      </c>
      <c r="I187" s="48">
        <f t="shared" si="36"/>
        <v>5155752</v>
      </c>
      <c r="J187" s="48">
        <f t="shared" si="36"/>
        <v>1430052</v>
      </c>
      <c r="K187" s="48">
        <f t="shared" si="36"/>
        <v>2395700</v>
      </c>
      <c r="L187" s="48">
        <f t="shared" si="36"/>
        <v>0</v>
      </c>
      <c r="M187" s="48">
        <f t="shared" si="36"/>
        <v>1400</v>
      </c>
      <c r="N187" s="48">
        <f t="shared" si="36"/>
        <v>2760052</v>
      </c>
      <c r="O187" s="48">
        <f t="shared" si="36"/>
        <v>26876581.310000002</v>
      </c>
      <c r="P187" s="177">
        <v>52</v>
      </c>
      <c r="T187" s="147"/>
    </row>
    <row r="188" spans="1:20" s="53" customFormat="1" ht="63" x14ac:dyDescent="0.25">
      <c r="A188" s="76"/>
      <c r="B188" s="79"/>
      <c r="C188" s="80" t="s">
        <v>391</v>
      </c>
      <c r="D188" s="81">
        <f>D190</f>
        <v>359315</v>
      </c>
      <c r="E188" s="81">
        <f t="shared" ref="E188:O188" si="37">E190</f>
        <v>359315</v>
      </c>
      <c r="F188" s="81">
        <f t="shared" si="37"/>
        <v>294520</v>
      </c>
      <c r="G188" s="81">
        <f t="shared" si="37"/>
        <v>0</v>
      </c>
      <c r="H188" s="81">
        <f t="shared" si="37"/>
        <v>0</v>
      </c>
      <c r="I188" s="81">
        <f t="shared" si="37"/>
        <v>0</v>
      </c>
      <c r="J188" s="81">
        <f t="shared" si="37"/>
        <v>0</v>
      </c>
      <c r="K188" s="81">
        <f t="shared" si="37"/>
        <v>0</v>
      </c>
      <c r="L188" s="81">
        <f t="shared" si="37"/>
        <v>0</v>
      </c>
      <c r="M188" s="81">
        <f t="shared" si="37"/>
        <v>0</v>
      </c>
      <c r="N188" s="81">
        <f t="shared" si="37"/>
        <v>0</v>
      </c>
      <c r="O188" s="81">
        <f t="shared" si="37"/>
        <v>359315</v>
      </c>
      <c r="P188" s="177"/>
    </row>
    <row r="189" spans="1:20" s="52" customFormat="1" ht="51.75" customHeight="1" x14ac:dyDescent="0.25">
      <c r="A189" s="38" t="s">
        <v>98</v>
      </c>
      <c r="B189" s="39"/>
      <c r="C189" s="2" t="s">
        <v>557</v>
      </c>
      <c r="D189" s="48">
        <f t="shared" ref="D189:O189" si="38">D191+D192</f>
        <v>3383853.87</v>
      </c>
      <c r="E189" s="48">
        <f t="shared" si="38"/>
        <v>3383853.87</v>
      </c>
      <c r="F189" s="48">
        <f t="shared" si="38"/>
        <v>1906900</v>
      </c>
      <c r="G189" s="48">
        <f t="shared" si="38"/>
        <v>85760</v>
      </c>
      <c r="H189" s="48">
        <f t="shared" si="38"/>
        <v>0</v>
      </c>
      <c r="I189" s="48">
        <f t="shared" si="38"/>
        <v>1435752</v>
      </c>
      <c r="J189" s="48">
        <f t="shared" si="38"/>
        <v>1430052</v>
      </c>
      <c r="K189" s="48">
        <f t="shared" si="38"/>
        <v>5700</v>
      </c>
      <c r="L189" s="48">
        <f t="shared" si="38"/>
        <v>0</v>
      </c>
      <c r="M189" s="48">
        <f t="shared" si="38"/>
        <v>1400</v>
      </c>
      <c r="N189" s="48">
        <f t="shared" si="38"/>
        <v>1430052</v>
      </c>
      <c r="O189" s="48">
        <f t="shared" si="38"/>
        <v>4819605.87</v>
      </c>
      <c r="P189" s="177"/>
    </row>
    <row r="190" spans="1:20" s="53" customFormat="1" ht="57" customHeight="1" x14ac:dyDescent="0.25">
      <c r="A190" s="76"/>
      <c r="B190" s="79"/>
      <c r="C190" s="82" t="str">
        <f>C193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90" s="81">
        <f>D193</f>
        <v>359315</v>
      </c>
      <c r="E190" s="81">
        <f t="shared" ref="E190:O190" si="39">E193</f>
        <v>359315</v>
      </c>
      <c r="F190" s="81">
        <f t="shared" si="39"/>
        <v>294520</v>
      </c>
      <c r="G190" s="81">
        <f t="shared" si="39"/>
        <v>0</v>
      </c>
      <c r="H190" s="81">
        <f t="shared" si="39"/>
        <v>0</v>
      </c>
      <c r="I190" s="81">
        <f t="shared" si="39"/>
        <v>0</v>
      </c>
      <c r="J190" s="81">
        <f t="shared" si="39"/>
        <v>0</v>
      </c>
      <c r="K190" s="81">
        <f t="shared" si="39"/>
        <v>0</v>
      </c>
      <c r="L190" s="81">
        <f t="shared" si="39"/>
        <v>0</v>
      </c>
      <c r="M190" s="81">
        <f t="shared" si="39"/>
        <v>0</v>
      </c>
      <c r="N190" s="81">
        <f t="shared" si="39"/>
        <v>0</v>
      </c>
      <c r="O190" s="81">
        <f t="shared" si="39"/>
        <v>359315</v>
      </c>
      <c r="P190" s="177"/>
    </row>
    <row r="191" spans="1:20" s="52" customFormat="1" ht="36.75" customHeight="1" x14ac:dyDescent="0.25">
      <c r="A191" s="40" t="s">
        <v>7</v>
      </c>
      <c r="B191" s="40" t="s">
        <v>91</v>
      </c>
      <c r="C191" s="3" t="s">
        <v>304</v>
      </c>
      <c r="D191" s="49">
        <f>'дод 3'!E53+'дод 3'!E214</f>
        <v>929193.87</v>
      </c>
      <c r="E191" s="49">
        <f>'дод 3'!F53+'дод 3'!F214</f>
        <v>929193.87</v>
      </c>
      <c r="F191" s="49">
        <f>'дод 3'!G53+'дод 3'!G214</f>
        <v>0</v>
      </c>
      <c r="G191" s="49">
        <f>'дод 3'!H53+'дод 3'!H214</f>
        <v>6500</v>
      </c>
      <c r="H191" s="49">
        <f>'дод 3'!I53+'дод 3'!I214</f>
        <v>0</v>
      </c>
      <c r="I191" s="49">
        <f>'дод 3'!J53+'дод 3'!J214</f>
        <v>1430052</v>
      </c>
      <c r="J191" s="49">
        <f>'дод 3'!K53+'дод 3'!K214</f>
        <v>1430052</v>
      </c>
      <c r="K191" s="49">
        <f>'дод 3'!L53+'дод 3'!L214</f>
        <v>0</v>
      </c>
      <c r="L191" s="49">
        <f>'дод 3'!M53+'дод 3'!M214</f>
        <v>0</v>
      </c>
      <c r="M191" s="49">
        <f>'дод 3'!N53+'дод 3'!N214</f>
        <v>0</v>
      </c>
      <c r="N191" s="49">
        <f>'дод 3'!O53+'дод 3'!O214</f>
        <v>1430052</v>
      </c>
      <c r="O191" s="49">
        <f>'дод 3'!P53+'дод 3'!P214</f>
        <v>2359245.87</v>
      </c>
      <c r="P191" s="177"/>
    </row>
    <row r="192" spans="1:20" ht="30" customHeight="1" x14ac:dyDescent="0.25">
      <c r="A192" s="37" t="s">
        <v>152</v>
      </c>
      <c r="B192" s="42" t="s">
        <v>91</v>
      </c>
      <c r="C192" s="3" t="s">
        <v>556</v>
      </c>
      <c r="D192" s="49">
        <f>'дод 3'!E54</f>
        <v>2454660</v>
      </c>
      <c r="E192" s="49">
        <f>'дод 3'!F54</f>
        <v>2454660</v>
      </c>
      <c r="F192" s="49">
        <f>'дод 3'!G54</f>
        <v>1906900</v>
      </c>
      <c r="G192" s="49">
        <f>'дод 3'!H54</f>
        <v>79260</v>
      </c>
      <c r="H192" s="49">
        <f>'дод 3'!I54</f>
        <v>0</v>
      </c>
      <c r="I192" s="49">
        <f>'дод 3'!J54</f>
        <v>5700</v>
      </c>
      <c r="J192" s="49">
        <f>'дод 3'!K54</f>
        <v>0</v>
      </c>
      <c r="K192" s="49">
        <f>'дод 3'!L54</f>
        <v>5700</v>
      </c>
      <c r="L192" s="49">
        <f>'дод 3'!M54</f>
        <v>0</v>
      </c>
      <c r="M192" s="49">
        <f>'дод 3'!N54</f>
        <v>1400</v>
      </c>
      <c r="N192" s="49">
        <f>'дод 3'!O54</f>
        <v>0</v>
      </c>
      <c r="O192" s="49">
        <f>'дод 3'!P54</f>
        <v>2460360</v>
      </c>
      <c r="P192" s="177"/>
    </row>
    <row r="193" spans="1:16" s="54" customFormat="1" ht="47.25" x14ac:dyDescent="0.25">
      <c r="A193" s="83"/>
      <c r="B193" s="96"/>
      <c r="C193" s="92" t="s">
        <v>391</v>
      </c>
      <c r="D193" s="85">
        <f>'дод 3'!E55</f>
        <v>359315</v>
      </c>
      <c r="E193" s="85">
        <f>'дод 3'!F55</f>
        <v>359315</v>
      </c>
      <c r="F193" s="85">
        <f>'дод 3'!G55</f>
        <v>294520</v>
      </c>
      <c r="G193" s="85">
        <f>'дод 3'!H55</f>
        <v>0</v>
      </c>
      <c r="H193" s="85">
        <f>'дод 3'!I55</f>
        <v>0</v>
      </c>
      <c r="I193" s="85">
        <f>'дод 3'!J55</f>
        <v>0</v>
      </c>
      <c r="J193" s="85">
        <f>'дод 3'!K55</f>
        <v>0</v>
      </c>
      <c r="K193" s="85">
        <f>'дод 3'!L55</f>
        <v>0</v>
      </c>
      <c r="L193" s="85">
        <f>'дод 3'!M55</f>
        <v>0</v>
      </c>
      <c r="M193" s="85">
        <f>'дод 3'!N55</f>
        <v>0</v>
      </c>
      <c r="N193" s="85">
        <f>'дод 3'!O55</f>
        <v>0</v>
      </c>
      <c r="O193" s="85">
        <f>'дод 3'!P55</f>
        <v>359315</v>
      </c>
      <c r="P193" s="177"/>
    </row>
    <row r="194" spans="1:16" s="52" customFormat="1" ht="23.25" customHeight="1" x14ac:dyDescent="0.25">
      <c r="A194" s="38" t="s">
        <v>254</v>
      </c>
      <c r="B194" s="38"/>
      <c r="C194" s="12" t="s">
        <v>255</v>
      </c>
      <c r="D194" s="48">
        <f t="shared" ref="D194:O194" si="40">D195</f>
        <v>351800</v>
      </c>
      <c r="E194" s="48">
        <f t="shared" si="40"/>
        <v>351800</v>
      </c>
      <c r="F194" s="48">
        <f t="shared" si="40"/>
        <v>0</v>
      </c>
      <c r="G194" s="48">
        <f t="shared" si="40"/>
        <v>193600</v>
      </c>
      <c r="H194" s="48">
        <f t="shared" si="40"/>
        <v>0</v>
      </c>
      <c r="I194" s="48">
        <f t="shared" si="40"/>
        <v>0</v>
      </c>
      <c r="J194" s="48">
        <f t="shared" si="40"/>
        <v>0</v>
      </c>
      <c r="K194" s="48">
        <f t="shared" si="40"/>
        <v>0</v>
      </c>
      <c r="L194" s="48">
        <f t="shared" si="40"/>
        <v>0</v>
      </c>
      <c r="M194" s="48">
        <f t="shared" si="40"/>
        <v>0</v>
      </c>
      <c r="N194" s="48">
        <f t="shared" si="40"/>
        <v>0</v>
      </c>
      <c r="O194" s="48">
        <f t="shared" si="40"/>
        <v>351800</v>
      </c>
      <c r="P194" s="177"/>
    </row>
    <row r="195" spans="1:16" ht="22.5" customHeight="1" x14ac:dyDescent="0.25">
      <c r="A195" s="37" t="s">
        <v>248</v>
      </c>
      <c r="B195" s="42" t="s">
        <v>249</v>
      </c>
      <c r="C195" s="3" t="s">
        <v>250</v>
      </c>
      <c r="D195" s="49">
        <f>'дод 3'!E56+'дод 3'!E215</f>
        <v>351800</v>
      </c>
      <c r="E195" s="49">
        <f>'дод 3'!F56+'дод 3'!F215</f>
        <v>351800</v>
      </c>
      <c r="F195" s="49">
        <f>'дод 3'!G56+'дод 3'!G215</f>
        <v>0</v>
      </c>
      <c r="G195" s="49">
        <f>'дод 3'!H56+'дод 3'!H215</f>
        <v>193600</v>
      </c>
      <c r="H195" s="49">
        <f>'дод 3'!I56+'дод 3'!I215</f>
        <v>0</v>
      </c>
      <c r="I195" s="49">
        <f>'дод 3'!J56+'дод 3'!J215</f>
        <v>0</v>
      </c>
      <c r="J195" s="49">
        <f>'дод 3'!K56+'дод 3'!K215</f>
        <v>0</v>
      </c>
      <c r="K195" s="49">
        <f>'дод 3'!L56+'дод 3'!L215</f>
        <v>0</v>
      </c>
      <c r="L195" s="49">
        <f>'дод 3'!M56+'дод 3'!M215</f>
        <v>0</v>
      </c>
      <c r="M195" s="49">
        <f>'дод 3'!N56+'дод 3'!N215</f>
        <v>0</v>
      </c>
      <c r="N195" s="49">
        <f>'дод 3'!O56+'дод 3'!O215</f>
        <v>0</v>
      </c>
      <c r="O195" s="49">
        <f>'дод 3'!P56+'дод 3'!P215</f>
        <v>351800</v>
      </c>
      <c r="P195" s="177"/>
    </row>
    <row r="196" spans="1:16" s="52" customFormat="1" ht="22.5" customHeight="1" x14ac:dyDescent="0.25">
      <c r="A196" s="38" t="s">
        <v>6</v>
      </c>
      <c r="B196" s="39"/>
      <c r="C196" s="2" t="s">
        <v>8</v>
      </c>
      <c r="D196" s="48">
        <f t="shared" ref="D196:O196" si="41">D198+D197</f>
        <v>75000</v>
      </c>
      <c r="E196" s="48">
        <f t="shared" si="41"/>
        <v>75000</v>
      </c>
      <c r="F196" s="48">
        <f t="shared" si="41"/>
        <v>0</v>
      </c>
      <c r="G196" s="48">
        <f t="shared" si="41"/>
        <v>0</v>
      </c>
      <c r="H196" s="48">
        <f t="shared" si="41"/>
        <v>0</v>
      </c>
      <c r="I196" s="48">
        <f t="shared" si="41"/>
        <v>3720000</v>
      </c>
      <c r="J196" s="48">
        <f t="shared" si="41"/>
        <v>0</v>
      </c>
      <c r="K196" s="48">
        <f t="shared" si="41"/>
        <v>2390000</v>
      </c>
      <c r="L196" s="48">
        <f t="shared" si="41"/>
        <v>0</v>
      </c>
      <c r="M196" s="48">
        <f t="shared" si="41"/>
        <v>0</v>
      </c>
      <c r="N196" s="48">
        <f t="shared" si="41"/>
        <v>1330000</v>
      </c>
      <c r="O196" s="48">
        <f t="shared" si="41"/>
        <v>3795000</v>
      </c>
      <c r="P196" s="177"/>
    </row>
    <row r="197" spans="1:16" s="52" customFormat="1" ht="33.75" customHeight="1" x14ac:dyDescent="0.25">
      <c r="A197" s="37">
        <v>8330</v>
      </c>
      <c r="B197" s="59" t="s">
        <v>94</v>
      </c>
      <c r="C197" s="3" t="s">
        <v>356</v>
      </c>
      <c r="D197" s="49">
        <f>'дод 3'!E264</f>
        <v>75000</v>
      </c>
      <c r="E197" s="49">
        <f>'дод 3'!F264</f>
        <v>75000</v>
      </c>
      <c r="F197" s="49">
        <f>'дод 3'!G264</f>
        <v>0</v>
      </c>
      <c r="G197" s="49">
        <f>'дод 3'!H264</f>
        <v>0</v>
      </c>
      <c r="H197" s="49">
        <f>'дод 3'!I264</f>
        <v>0</v>
      </c>
      <c r="I197" s="49">
        <f>'дод 3'!J264</f>
        <v>0</v>
      </c>
      <c r="J197" s="49">
        <f>'дод 3'!K264</f>
        <v>0</v>
      </c>
      <c r="K197" s="49">
        <f>'дод 3'!L264</f>
        <v>0</v>
      </c>
      <c r="L197" s="49">
        <f>'дод 3'!M264</f>
        <v>0</v>
      </c>
      <c r="M197" s="49">
        <f>'дод 3'!N264</f>
        <v>0</v>
      </c>
      <c r="N197" s="49">
        <f>'дод 3'!O264</f>
        <v>0</v>
      </c>
      <c r="O197" s="49">
        <f>'дод 3'!P264</f>
        <v>75000</v>
      </c>
      <c r="P197" s="177"/>
    </row>
    <row r="198" spans="1:16" s="52" customFormat="1" ht="19.5" customHeight="1" x14ac:dyDescent="0.25">
      <c r="A198" s="37" t="s">
        <v>9</v>
      </c>
      <c r="B198" s="37" t="s">
        <v>94</v>
      </c>
      <c r="C198" s="3" t="s">
        <v>10</v>
      </c>
      <c r="D198" s="49">
        <f>'дод 3'!E57+'дод 3'!E94+'дод 3'!E216+'дод 3'!E265</f>
        <v>0</v>
      </c>
      <c r="E198" s="49">
        <f>'дод 3'!F57+'дод 3'!F94+'дод 3'!F216+'дод 3'!F265</f>
        <v>0</v>
      </c>
      <c r="F198" s="49">
        <f>'дод 3'!G57+'дод 3'!G94+'дод 3'!G216+'дод 3'!G265</f>
        <v>0</v>
      </c>
      <c r="G198" s="49">
        <f>'дод 3'!H57+'дод 3'!H94+'дод 3'!H216+'дод 3'!H265</f>
        <v>0</v>
      </c>
      <c r="H198" s="49">
        <f>'дод 3'!I57+'дод 3'!I94+'дод 3'!I216+'дод 3'!I265</f>
        <v>0</v>
      </c>
      <c r="I198" s="49">
        <f>'дод 3'!J57+'дод 3'!J94+'дод 3'!J216+'дод 3'!J265</f>
        <v>3720000</v>
      </c>
      <c r="J198" s="49">
        <f>'дод 3'!K57+'дод 3'!K94+'дод 3'!K216+'дод 3'!K265</f>
        <v>0</v>
      </c>
      <c r="K198" s="49">
        <f>'дод 3'!L57+'дод 3'!L94+'дод 3'!L216+'дод 3'!L265</f>
        <v>2390000</v>
      </c>
      <c r="L198" s="49">
        <f>'дод 3'!M57+'дод 3'!M94+'дод 3'!M216+'дод 3'!M265</f>
        <v>0</v>
      </c>
      <c r="M198" s="49">
        <f>'дод 3'!N57+'дод 3'!N94+'дод 3'!N216+'дод 3'!N265</f>
        <v>0</v>
      </c>
      <c r="N198" s="49">
        <f>'дод 3'!O57+'дод 3'!O94+'дод 3'!O216+'дод 3'!O265</f>
        <v>1330000</v>
      </c>
      <c r="O198" s="49">
        <f>'дод 3'!P57+'дод 3'!P94+'дод 3'!P216+'дод 3'!P265</f>
        <v>3720000</v>
      </c>
      <c r="P198" s="177"/>
    </row>
    <row r="199" spans="1:16" s="52" customFormat="1" ht="20.25" hidden="1" customHeight="1" x14ac:dyDescent="0.25">
      <c r="A199" s="38" t="s">
        <v>137</v>
      </c>
      <c r="B199" s="39"/>
      <c r="C199" s="2" t="s">
        <v>77</v>
      </c>
      <c r="D199" s="48">
        <f t="shared" ref="D199:O199" si="42">D200</f>
        <v>0</v>
      </c>
      <c r="E199" s="48">
        <f t="shared" si="42"/>
        <v>0</v>
      </c>
      <c r="F199" s="48">
        <f t="shared" si="42"/>
        <v>0</v>
      </c>
      <c r="G199" s="48">
        <f t="shared" si="42"/>
        <v>0</v>
      </c>
      <c r="H199" s="48">
        <f t="shared" si="42"/>
        <v>0</v>
      </c>
      <c r="I199" s="48">
        <f t="shared" si="42"/>
        <v>0</v>
      </c>
      <c r="J199" s="48">
        <f t="shared" si="42"/>
        <v>0</v>
      </c>
      <c r="K199" s="48">
        <f t="shared" si="42"/>
        <v>0</v>
      </c>
      <c r="L199" s="48">
        <f t="shared" si="42"/>
        <v>0</v>
      </c>
      <c r="M199" s="48">
        <f t="shared" si="42"/>
        <v>0</v>
      </c>
      <c r="N199" s="48">
        <f t="shared" si="42"/>
        <v>0</v>
      </c>
      <c r="O199" s="48">
        <f t="shared" si="42"/>
        <v>0</v>
      </c>
      <c r="P199" s="177"/>
    </row>
    <row r="200" spans="1:16" s="52" customFormat="1" ht="21" hidden="1" customHeight="1" x14ac:dyDescent="0.25">
      <c r="A200" s="37" t="s">
        <v>259</v>
      </c>
      <c r="B200" s="42" t="s">
        <v>78</v>
      </c>
      <c r="C200" s="3" t="s">
        <v>260</v>
      </c>
      <c r="D200" s="49">
        <f>'дод 3'!E58</f>
        <v>0</v>
      </c>
      <c r="E200" s="49">
        <f>'дод 3'!F58</f>
        <v>0</v>
      </c>
      <c r="F200" s="49">
        <f>'дод 3'!G58</f>
        <v>0</v>
      </c>
      <c r="G200" s="49">
        <f>'дод 3'!H58</f>
        <v>0</v>
      </c>
      <c r="H200" s="49">
        <f>'дод 3'!I58</f>
        <v>0</v>
      </c>
      <c r="I200" s="49">
        <f>'дод 3'!J58</f>
        <v>0</v>
      </c>
      <c r="J200" s="49">
        <f>'дод 3'!K58</f>
        <v>0</v>
      </c>
      <c r="K200" s="49">
        <f>'дод 3'!L58</f>
        <v>0</v>
      </c>
      <c r="L200" s="49">
        <f>'дод 3'!M58</f>
        <v>0</v>
      </c>
      <c r="M200" s="49">
        <f>'дод 3'!N58</f>
        <v>0</v>
      </c>
      <c r="N200" s="49">
        <f>'дод 3'!O58</f>
        <v>0</v>
      </c>
      <c r="O200" s="49">
        <f>'дод 3'!P58</f>
        <v>0</v>
      </c>
      <c r="P200" s="177"/>
    </row>
    <row r="201" spans="1:16" s="52" customFormat="1" ht="21" customHeight="1" x14ac:dyDescent="0.25">
      <c r="A201" s="38" t="s">
        <v>97</v>
      </c>
      <c r="B201" s="38" t="s">
        <v>92</v>
      </c>
      <c r="C201" s="2" t="s">
        <v>11</v>
      </c>
      <c r="D201" s="48">
        <f>'дод 3'!E266</f>
        <v>1833489</v>
      </c>
      <c r="E201" s="48">
        <f>'дод 3'!F266</f>
        <v>1833489</v>
      </c>
      <c r="F201" s="48">
        <f>'дод 3'!G266</f>
        <v>0</v>
      </c>
      <c r="G201" s="48">
        <f>'дод 3'!H266</f>
        <v>0</v>
      </c>
      <c r="H201" s="48">
        <f>'дод 3'!I266</f>
        <v>0</v>
      </c>
      <c r="I201" s="48">
        <f>'дод 3'!J266</f>
        <v>0</v>
      </c>
      <c r="J201" s="48">
        <f>'дод 3'!K266</f>
        <v>0</v>
      </c>
      <c r="K201" s="48">
        <f>'дод 3'!L266</f>
        <v>0</v>
      </c>
      <c r="L201" s="48">
        <f>'дод 3'!M266</f>
        <v>0</v>
      </c>
      <c r="M201" s="48">
        <f>'дод 3'!N266</f>
        <v>0</v>
      </c>
      <c r="N201" s="48">
        <f>'дод 3'!O266</f>
        <v>0</v>
      </c>
      <c r="O201" s="48">
        <f>'дод 3'!P266</f>
        <v>1833489</v>
      </c>
      <c r="P201" s="177"/>
    </row>
    <row r="202" spans="1:16" s="52" customFormat="1" ht="21" customHeight="1" x14ac:dyDescent="0.25">
      <c r="A202" s="38">
        <v>8710</v>
      </c>
      <c r="B202" s="38" t="s">
        <v>95</v>
      </c>
      <c r="C202" s="2" t="s">
        <v>540</v>
      </c>
      <c r="D202" s="48">
        <f>'дод 3'!E267</f>
        <v>16076686.439999999</v>
      </c>
      <c r="E202" s="48">
        <f>'дод 3'!F267</f>
        <v>0</v>
      </c>
      <c r="F202" s="48">
        <f>'дод 3'!G267</f>
        <v>0</v>
      </c>
      <c r="G202" s="48">
        <f>'дод 3'!H267</f>
        <v>0</v>
      </c>
      <c r="H202" s="48">
        <f>'дод 3'!I267</f>
        <v>0</v>
      </c>
      <c r="I202" s="48">
        <f>'дод 3'!J267</f>
        <v>0</v>
      </c>
      <c r="J202" s="48">
        <f>'дод 3'!K267</f>
        <v>0</v>
      </c>
      <c r="K202" s="48">
        <f>'дод 3'!L267</f>
        <v>0</v>
      </c>
      <c r="L202" s="48">
        <f>'дод 3'!M267</f>
        <v>0</v>
      </c>
      <c r="M202" s="48">
        <f>'дод 3'!N267</f>
        <v>0</v>
      </c>
      <c r="N202" s="48">
        <f>'дод 3'!O267</f>
        <v>0</v>
      </c>
      <c r="O202" s="48">
        <f>'дод 3'!P267</f>
        <v>16076686.439999999</v>
      </c>
      <c r="P202" s="177"/>
    </row>
    <row r="203" spans="1:16" s="52" customFormat="1" ht="20.25" customHeight="1" x14ac:dyDescent="0.25">
      <c r="A203" s="38" t="s">
        <v>12</v>
      </c>
      <c r="B203" s="38"/>
      <c r="C203" s="2" t="s">
        <v>113</v>
      </c>
      <c r="D203" s="48">
        <f>D204+D206</f>
        <v>162670700</v>
      </c>
      <c r="E203" s="48">
        <f t="shared" ref="E203:O203" si="43">E204+E206</f>
        <v>162670700</v>
      </c>
      <c r="F203" s="48">
        <f t="shared" si="43"/>
        <v>0</v>
      </c>
      <c r="G203" s="48">
        <f t="shared" si="43"/>
        <v>0</v>
      </c>
      <c r="H203" s="48">
        <f t="shared" si="43"/>
        <v>0</v>
      </c>
      <c r="I203" s="48">
        <f t="shared" si="43"/>
        <v>7000000</v>
      </c>
      <c r="J203" s="48">
        <f t="shared" si="43"/>
        <v>7000000</v>
      </c>
      <c r="K203" s="48">
        <f t="shared" si="43"/>
        <v>0</v>
      </c>
      <c r="L203" s="48">
        <f t="shared" si="43"/>
        <v>0</v>
      </c>
      <c r="M203" s="48">
        <f t="shared" si="43"/>
        <v>0</v>
      </c>
      <c r="N203" s="48">
        <f t="shared" si="43"/>
        <v>7000000</v>
      </c>
      <c r="O203" s="48">
        <f t="shared" si="43"/>
        <v>169670700</v>
      </c>
      <c r="P203" s="177"/>
    </row>
    <row r="204" spans="1:16" s="52" customFormat="1" ht="21.75" customHeight="1" x14ac:dyDescent="0.25">
      <c r="A204" s="38" t="s">
        <v>257</v>
      </c>
      <c r="B204" s="38"/>
      <c r="C204" s="2" t="s">
        <v>305</v>
      </c>
      <c r="D204" s="48">
        <f t="shared" ref="D204:O204" si="44">D205</f>
        <v>100870700</v>
      </c>
      <c r="E204" s="48">
        <f t="shared" si="44"/>
        <v>100870700</v>
      </c>
      <c r="F204" s="48">
        <f t="shared" si="44"/>
        <v>0</v>
      </c>
      <c r="G204" s="48">
        <f t="shared" si="44"/>
        <v>0</v>
      </c>
      <c r="H204" s="48">
        <f t="shared" si="44"/>
        <v>0</v>
      </c>
      <c r="I204" s="48">
        <f t="shared" si="44"/>
        <v>0</v>
      </c>
      <c r="J204" s="48">
        <f t="shared" si="44"/>
        <v>0</v>
      </c>
      <c r="K204" s="48">
        <f t="shared" si="44"/>
        <v>0</v>
      </c>
      <c r="L204" s="48">
        <f t="shared" si="44"/>
        <v>0</v>
      </c>
      <c r="M204" s="48">
        <f t="shared" si="44"/>
        <v>0</v>
      </c>
      <c r="N204" s="48">
        <f t="shared" si="44"/>
        <v>0</v>
      </c>
      <c r="O204" s="48">
        <f t="shared" si="44"/>
        <v>100870700</v>
      </c>
      <c r="P204" s="177"/>
    </row>
    <row r="205" spans="1:16" s="52" customFormat="1" ht="21.75" customHeight="1" x14ac:dyDescent="0.25">
      <c r="A205" s="37" t="s">
        <v>93</v>
      </c>
      <c r="B205" s="42" t="s">
        <v>46</v>
      </c>
      <c r="C205" s="3" t="s">
        <v>112</v>
      </c>
      <c r="D205" s="49">
        <f>'дод 3'!E268</f>
        <v>100870700</v>
      </c>
      <c r="E205" s="49">
        <f>'дод 3'!F268</f>
        <v>100870700</v>
      </c>
      <c r="F205" s="49">
        <f>'дод 3'!G268</f>
        <v>0</v>
      </c>
      <c r="G205" s="49">
        <f>'дод 3'!H268</f>
        <v>0</v>
      </c>
      <c r="H205" s="49">
        <f>'дод 3'!I268</f>
        <v>0</v>
      </c>
      <c r="I205" s="49">
        <f>'дод 3'!J268</f>
        <v>0</v>
      </c>
      <c r="J205" s="49">
        <f>'дод 3'!K268</f>
        <v>0</v>
      </c>
      <c r="K205" s="49">
        <f>'дод 3'!L268</f>
        <v>0</v>
      </c>
      <c r="L205" s="49">
        <f>'дод 3'!M268</f>
        <v>0</v>
      </c>
      <c r="M205" s="49">
        <f>'дод 3'!N268</f>
        <v>0</v>
      </c>
      <c r="N205" s="49">
        <f>'дод 3'!O268</f>
        <v>0</v>
      </c>
      <c r="O205" s="49">
        <f>'дод 3'!P268</f>
        <v>100870700</v>
      </c>
      <c r="P205" s="177"/>
    </row>
    <row r="206" spans="1:16" s="52" customFormat="1" ht="50.25" customHeight="1" x14ac:dyDescent="0.25">
      <c r="A206" s="38" t="s">
        <v>13</v>
      </c>
      <c r="B206" s="39"/>
      <c r="C206" s="2" t="s">
        <v>355</v>
      </c>
      <c r="D206" s="48">
        <f t="shared" ref="D206:O206" si="45">D207</f>
        <v>61800000</v>
      </c>
      <c r="E206" s="48">
        <f t="shared" si="45"/>
        <v>61800000</v>
      </c>
      <c r="F206" s="48">
        <f t="shared" si="45"/>
        <v>0</v>
      </c>
      <c r="G206" s="48">
        <f t="shared" si="45"/>
        <v>0</v>
      </c>
      <c r="H206" s="48">
        <f t="shared" si="45"/>
        <v>0</v>
      </c>
      <c r="I206" s="48">
        <f t="shared" si="45"/>
        <v>7000000</v>
      </c>
      <c r="J206" s="48">
        <f t="shared" si="45"/>
        <v>7000000</v>
      </c>
      <c r="K206" s="48">
        <f t="shared" si="45"/>
        <v>0</v>
      </c>
      <c r="L206" s="48">
        <f t="shared" si="45"/>
        <v>0</v>
      </c>
      <c r="M206" s="48">
        <f t="shared" si="45"/>
        <v>0</v>
      </c>
      <c r="N206" s="48">
        <f t="shared" si="45"/>
        <v>7000000</v>
      </c>
      <c r="O206" s="48">
        <f t="shared" si="45"/>
        <v>68800000</v>
      </c>
      <c r="P206" s="177"/>
    </row>
    <row r="207" spans="1:16" s="52" customFormat="1" ht="17.25" customHeight="1" x14ac:dyDescent="0.25">
      <c r="A207" s="37" t="s">
        <v>14</v>
      </c>
      <c r="B207" s="42" t="s">
        <v>46</v>
      </c>
      <c r="C207" s="6" t="s">
        <v>364</v>
      </c>
      <c r="D207" s="49">
        <f>'дод 3'!E95+'дод 3'!E164+'дод 3'!E217</f>
        <v>61800000</v>
      </c>
      <c r="E207" s="49">
        <f>'дод 3'!F95+'дод 3'!F164+'дод 3'!F217</f>
        <v>61800000</v>
      </c>
      <c r="F207" s="49">
        <f>'дод 3'!G95+'дод 3'!G164+'дод 3'!G217</f>
        <v>0</v>
      </c>
      <c r="G207" s="49">
        <f>'дод 3'!H95+'дод 3'!H164+'дод 3'!H217</f>
        <v>0</v>
      </c>
      <c r="H207" s="49">
        <f>'дод 3'!I95+'дод 3'!I164+'дод 3'!I217</f>
        <v>0</v>
      </c>
      <c r="I207" s="49">
        <f>'дод 3'!J95+'дод 3'!J164+'дод 3'!J217</f>
        <v>7000000</v>
      </c>
      <c r="J207" s="49">
        <f>'дод 3'!K95+'дод 3'!K164+'дод 3'!K217</f>
        <v>7000000</v>
      </c>
      <c r="K207" s="49">
        <f>'дод 3'!L95+'дод 3'!L164+'дод 3'!L217</f>
        <v>0</v>
      </c>
      <c r="L207" s="49">
        <f>'дод 3'!M95+'дод 3'!M164+'дод 3'!M217</f>
        <v>0</v>
      </c>
      <c r="M207" s="49">
        <f>'дод 3'!N95+'дод 3'!N164+'дод 3'!N217</f>
        <v>0</v>
      </c>
      <c r="N207" s="49">
        <f>'дод 3'!O95+'дод 3'!O164+'дод 3'!O217</f>
        <v>7000000</v>
      </c>
      <c r="O207" s="49">
        <f>'дод 3'!P95+'дод 3'!P164+'дод 3'!P217</f>
        <v>68800000</v>
      </c>
      <c r="P207" s="177"/>
    </row>
    <row r="208" spans="1:16" s="52" customFormat="1" ht="18.75" customHeight="1" x14ac:dyDescent="0.25">
      <c r="A208" s="7"/>
      <c r="B208" s="7"/>
      <c r="C208" s="2" t="s">
        <v>417</v>
      </c>
      <c r="D208" s="48">
        <f>D16+D23+D57+D78+D115+D120+D127+D139+D187+D203</f>
        <v>2213310516</v>
      </c>
      <c r="E208" s="48">
        <f t="shared" ref="E208:O208" si="46">E16+E23+E57+E78+E115+E120+E127+E139+E187+E203</f>
        <v>2120524333.5599999</v>
      </c>
      <c r="F208" s="48">
        <f t="shared" si="46"/>
        <v>1078229940</v>
      </c>
      <c r="G208" s="48">
        <f t="shared" si="46"/>
        <v>99702390</v>
      </c>
      <c r="H208" s="48">
        <f t="shared" si="46"/>
        <v>76709496</v>
      </c>
      <c r="I208" s="48">
        <f t="shared" si="46"/>
        <v>602734838</v>
      </c>
      <c r="J208" s="48">
        <f t="shared" si="46"/>
        <v>539919780</v>
      </c>
      <c r="K208" s="48">
        <f t="shared" si="46"/>
        <v>45536454</v>
      </c>
      <c r="L208" s="48">
        <f t="shared" si="46"/>
        <v>6033355</v>
      </c>
      <c r="M208" s="48">
        <f t="shared" si="46"/>
        <v>266522</v>
      </c>
      <c r="N208" s="48">
        <f t="shared" si="46"/>
        <v>557198384</v>
      </c>
      <c r="O208" s="48">
        <f t="shared" si="46"/>
        <v>2816045354</v>
      </c>
      <c r="P208" s="177"/>
    </row>
    <row r="209" spans="1:514" s="53" customFormat="1" ht="18" customHeight="1" x14ac:dyDescent="0.25">
      <c r="A209" s="91"/>
      <c r="B209" s="91"/>
      <c r="C209" s="80" t="s">
        <v>410</v>
      </c>
      <c r="D209" s="81">
        <f>D24</f>
        <v>482448000</v>
      </c>
      <c r="E209" s="81">
        <f t="shared" ref="E209:O209" si="47">E24</f>
        <v>482448000</v>
      </c>
      <c r="F209" s="81">
        <f t="shared" si="47"/>
        <v>396066000</v>
      </c>
      <c r="G209" s="81">
        <f t="shared" si="47"/>
        <v>0</v>
      </c>
      <c r="H209" s="81">
        <f t="shared" si="47"/>
        <v>0</v>
      </c>
      <c r="I209" s="81">
        <f t="shared" si="47"/>
        <v>0</v>
      </c>
      <c r="J209" s="81">
        <f t="shared" si="47"/>
        <v>0</v>
      </c>
      <c r="K209" s="81">
        <f t="shared" si="47"/>
        <v>0</v>
      </c>
      <c r="L209" s="81">
        <f t="shared" si="47"/>
        <v>0</v>
      </c>
      <c r="M209" s="81">
        <f t="shared" si="47"/>
        <v>0</v>
      </c>
      <c r="N209" s="81">
        <f t="shared" si="47"/>
        <v>0</v>
      </c>
      <c r="O209" s="81">
        <f t="shared" si="47"/>
        <v>482448000</v>
      </c>
      <c r="P209" s="177"/>
    </row>
    <row r="210" spans="1:514" s="53" customFormat="1" ht="31.5" x14ac:dyDescent="0.25">
      <c r="A210" s="91"/>
      <c r="B210" s="91"/>
      <c r="C210" s="80" t="s">
        <v>411</v>
      </c>
      <c r="D210" s="81">
        <f>D26+D28+D81+D193</f>
        <v>7165390</v>
      </c>
      <c r="E210" s="81">
        <f t="shared" ref="E210:O210" si="48">E26+E28+E81+E193</f>
        <v>7165390</v>
      </c>
      <c r="F210" s="81">
        <f t="shared" si="48"/>
        <v>2982960</v>
      </c>
      <c r="G210" s="81">
        <f t="shared" si="48"/>
        <v>0</v>
      </c>
      <c r="H210" s="81">
        <f t="shared" si="48"/>
        <v>0</v>
      </c>
      <c r="I210" s="81">
        <f t="shared" si="48"/>
        <v>903840</v>
      </c>
      <c r="J210" s="81">
        <f t="shared" si="48"/>
        <v>903840</v>
      </c>
      <c r="K210" s="81">
        <f t="shared" si="48"/>
        <v>0</v>
      </c>
      <c r="L210" s="81">
        <f t="shared" si="48"/>
        <v>0</v>
      </c>
      <c r="M210" s="81">
        <f t="shared" si="48"/>
        <v>0</v>
      </c>
      <c r="N210" s="81">
        <f t="shared" si="48"/>
        <v>903840</v>
      </c>
      <c r="O210" s="81">
        <f t="shared" si="48"/>
        <v>8069230</v>
      </c>
      <c r="P210" s="177"/>
    </row>
    <row r="211" spans="1:514" s="53" customFormat="1" ht="23.25" customHeight="1" x14ac:dyDescent="0.25">
      <c r="A211" s="76"/>
      <c r="B211" s="76"/>
      <c r="C211" s="88" t="s">
        <v>429</v>
      </c>
      <c r="D211" s="81">
        <f>D142</f>
        <v>0</v>
      </c>
      <c r="E211" s="81">
        <f t="shared" ref="E211:O211" si="49">E142</f>
        <v>0</v>
      </c>
      <c r="F211" s="81">
        <f t="shared" si="49"/>
        <v>0</v>
      </c>
      <c r="G211" s="81">
        <f t="shared" si="49"/>
        <v>0</v>
      </c>
      <c r="H211" s="81">
        <f t="shared" si="49"/>
        <v>0</v>
      </c>
      <c r="I211" s="81">
        <f t="shared" si="49"/>
        <v>124581065</v>
      </c>
      <c r="J211" s="81">
        <f t="shared" si="49"/>
        <v>124581065</v>
      </c>
      <c r="K211" s="81">
        <f t="shared" si="49"/>
        <v>0</v>
      </c>
      <c r="L211" s="81">
        <f t="shared" si="49"/>
        <v>0</v>
      </c>
      <c r="M211" s="81">
        <f t="shared" si="49"/>
        <v>0</v>
      </c>
      <c r="N211" s="81">
        <f t="shared" si="49"/>
        <v>124581065</v>
      </c>
      <c r="O211" s="81">
        <f t="shared" si="49"/>
        <v>124581065</v>
      </c>
      <c r="P211" s="177"/>
    </row>
    <row r="212" spans="1:514" s="52" customFormat="1" ht="28.5" customHeight="1" x14ac:dyDescent="0.25">
      <c r="A212" s="68"/>
      <c r="B212" s="68"/>
      <c r="C212" s="69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177"/>
    </row>
    <row r="213" spans="1:514" s="52" customFormat="1" ht="24" customHeight="1" x14ac:dyDescent="0.25">
      <c r="A213" s="68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177"/>
    </row>
    <row r="214" spans="1:514" s="158" customFormat="1" ht="39.75" customHeight="1" x14ac:dyDescent="0.25">
      <c r="B214" s="153" t="s">
        <v>488</v>
      </c>
      <c r="C214" s="154"/>
      <c r="D214" s="155"/>
      <c r="E214" s="156"/>
      <c r="F214" s="156"/>
      <c r="G214" s="156"/>
      <c r="H214" s="156"/>
      <c r="I214" s="156"/>
      <c r="J214" s="156"/>
      <c r="K214" s="156"/>
      <c r="L214" s="156" t="s">
        <v>489</v>
      </c>
      <c r="M214" s="157"/>
      <c r="N214" s="157"/>
      <c r="O214" s="157"/>
      <c r="P214" s="177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  <c r="BZ214" s="159"/>
      <c r="CA214" s="159"/>
      <c r="CB214" s="159"/>
      <c r="CC214" s="159"/>
      <c r="CD214" s="159"/>
      <c r="CE214" s="159"/>
      <c r="CF214" s="159"/>
      <c r="CG214" s="159"/>
      <c r="CH214" s="159"/>
      <c r="CI214" s="159"/>
      <c r="CJ214" s="159"/>
      <c r="CK214" s="159"/>
      <c r="CL214" s="159"/>
      <c r="CM214" s="159"/>
      <c r="CN214" s="159"/>
      <c r="CO214" s="159"/>
      <c r="CP214" s="159"/>
      <c r="CQ214" s="159"/>
      <c r="CR214" s="159"/>
      <c r="CS214" s="159"/>
      <c r="CT214" s="159"/>
      <c r="CU214" s="159"/>
      <c r="CV214" s="159"/>
      <c r="CW214" s="159"/>
      <c r="CX214" s="159"/>
      <c r="CY214" s="159"/>
      <c r="CZ214" s="159"/>
      <c r="DA214" s="159"/>
      <c r="DB214" s="159"/>
      <c r="DC214" s="159"/>
      <c r="DD214" s="159"/>
      <c r="DE214" s="159"/>
      <c r="DF214" s="159"/>
      <c r="DG214" s="159"/>
      <c r="DH214" s="159"/>
      <c r="DI214" s="159"/>
      <c r="DJ214" s="159"/>
      <c r="DK214" s="159"/>
      <c r="DL214" s="159"/>
      <c r="DM214" s="159"/>
      <c r="DN214" s="159"/>
      <c r="DO214" s="159"/>
      <c r="DP214" s="159"/>
      <c r="DQ214" s="159"/>
      <c r="DR214" s="159"/>
      <c r="DS214" s="159"/>
      <c r="DT214" s="159"/>
      <c r="DU214" s="159"/>
      <c r="DV214" s="159"/>
      <c r="DW214" s="159"/>
      <c r="DX214" s="159"/>
      <c r="DY214" s="159"/>
      <c r="DZ214" s="159"/>
      <c r="EA214" s="159"/>
      <c r="EB214" s="159"/>
      <c r="EC214" s="159"/>
      <c r="ED214" s="159"/>
      <c r="EE214" s="159"/>
      <c r="EF214" s="159"/>
      <c r="EG214" s="159"/>
      <c r="EH214" s="159"/>
      <c r="EI214" s="159"/>
      <c r="EJ214" s="159"/>
      <c r="EK214" s="159"/>
      <c r="EL214" s="159"/>
      <c r="EM214" s="159"/>
      <c r="EN214" s="159"/>
      <c r="EO214" s="159"/>
      <c r="EP214" s="159"/>
      <c r="EQ214" s="159"/>
      <c r="ER214" s="159"/>
      <c r="ES214" s="159"/>
      <c r="ET214" s="159"/>
      <c r="EU214" s="159"/>
      <c r="EV214" s="159"/>
      <c r="EW214" s="159"/>
      <c r="EX214" s="159"/>
      <c r="EY214" s="159"/>
      <c r="EZ214" s="159"/>
      <c r="FA214" s="159"/>
      <c r="FB214" s="159"/>
      <c r="FC214" s="159"/>
      <c r="FD214" s="159"/>
      <c r="FE214" s="159"/>
      <c r="FF214" s="159"/>
      <c r="FG214" s="159"/>
      <c r="FH214" s="159"/>
      <c r="FI214" s="159"/>
      <c r="FJ214" s="159"/>
      <c r="FK214" s="159"/>
      <c r="FL214" s="159"/>
      <c r="FM214" s="159"/>
      <c r="FN214" s="159"/>
      <c r="FO214" s="159"/>
      <c r="FP214" s="159"/>
      <c r="FQ214" s="159"/>
      <c r="FR214" s="159"/>
      <c r="FS214" s="159"/>
      <c r="FT214" s="159"/>
      <c r="FU214" s="159"/>
      <c r="FV214" s="159"/>
      <c r="FW214" s="159"/>
      <c r="FX214" s="159"/>
      <c r="FY214" s="159"/>
      <c r="FZ214" s="159"/>
      <c r="GA214" s="159"/>
      <c r="GB214" s="159"/>
      <c r="GC214" s="159"/>
      <c r="GD214" s="159"/>
      <c r="GE214" s="159"/>
      <c r="GF214" s="159"/>
      <c r="GG214" s="159"/>
      <c r="GH214" s="159"/>
      <c r="GI214" s="159"/>
      <c r="GJ214" s="159"/>
      <c r="GK214" s="159"/>
      <c r="GL214" s="159"/>
      <c r="GM214" s="159"/>
      <c r="GN214" s="159"/>
      <c r="GO214" s="159"/>
      <c r="GP214" s="159"/>
      <c r="GQ214" s="159"/>
      <c r="GR214" s="159"/>
      <c r="GS214" s="159"/>
      <c r="GT214" s="159"/>
      <c r="GU214" s="159"/>
      <c r="GV214" s="159"/>
      <c r="GW214" s="159"/>
      <c r="GX214" s="159"/>
      <c r="GY214" s="159"/>
      <c r="GZ214" s="159"/>
      <c r="HA214" s="159"/>
      <c r="HB214" s="159"/>
      <c r="HC214" s="159"/>
      <c r="HD214" s="159"/>
      <c r="HE214" s="159"/>
      <c r="HF214" s="159"/>
      <c r="HG214" s="159"/>
      <c r="HH214" s="159"/>
      <c r="HI214" s="159"/>
      <c r="HJ214" s="159"/>
      <c r="HK214" s="159"/>
      <c r="HL214" s="159"/>
      <c r="HM214" s="159"/>
      <c r="HN214" s="159"/>
      <c r="HO214" s="159"/>
      <c r="HP214" s="159"/>
      <c r="HQ214" s="159"/>
      <c r="HR214" s="159"/>
      <c r="HS214" s="159"/>
      <c r="HT214" s="159"/>
      <c r="HU214" s="159"/>
      <c r="HV214" s="159"/>
      <c r="HW214" s="159"/>
      <c r="HX214" s="159"/>
      <c r="HY214" s="159"/>
      <c r="HZ214" s="159"/>
      <c r="IA214" s="159"/>
      <c r="IB214" s="159"/>
      <c r="IC214" s="159"/>
      <c r="ID214" s="159"/>
      <c r="IE214" s="159"/>
      <c r="IF214" s="159"/>
      <c r="IG214" s="159"/>
      <c r="IH214" s="159"/>
      <c r="II214" s="159"/>
      <c r="IJ214" s="159"/>
      <c r="IK214" s="159"/>
      <c r="IL214" s="159"/>
      <c r="IM214" s="159"/>
      <c r="IN214" s="159"/>
      <c r="IO214" s="159"/>
      <c r="IP214" s="159"/>
      <c r="IQ214" s="159"/>
      <c r="IR214" s="159"/>
      <c r="IS214" s="159"/>
      <c r="IT214" s="159"/>
      <c r="IU214" s="159"/>
      <c r="IV214" s="159"/>
      <c r="IW214" s="159"/>
      <c r="IX214" s="159"/>
      <c r="IY214" s="159"/>
      <c r="IZ214" s="159"/>
      <c r="JA214" s="159"/>
      <c r="JB214" s="159"/>
      <c r="JC214" s="159"/>
      <c r="JD214" s="159"/>
      <c r="JE214" s="159"/>
      <c r="JF214" s="159"/>
      <c r="JG214" s="159"/>
      <c r="JH214" s="159"/>
      <c r="JI214" s="159"/>
      <c r="JJ214" s="159"/>
      <c r="JK214" s="159"/>
      <c r="JL214" s="159"/>
      <c r="JM214" s="159"/>
      <c r="JN214" s="159"/>
      <c r="JO214" s="159"/>
      <c r="JP214" s="159"/>
      <c r="JQ214" s="159"/>
      <c r="JR214" s="159"/>
      <c r="JS214" s="159"/>
      <c r="JT214" s="159"/>
      <c r="JU214" s="159"/>
      <c r="JV214" s="159"/>
      <c r="JW214" s="159"/>
      <c r="JX214" s="159"/>
      <c r="JY214" s="159"/>
      <c r="JZ214" s="159"/>
      <c r="KA214" s="159"/>
      <c r="KB214" s="159"/>
      <c r="KC214" s="159"/>
      <c r="KD214" s="159"/>
      <c r="KE214" s="159"/>
      <c r="KF214" s="159"/>
      <c r="KG214" s="159"/>
      <c r="KH214" s="159"/>
      <c r="KI214" s="159"/>
      <c r="KJ214" s="159"/>
      <c r="KK214" s="159"/>
      <c r="KL214" s="159"/>
      <c r="KM214" s="159"/>
      <c r="KN214" s="159"/>
      <c r="KO214" s="159"/>
      <c r="KP214" s="159"/>
      <c r="KQ214" s="159"/>
      <c r="KR214" s="159"/>
      <c r="KS214" s="159"/>
      <c r="KT214" s="159"/>
      <c r="KU214" s="159"/>
      <c r="KV214" s="159"/>
      <c r="KW214" s="159"/>
      <c r="KX214" s="159"/>
      <c r="KY214" s="159"/>
      <c r="KZ214" s="159"/>
      <c r="LA214" s="159"/>
      <c r="LB214" s="159"/>
      <c r="LC214" s="159"/>
      <c r="LD214" s="159"/>
      <c r="LE214" s="159"/>
      <c r="LF214" s="159"/>
      <c r="LG214" s="159"/>
      <c r="LH214" s="159"/>
      <c r="LI214" s="159"/>
      <c r="LJ214" s="159"/>
      <c r="LK214" s="159"/>
      <c r="LL214" s="159"/>
      <c r="LM214" s="159"/>
      <c r="LN214" s="159"/>
      <c r="LO214" s="159"/>
      <c r="LP214" s="159"/>
      <c r="LQ214" s="159"/>
      <c r="LR214" s="159"/>
      <c r="LS214" s="159"/>
      <c r="LT214" s="159"/>
      <c r="LU214" s="159"/>
      <c r="LV214" s="159"/>
      <c r="LW214" s="159"/>
      <c r="LX214" s="159"/>
      <c r="LY214" s="159"/>
      <c r="LZ214" s="159"/>
      <c r="MA214" s="159"/>
      <c r="MB214" s="159"/>
      <c r="MC214" s="159"/>
      <c r="MD214" s="159"/>
      <c r="ME214" s="159"/>
      <c r="MF214" s="159"/>
      <c r="MG214" s="159"/>
      <c r="MH214" s="159"/>
      <c r="MI214" s="159"/>
      <c r="MJ214" s="159"/>
      <c r="MK214" s="159"/>
      <c r="ML214" s="159"/>
      <c r="MM214" s="159"/>
      <c r="MN214" s="159"/>
      <c r="MO214" s="159"/>
      <c r="MP214" s="159"/>
      <c r="MQ214" s="159"/>
      <c r="MR214" s="159"/>
      <c r="MS214" s="159"/>
      <c r="MT214" s="159"/>
      <c r="MU214" s="159"/>
      <c r="MV214" s="159"/>
      <c r="MW214" s="159"/>
      <c r="MX214" s="159"/>
      <c r="MY214" s="159"/>
      <c r="MZ214" s="159"/>
      <c r="NA214" s="159"/>
      <c r="NB214" s="159"/>
      <c r="NC214" s="159"/>
      <c r="ND214" s="159"/>
      <c r="NE214" s="159"/>
      <c r="NF214" s="159"/>
      <c r="NG214" s="159"/>
      <c r="NH214" s="159"/>
      <c r="NI214" s="159"/>
      <c r="NJ214" s="159"/>
      <c r="NK214" s="159"/>
      <c r="NL214" s="159"/>
      <c r="NM214" s="159"/>
      <c r="NN214" s="159"/>
      <c r="NO214" s="159"/>
      <c r="NP214" s="159"/>
      <c r="NQ214" s="159"/>
      <c r="NR214" s="159"/>
      <c r="NS214" s="159"/>
      <c r="NT214" s="159"/>
      <c r="NU214" s="159"/>
      <c r="NV214" s="159"/>
      <c r="NW214" s="159"/>
      <c r="NX214" s="159"/>
      <c r="NY214" s="159"/>
      <c r="NZ214" s="159"/>
      <c r="OA214" s="159"/>
      <c r="OB214" s="159"/>
      <c r="OC214" s="159"/>
      <c r="OD214" s="159"/>
      <c r="OE214" s="159"/>
      <c r="OF214" s="159"/>
      <c r="OG214" s="159"/>
      <c r="OH214" s="159"/>
      <c r="OI214" s="159"/>
      <c r="OJ214" s="159"/>
      <c r="OK214" s="159"/>
      <c r="OL214" s="159"/>
      <c r="OM214" s="159"/>
      <c r="ON214" s="159"/>
      <c r="OO214" s="159"/>
      <c r="OP214" s="159"/>
      <c r="OQ214" s="159"/>
      <c r="OR214" s="159"/>
      <c r="OS214" s="159"/>
      <c r="OT214" s="159"/>
      <c r="OU214" s="159"/>
      <c r="OV214" s="159"/>
      <c r="OW214" s="159"/>
      <c r="OX214" s="159"/>
      <c r="OY214" s="159"/>
      <c r="OZ214" s="159"/>
      <c r="PA214" s="159"/>
      <c r="PB214" s="159"/>
      <c r="PC214" s="159"/>
      <c r="PD214" s="159"/>
      <c r="PE214" s="159"/>
      <c r="PF214" s="159"/>
      <c r="PG214" s="159"/>
      <c r="PH214" s="159"/>
      <c r="PI214" s="159"/>
      <c r="PJ214" s="159"/>
      <c r="PK214" s="159"/>
      <c r="PL214" s="159"/>
      <c r="PM214" s="159"/>
      <c r="PN214" s="159"/>
      <c r="PO214" s="159"/>
      <c r="PP214" s="159"/>
      <c r="PQ214" s="159"/>
      <c r="PR214" s="159"/>
      <c r="PS214" s="159"/>
      <c r="PT214" s="159"/>
      <c r="PU214" s="159"/>
      <c r="PV214" s="159"/>
      <c r="PW214" s="159"/>
      <c r="PX214" s="159"/>
      <c r="PY214" s="159"/>
      <c r="PZ214" s="159"/>
      <c r="QA214" s="159"/>
      <c r="QB214" s="159"/>
      <c r="QC214" s="159"/>
      <c r="QD214" s="159"/>
      <c r="QE214" s="159"/>
      <c r="QF214" s="159"/>
      <c r="QG214" s="159"/>
      <c r="QH214" s="159"/>
      <c r="QI214" s="159"/>
      <c r="QJ214" s="159"/>
      <c r="QK214" s="159"/>
      <c r="QL214" s="159"/>
      <c r="QM214" s="159"/>
      <c r="QN214" s="159"/>
      <c r="QO214" s="159"/>
      <c r="QP214" s="159"/>
      <c r="QQ214" s="159"/>
      <c r="QR214" s="159"/>
      <c r="QS214" s="159"/>
      <c r="QT214" s="159"/>
      <c r="QU214" s="159"/>
      <c r="QV214" s="159"/>
      <c r="QW214" s="159"/>
      <c r="QX214" s="159"/>
      <c r="QY214" s="159"/>
      <c r="QZ214" s="159"/>
      <c r="RA214" s="159"/>
      <c r="RB214" s="159"/>
      <c r="RC214" s="159"/>
      <c r="RD214" s="159"/>
      <c r="RE214" s="159"/>
      <c r="RF214" s="159"/>
      <c r="RG214" s="159"/>
      <c r="RH214" s="159"/>
      <c r="RI214" s="159"/>
      <c r="RJ214" s="159"/>
      <c r="RK214" s="159"/>
      <c r="RL214" s="159"/>
      <c r="RM214" s="159"/>
      <c r="RN214" s="159"/>
      <c r="RO214" s="159"/>
      <c r="RP214" s="159"/>
      <c r="RQ214" s="159"/>
      <c r="RR214" s="159"/>
      <c r="RS214" s="159"/>
      <c r="RT214" s="159"/>
      <c r="RU214" s="159"/>
      <c r="RV214" s="159"/>
      <c r="RW214" s="159"/>
      <c r="RX214" s="159"/>
      <c r="RY214" s="159"/>
      <c r="RZ214" s="159"/>
      <c r="SA214" s="159"/>
      <c r="SB214" s="159"/>
      <c r="SC214" s="159"/>
      <c r="SD214" s="159"/>
      <c r="SE214" s="159"/>
      <c r="SF214" s="159"/>
      <c r="SG214" s="159"/>
      <c r="SH214" s="159"/>
      <c r="SI214" s="159"/>
      <c r="SJ214" s="159"/>
      <c r="SK214" s="159"/>
      <c r="SL214" s="159"/>
      <c r="SM214" s="159"/>
      <c r="SN214" s="159"/>
      <c r="SO214" s="159"/>
      <c r="SP214" s="159"/>
      <c r="SQ214" s="159"/>
      <c r="SR214" s="159"/>
      <c r="SS214" s="159"/>
      <c r="ST214" s="159"/>
    </row>
    <row r="215" spans="1:514" s="28" customFormat="1" ht="15" x14ac:dyDescent="0.25">
      <c r="B215" s="56"/>
      <c r="C215" s="62"/>
      <c r="D215" s="62"/>
      <c r="E215" s="35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177"/>
    </row>
    <row r="216" spans="1:514" s="45" customFormat="1" ht="15" x14ac:dyDescent="0.25">
      <c r="B216" s="146" t="s">
        <v>490</v>
      </c>
      <c r="C216" s="146"/>
      <c r="D216" s="146"/>
      <c r="E216" s="1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177"/>
    </row>
    <row r="217" spans="1:514" s="28" customFormat="1" ht="27" customHeight="1" x14ac:dyDescent="0.25">
      <c r="B217" s="146" t="s">
        <v>555</v>
      </c>
      <c r="C217" s="146"/>
      <c r="D217" s="146"/>
      <c r="E217" s="1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177"/>
    </row>
    <row r="218" spans="1:514" s="28" customFormat="1" ht="15" x14ac:dyDescent="0.25">
      <c r="A218" s="56"/>
      <c r="B218" s="62"/>
      <c r="C218" s="62"/>
      <c r="D218" s="35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177"/>
    </row>
    <row r="221" spans="1:514" ht="31.5" x14ac:dyDescent="0.45">
      <c r="B221" s="175" t="s">
        <v>554</v>
      </c>
      <c r="C221" s="175"/>
      <c r="D221" s="175"/>
      <c r="E221" s="175"/>
      <c r="F221" s="175"/>
      <c r="G221" s="175"/>
      <c r="H221" s="104"/>
      <c r="I221" s="104"/>
      <c r="J221" s="104"/>
      <c r="K221" s="104"/>
      <c r="L221" s="104"/>
      <c r="M221" s="104"/>
      <c r="N221" s="104" t="s">
        <v>553</v>
      </c>
      <c r="O221" s="104"/>
      <c r="Q221" s="104"/>
    </row>
  </sheetData>
  <mergeCells count="29">
    <mergeCell ref="B221:G221"/>
    <mergeCell ref="J3:O3"/>
    <mergeCell ref="J4:O4"/>
    <mergeCell ref="J5:O5"/>
    <mergeCell ref="J6:O6"/>
    <mergeCell ref="J7:O7"/>
    <mergeCell ref="P120:P154"/>
    <mergeCell ref="P155:P186"/>
    <mergeCell ref="P187:P218"/>
    <mergeCell ref="N14:N15"/>
    <mergeCell ref="D13:H13"/>
    <mergeCell ref="P1:P46"/>
    <mergeCell ref="P47:P91"/>
    <mergeCell ref="P92:P119"/>
    <mergeCell ref="I13:N13"/>
    <mergeCell ref="J14:J15"/>
    <mergeCell ref="O13:O15"/>
    <mergeCell ref="J1:O1"/>
    <mergeCell ref="A9:O9"/>
    <mergeCell ref="B13:B15"/>
    <mergeCell ref="C13:C15"/>
    <mergeCell ref="L14:M14"/>
    <mergeCell ref="A13:A15"/>
    <mergeCell ref="D14:D15"/>
    <mergeCell ref="E14:E15"/>
    <mergeCell ref="F14:G14"/>
    <mergeCell ref="K14:K15"/>
    <mergeCell ref="H14:H15"/>
    <mergeCell ref="I14:I15"/>
  </mergeCells>
  <phoneticPr fontId="3" type="noConversion"/>
  <printOptions horizontalCentered="1"/>
  <pageMargins left="0" right="0" top="0.78740157480314965" bottom="0.51181102362204722" header="0.47244094488188981" footer="0.19685039370078741"/>
  <pageSetup paperSize="9" scale="47" fitToHeight="100" orientation="landscape" verticalDpi="300" r:id="rId1"/>
  <headerFooter scaleWithDoc="0" alignWithMargins="0">
    <oddHeader>&amp;R&amp;12Продовження додатку</oddHeader>
    <oddFooter>&amp;R&amp;8Сторінка &amp;P</oddFooter>
  </headerFooter>
  <rowBreaks count="2" manualBreakCount="2">
    <brk id="154" max="15" man="1"/>
    <brk id="18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7</vt:lpstr>
      <vt:lpstr>'дод 3'!Заголовки_для_печати</vt:lpstr>
      <vt:lpstr>'дод 7'!Заголовки_для_печати</vt:lpstr>
      <vt:lpstr>'дод 3'!Область_печати</vt:lpstr>
      <vt:lpstr>'дод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2021-01-29T09:17:58Z</cp:lastPrinted>
  <dcterms:created xsi:type="dcterms:W3CDTF">2014-01-17T10:52:16Z</dcterms:created>
  <dcterms:modified xsi:type="dcterms:W3CDTF">2021-02-01T06:50:58Z</dcterms:modified>
</cp:coreProperties>
</file>