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5" activeTab="2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 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'[11]п'!#REF!</definedName>
    <definedName name="dPPIb">'[11]п'!#REF!</definedName>
    <definedName name="ds">'[12]7  Інші витрати'!#REF!</definedName>
    <definedName name="Excel_BuiltIn_Database">'[26]Ener '!$A$1:$G$2645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бюджетом'!$4:$6</definedName>
    <definedName name="_xlnm.Print_Titles" localSheetId="3">'ІІІ. Рух грош. коштів'!$3:$5</definedName>
    <definedName name="_xlnm.Print_Titles" localSheetId="0">'Осн. фін. пок.'!$39:$41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Коефіцієнти'!$A$1:$H$26</definedName>
    <definedName name="_xlnm.Print_Area" localSheetId="6">'6.1. Інша інфо_1'!$A$1:$O$71</definedName>
    <definedName name="_xlnm.Print_Area" localSheetId="7">'6.2. Інша інфо_2 '!$A$1:$AE$82</definedName>
    <definedName name="_xlnm.Print_Area" localSheetId="4">'IV. Кап. інвестиції'!$A$4:$J$20</definedName>
    <definedName name="_xlnm.Print_Area" localSheetId="2">'ІІ. Розр. з бюджетом'!$A$1:$J$49</definedName>
    <definedName name="_xlnm.Print_Area" localSheetId="3">'ІІІ. Рух грош. коштів'!$A$1:$J$84</definedName>
    <definedName name="_xlnm.Print_Area" localSheetId="0">'Осн. фін. пок.'!$A$1:$F$133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<sst xmlns="http://schemas.openxmlformats.org/spreadsheetml/2006/main" count="1181" uniqueCount="501">
  <si>
    <t>Додаток 1</t>
  </si>
  <si>
    <t xml:space="preserve">до Порядку складання, затвердження </t>
  </si>
  <si>
    <t xml:space="preserve">та контролю  виконання фінансових планів </t>
  </si>
  <si>
    <t xml:space="preserve">підприємств комунальної власності </t>
  </si>
  <si>
    <t>Сумської міської територіальної громади</t>
  </si>
  <si>
    <t xml:space="preserve">РОЗГЛЯНУТО  </t>
  </si>
  <si>
    <t>ЗАТВЕРДЖЕНО</t>
  </si>
  <si>
    <t>(найменування органу, яким розглянуто  фінансовий план)</t>
  </si>
  <si>
    <t>посада, прізвище, ім'я, по батькові, дата, підпис</t>
  </si>
  <si>
    <t>ПОГОДЖЕНО</t>
  </si>
  <si>
    <t>(найменування органу, яким погоджено фінансовий план)</t>
  </si>
  <si>
    <t>Рік</t>
  </si>
  <si>
    <t>Код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</si>
  <si>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</si>
  <si>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</si>
  <si>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</si>
  <si>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</si>
  <si>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</si>
  <si>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</si>
  <si>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 xml:space="preserve">Суб'єкт управління 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</si>
  <si>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</si>
  <si>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</si>
  <si>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</si>
  <si>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</si>
  <si>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</si>
  <si>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тис. грн</t>
  </si>
  <si>
    <t>Форма власності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</si>
  <si>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</si>
  <si>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</si>
  <si>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</si>
  <si>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</si>
  <si>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ФІНАНСОВИЙ ПЛАН 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</si>
  <si>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</si>
  <si>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</si>
  <si>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</si>
  <si>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</si>
  <si>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</si>
  <si>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Прогноз на поточний рік</t>
  </si>
  <si>
    <t>Плановий рік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</si>
  <si>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</si>
  <si>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</si>
  <si>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</si>
  <si>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</si>
  <si>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</si>
  <si>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</si>
  <si>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</si>
  <si>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</si>
  <si>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</si>
  <si>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</si>
  <si>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</si>
  <si>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</si>
  <si>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</si>
  <si>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</si>
  <si>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</si>
  <si>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</t>
  </si>
  <si>
    <t>Інші витрати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</si>
  <si>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</si>
  <si>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</si>
  <si>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</si>
  <si>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</si>
  <si>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</si>
  <si>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</si>
  <si>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</si>
  <si>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</si>
  <si>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IІ. Розрахунки з бюджетом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</si>
  <si>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</si>
  <si>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</si>
  <si>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</si>
  <si>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</si>
  <si>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</si>
  <si>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</si>
  <si>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</si>
  <si>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</si>
  <si>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</si>
  <si>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</si>
  <si>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</si>
  <si>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</si>
  <si>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</si>
  <si>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ІІІ.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</si>
  <si>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</si>
  <si>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</si>
  <si>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</si>
  <si>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</si>
  <si>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</si>
  <si>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</si>
  <si>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</si>
  <si>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</si>
  <si>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</si>
  <si>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</si>
  <si>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</si>
  <si>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</si>
  <si>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</si>
  <si>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</si>
  <si>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</si>
  <si>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</si>
  <si>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</si>
  <si>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</si>
  <si>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</si>
  <si>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</si>
  <si>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</si>
  <si>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</si>
  <si>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</si>
  <si>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</si>
  <si>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</si>
  <si>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</si>
  <si>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</si>
  <si>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</si>
  <si>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</si>
  <si>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</si>
  <si>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</si>
  <si>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</si>
  <si>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</si>
  <si>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</si>
  <si>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</si>
  <si>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</si>
  <si>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</si>
  <si>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</si>
  <si>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</si>
  <si>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</si>
  <si>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</si>
  <si>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</si>
  <si>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</si>
  <si>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</si>
  <si>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</si>
  <si>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</si>
  <si>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керівник</t>
  </si>
  <si>
    <t>8001</t>
  </si>
  <si>
    <t>адміністративно-управлінський персонал</t>
  </si>
  <si>
    <t>8002</t>
  </si>
  <si>
    <t>працівники</t>
  </si>
  <si>
    <t>8003</t>
  </si>
  <si>
    <t>Витрати на оплату праці</t>
  </si>
  <si>
    <t>8010</t>
  </si>
  <si>
    <t>Середньомісячні витрати на оплату праці одного працівника (грн), усього, у тому числі:</t>
  </si>
  <si>
    <t>8020</t>
  </si>
  <si>
    <t>8021</t>
  </si>
  <si>
    <t>адміністративно-управлінський працівник</t>
  </si>
  <si>
    <t>8022</t>
  </si>
  <si>
    <t>працівник</t>
  </si>
  <si>
    <t>8023</t>
  </si>
  <si>
    <t>_____________________________</t>
  </si>
  <si>
    <t>(посада)</t>
  </si>
  <si>
    <t>(підпис)</t>
  </si>
  <si>
    <t>I. Формування фінансових результатів</t>
  </si>
  <si>
    <t>Плановий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</si>
  <si>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</si>
  <si>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</si>
  <si>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</si>
  <si>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</si>
  <si>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</si>
  <si>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</si>
  <si>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</si>
  <si>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послуг), в т.ч (розшифрувати)</t>
  </si>
  <si>
    <t>1000/1</t>
  </si>
  <si>
    <t>1000/2</t>
  </si>
  <si>
    <t>1000/3</t>
  </si>
  <si>
    <t>Витрати на сировину та основні матеріали</t>
  </si>
  <si>
    <t>(    )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</si>
  <si>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</si>
  <si>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</si>
  <si>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</si>
  <si>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</si>
  <si>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</si>
  <si>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</si>
  <si>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</si>
  <si>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</si>
  <si>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</si>
  <si>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</si>
  <si>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</si>
  <si>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</si>
  <si>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</si>
  <si>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</si>
  <si>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</si>
  <si>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</si>
  <si>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</si>
  <si>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</si>
  <si>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</si>
  <si>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</si>
  <si>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</si>
  <si>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</si>
  <si>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</si>
  <si>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</si>
  <si>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</si>
  <si>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</si>
  <si>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</si>
  <si>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</si>
  <si>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</si>
  <si>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</si>
  <si>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</si>
  <si>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</si>
  <si>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</si>
  <si>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</si>
  <si>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</si>
  <si>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</si>
  <si>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</si>
  <si>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</si>
  <si>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</si>
  <si>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</si>
  <si>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</si>
  <si>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</si>
  <si>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</si>
  <si>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</si>
  <si>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</si>
  <si>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</si>
  <si>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</si>
  <si>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</si>
  <si>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</si>
  <si>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</si>
  <si>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</si>
  <si>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</si>
  <si>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</si>
  <si>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</si>
  <si>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</si>
  <si>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</si>
  <si>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</si>
  <si>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</si>
  <si>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</si>
  <si>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</si>
  <si>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</si>
  <si>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</si>
  <si>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</si>
  <si>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</si>
  <si>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</si>
  <si>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</si>
  <si>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</si>
  <si>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</si>
  <si>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</si>
  <si>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</si>
  <si>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</si>
  <si>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</si>
  <si>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</si>
  <si>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Усього</t>
  </si>
  <si>
    <t xml:space="preserve">                                (посада)</t>
  </si>
  <si>
    <t xml:space="preserve">               (підпис)</t>
  </si>
  <si>
    <t xml:space="preserve">         (ініціали, прізвище)    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</si>
  <si>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</si>
  <si>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</si>
  <si>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</si>
  <si>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</si>
  <si>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</si>
  <si>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</si>
  <si>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</si>
  <si>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</si>
  <si>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</si>
  <si>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</si>
  <si>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</si>
  <si>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</si>
  <si>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</si>
  <si>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</si>
  <si>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</si>
  <si>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</si>
  <si>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</si>
  <si>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</si>
  <si>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</si>
  <si>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</si>
  <si>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</si>
  <si>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</si>
  <si>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</si>
  <si>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</si>
  <si>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</si>
  <si>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</si>
  <si>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</si>
  <si>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           (посада)</t>
  </si>
  <si>
    <t xml:space="preserve">                    (підпис)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</si>
  <si>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</si>
  <si>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</si>
  <si>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</si>
  <si>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</si>
  <si>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</si>
  <si>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</si>
  <si>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</si>
  <si>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</si>
  <si>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</si>
  <si>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</si>
  <si>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</si>
  <si>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</si>
  <si>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</si>
  <si>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</si>
  <si>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</si>
  <si>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</si>
  <si>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</si>
  <si>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</si>
  <si>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</si>
  <si>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</si>
  <si>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</si>
  <si>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</si>
  <si>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 xml:space="preserve">інші зобов’язання з податків і зборів (розшифрувати) 
 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</si>
  <si>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</si>
  <si>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</si>
  <si>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</si>
  <si>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</si>
  <si>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</si>
  <si>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</si>
  <si>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</si>
  <si>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</si>
  <si>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</si>
  <si>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</si>
  <si>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</si>
  <si>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</si>
  <si>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</si>
  <si>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</si>
  <si>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</si>
  <si>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</si>
  <si>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</si>
  <si>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</si>
  <si>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</si>
  <si>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</si>
  <si>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</si>
  <si>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</si>
  <si>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</si>
  <si>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</si>
  <si>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</si>
  <si>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</si>
  <si>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</si>
  <si>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</si>
  <si>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</si>
  <si>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</si>
  <si>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</si>
  <si>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</si>
  <si>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</si>
  <si>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</si>
  <si>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</si>
  <si>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</si>
  <si>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 xml:space="preserve">                                        (посада)</t>
  </si>
  <si>
    <t xml:space="preserve">Продовження додатка 1 </t>
  </si>
  <si>
    <t>Таблиця 4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</si>
  <si>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</si>
  <si>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</si>
  <si>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</si>
  <si>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</si>
  <si>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</si>
  <si>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</si>
  <si>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</si>
  <si>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</si>
  <si>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</si>
  <si>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</si>
  <si>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</si>
  <si>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</si>
  <si>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</si>
  <si>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</si>
  <si>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</si>
  <si>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</si>
  <si>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</si>
  <si>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</si>
  <si>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</si>
  <si>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</si>
  <si>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</si>
  <si>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</si>
  <si>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</si>
  <si>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</si>
  <si>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</si>
  <si>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</si>
  <si>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</si>
  <si>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</si>
  <si>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</si>
  <si>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</si>
  <si>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</si>
  <si>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</si>
  <si>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</si>
  <si>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</si>
  <si>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</si>
  <si>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 xml:space="preserve">                               (посада)</t>
  </si>
  <si>
    <t xml:space="preserve"> (ініціали, прізвище)    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</si>
  <si>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</si>
  <si>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</si>
  <si>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праці*</t>
  </si>
  <si>
    <t xml:space="preserve">      Загальна інформація про підприємство (резюме)</t>
  </si>
  <si>
    <t>Фінансовий план
поточного року</t>
  </si>
  <si>
    <t>Плановий рік до прогнозу на поточний рік, %</t>
  </si>
  <si>
    <t>Плановий рік до факту минулого року, %</t>
  </si>
  <si>
    <r>
      <t>Середня кількість працівників</t>
    </r>
    <r>
      <rPr>
        <sz val="14"/>
        <color indexed="8"/>
        <rFont val="Times New Roman"/>
        <family val="1"/>
      </rPr>
      <t xml:space="preserve"> (штатних
працівників, зовнішніх сумісників та працівників,
які  працюють за цивільно-правовими договорами),
у тому числі:</t>
    </r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</si>
  <si>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</si>
  <si>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</si>
  <si>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</si>
  <si>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</si>
  <si>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>посадовий оклад</t>
  </si>
  <si>
    <t>преміювання</t>
  </si>
  <si>
    <t xml:space="preserve">інші виплати, передбачені законодавством </t>
  </si>
  <si>
    <t xml:space="preserve">      *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</si>
  <si>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 xml:space="preserve">    2.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</si>
  <si>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</si>
  <si>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</si>
  <si>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r>
      <t xml:space="preserve">Фактичний показник за </t>
    </r>
    <r>
      <rPr>
        <b/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минулий рік</t>
    </r>
  </si>
  <si>
    <r>
      <t xml:space="preserve">Плановий показник поточного </t>
    </r>
    <r>
      <rPr>
        <b/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року</t>
    </r>
  </si>
  <si>
    <r>
      <t xml:space="preserve">Фактичний показник поточного року за останній звітний період                                       </t>
    </r>
    <r>
      <rPr>
        <b/>
        <u val="single"/>
        <sz val="14"/>
        <rFont val="Times New Roman"/>
        <family val="1"/>
      </rPr>
      <t xml:space="preserve">9 місяців 2020 </t>
    </r>
  </si>
  <si>
    <r>
      <t xml:space="preserve">Плановий </t>
    </r>
    <r>
      <rPr>
        <b/>
        <u val="single"/>
        <sz val="14"/>
        <rFont val="Times New Roman"/>
        <family val="1"/>
      </rPr>
      <t>2021</t>
    </r>
    <r>
      <rPr>
        <sz val="14"/>
        <rFont val="Times New Roman"/>
        <family val="1"/>
      </rPr>
      <t xml:space="preserve">  рік</t>
    </r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</si>
  <si>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</si>
  <si>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</si>
  <si>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</si>
  <si>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</si>
  <si>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</si>
  <si>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Діяльність у сфері проводового електрозв’язку (послуга)</t>
  </si>
  <si>
    <t>Виробництво кіно-та відеофільмів, телевізійних програм(хвилина)</t>
  </si>
  <si>
    <t>Консультування з питань інформатизації (послуга)</t>
  </si>
  <si>
    <t>Комп'ютерне програмування (послуга)</t>
  </si>
  <si>
    <t>Електромонтажні роботи (послуга)</t>
  </si>
  <si>
    <t xml:space="preserve">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</si>
  <si>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</si>
  <si>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</si>
  <si>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</si>
  <si>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</si>
  <si>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</si>
  <si>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</si>
  <si>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</si>
  <si>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</si>
  <si>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4.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</si>
  <si>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</si>
  <si>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</si>
  <si>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</si>
  <si>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</si>
  <si>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</si>
  <si>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</si>
  <si>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</si>
  <si>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</si>
  <si>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</si>
  <si>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</si>
  <si>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5.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</si>
  <si>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</si>
  <si>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</si>
  <si>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</si>
  <si>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</si>
  <si>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</si>
  <si>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</si>
  <si>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</si>
  <si>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</si>
  <si>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
поточного року</t>
  </si>
  <si>
    <t>плановий рік</t>
  </si>
  <si>
    <t xml:space="preserve">FIAT DOBLO </t>
  </si>
  <si>
    <t>використання у господарській діяльності</t>
  </si>
  <si>
    <t>6. Витрати на оренду службових автомобілів (у складі адміністративних витрат, рядок 1032)</t>
  </si>
  <si>
    <t>Договір</t>
  </si>
  <si>
    <t>Дата початку оренди</t>
  </si>
  <si>
    <t>7.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</si>
  <si>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</si>
  <si>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</si>
  <si>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</si>
  <si>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</si>
  <si>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 амортизаційні відрахування)</t>
  </si>
  <si>
    <t>Власні кошти ( прибуток, який зплишається  в розпорядженні підприємства)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</si>
  <si>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</si>
  <si>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</si>
  <si>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</si>
  <si>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</si>
  <si>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</si>
  <si>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</si>
  <si>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</si>
  <si>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>8.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</si>
  <si>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</si>
  <si>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</si>
  <si>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</si>
  <si>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</si>
  <si>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</si>
  <si>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</si>
  <si>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</si>
  <si>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</si>
  <si>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</si>
  <si>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</si>
  <si>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</si>
  <si>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</si>
  <si>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</si>
  <si>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____________________________________________</t>
  </si>
  <si>
    <t>(ініціали, прізвище)</t>
  </si>
  <si>
    <t>9.План використання бюджетних коштів</t>
  </si>
  <si>
    <t>ІІ</t>
  </si>
  <si>
    <t>ІІІ</t>
  </si>
  <si>
    <t>7</t>
  </si>
  <si>
    <t>8</t>
  </si>
  <si>
    <t>9</t>
  </si>
  <si>
    <t>10</t>
  </si>
  <si>
    <t>державний бюджет</t>
  </si>
  <si>
    <t xml:space="preserve">     надходження коштів (розшифрувати)</t>
  </si>
  <si>
    <t xml:space="preserve">     використання коштів (розшифрувати)</t>
  </si>
  <si>
    <t>обласний бюджет</t>
  </si>
  <si>
    <t>міський бюджет</t>
  </si>
  <si>
    <t>Директор КП “Інфосервіс” СМР</t>
  </si>
  <si>
    <t>___________________</t>
  </si>
  <si>
    <t>О.В.Дяговець</t>
  </si>
  <si>
    <t>до фінансового плану на 2021   рік</t>
  </si>
  <si>
    <t>КП "Інфосервіс" СМР</t>
  </si>
  <si>
    <t>1000/4</t>
  </si>
  <si>
    <t>1000/5</t>
  </si>
  <si>
    <r>
      <t xml:space="preserve">на </t>
    </r>
    <r>
      <rPr>
        <b/>
        <u val="single"/>
        <sz val="14"/>
        <color indexed="8"/>
        <rFont val="Times New Roman"/>
        <family val="1"/>
      </rPr>
      <t xml:space="preserve">2021 </t>
    </r>
    <r>
      <rPr>
        <b/>
        <sz val="14"/>
        <color indexed="8"/>
        <rFont val="Times New Roman"/>
        <family val="1"/>
      </rPr>
      <t>рік</t>
    </r>
  </si>
  <si>
    <t>Система відеонагляду</t>
  </si>
  <si>
    <t>збільшення обсягів наданих послуг,виокнання робіт</t>
  </si>
  <si>
    <t>підвищення тарифів</t>
  </si>
  <si>
    <t>підвищення мінімальної заробітної плати</t>
  </si>
  <si>
    <t>модернізація основних засобів</t>
  </si>
  <si>
    <t>тис.грн.</t>
  </si>
  <si>
    <t>комунальне підпримство</t>
  </si>
  <si>
    <t>діяльність у сфері проводового зв`язку</t>
  </si>
  <si>
    <t>м.Суми. Вул Нижьохолодноірська, буд.8</t>
  </si>
  <si>
    <t>Дяговець О.В.</t>
  </si>
  <si>
    <t>КП "Інфосервіс"СМР</t>
  </si>
  <si>
    <t>61.10</t>
  </si>
  <si>
    <t>Департаменту фінансів, екрономіки та інвестицій Сумської міської ради</t>
  </si>
  <si>
    <t>Директор                                                С.А.Липова</t>
  </si>
  <si>
    <t xml:space="preserve">(ініціали, прізвище)    </t>
  </si>
  <si>
    <t xml:space="preserve"> </t>
  </si>
  <si>
    <t>В.о. начальника відділу інформаційних технологій та комп’ютерного забезпечення Сумської міської ради</t>
  </si>
  <si>
    <t xml:space="preserve">                                               І.А.Річкаль</t>
  </si>
  <si>
    <t>залучення нових замовників,збільшення обсягів наданих послуг,виокнання робіт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</si>
</sst>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_-* #,##0.00\ _г_р_н_._-;\-* #,##0.00\ _г_р_н_._-;_-* \-??\ _г_р_н_._-;_-@_-"/>
    <numFmt numFmtId="173" formatCode="###\ ##0.000"/>
    <numFmt numFmtId="174" formatCode="_(\$* #,##0.00_);_(\$* \(#,##0.00\);_(\$* \-??_);_(@_)"/>
    <numFmt numFmtId="175" formatCode="_(* #,##0_);_(* \(#,##0\);_(* \-_);_(@_)"/>
    <numFmt numFmtId="176" formatCode="_(* #,##0.00_);_(* \(#,##0.00\);_(* \-??_);_(@_)"/>
    <numFmt numFmtId="177" formatCode="_-* #,##0.00_₴_-;\-* #,##0.00_₴_-;_-* \-??_₴_-;_-@_-"/>
    <numFmt numFmtId="178" formatCode="#,##0.00&quot;р.&quot;;\-#,##0.00&quot;р.&quot;"/>
    <numFmt numFmtId="179" formatCode="#,##0.0_ ;[Red]\-#,##0.0\ "/>
    <numFmt numFmtId="180" formatCode="_-* #,##0.00_р_._-;\-* #,##0.00_р_._-;_-* \-??_р_._-;_-@_-"/>
    <numFmt numFmtId="181" formatCode="#,##0&quot;р.&quot;;[Red]\-#,##0&quot;р.&quot;"/>
    <numFmt numFmtId="182" formatCode="0.0;\(0.0\);\ ;\-"/>
    <numFmt numFmtId="183" formatCode="_(* #,##0.0_);_(* \(#,##0.0\);_(* \-_);_(@_)"/>
    <numFmt numFmtId="184" formatCode="0.0"/>
    <numFmt numFmtId="185" formatCode="#,##0.0"/>
    <numFmt numFmtId="186" formatCode="#,##0;\(#,##0\)"/>
    <numFmt numFmtId="187" formatCode="_(* #,##0_);_(* \(#,##0\);_(* \-??_);_(@_)"/>
    <numFmt numFmtId="188" formatCode="_(* #,##0.0_);_(* \(#,##0.0\);_(* \-??_);_(@_)"/>
    <numFmt numFmtId="189" formatCode="0.000000"/>
    <numFmt numFmtId="190" formatCode="0.00000"/>
    <numFmt numFmtId="191" formatCode="0.0000"/>
    <numFmt numFmtId="192" formatCode="0.000"/>
    <numFmt numFmtId="193" formatCode="_-* #,##0.0\ _₴_-;\-* #,##0.0\ _₴_-;_-* &quot;-&quot;?\ _₴_-;_-@_-"/>
  </numFmts>
  <fonts count="9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7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77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77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77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7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77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7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7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77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77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7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7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8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78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78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78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8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8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2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73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78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78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78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8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8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79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80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81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4" fontId="0" fillId="0" borderId="0" applyFill="0" applyBorder="0" applyAlignment="0" applyProtection="0"/>
    <xf numFmtId="0" fontId="82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83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84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6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8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1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172" fontId="0" fillId="0" borderId="0" applyFill="0" applyBorder="0" applyAlignment="0" applyProtection="0"/>
    <xf numFmtId="0" fontId="93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2" fontId="53" fillId="0" borderId="0" applyFill="0" applyBorder="0">
      <alignment horizontal="center" vertical="center" wrapText="1"/>
      <protection locked="0"/>
    </xf>
    <xf numFmtId="173" fontId="52" fillId="0" borderId="0">
      <alignment wrapText="1"/>
      <protection/>
    </xf>
    <xf numFmtId="173" fontId="11" fillId="0" borderId="0">
      <alignment wrapText="1"/>
      <protection/>
    </xf>
  </cellStyleXfs>
  <cellXfs count="291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right" vertical="center"/>
    </xf>
    <xf numFmtId="0" fontId="56" fillId="0" borderId="22" xfId="0" applyFont="1" applyFill="1" applyBorder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6" fillId="0" borderId="23" xfId="0" applyFont="1" applyFill="1" applyBorder="1" applyAlignment="1">
      <alignment vertical="center"/>
    </xf>
    <xf numFmtId="0" fontId="56" fillId="0" borderId="3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4" fillId="0" borderId="3" xfId="214" applyNumberFormat="1" applyFont="1" applyFill="1" applyBorder="1" applyAlignment="1">
      <alignment vertical="center" wrapText="1"/>
      <protection locked="0"/>
    </xf>
    <xf numFmtId="175" fontId="54" fillId="0" borderId="3" xfId="0" applyNumberFormat="1" applyFont="1" applyFill="1" applyBorder="1" applyAlignment="1">
      <alignment horizontal="center" vertical="center" wrapText="1"/>
    </xf>
    <xf numFmtId="0" fontId="59" fillId="0" borderId="3" xfId="214" applyNumberFormat="1" applyFont="1" applyFill="1" applyBorder="1" applyAlignment="1">
      <alignment vertical="center" wrapText="1"/>
      <protection locked="0"/>
    </xf>
    <xf numFmtId="175" fontId="59" fillId="6" borderId="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vertical="center" wrapText="1"/>
    </xf>
    <xf numFmtId="0" fontId="59" fillId="0" borderId="3" xfId="0" applyFont="1" applyFill="1" applyBorder="1" applyAlignment="1" applyProtection="1">
      <alignment vertical="center" wrapText="1"/>
      <protection locked="0"/>
    </xf>
    <xf numFmtId="175" fontId="59" fillId="0" borderId="3" xfId="0" applyNumberFormat="1" applyFont="1" applyFill="1" applyBorder="1" applyAlignment="1">
      <alignment horizontal="center" vertical="center" wrapText="1"/>
    </xf>
    <xf numFmtId="183" fontId="59" fillId="4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center" vertical="center"/>
    </xf>
    <xf numFmtId="0" fontId="59" fillId="0" borderId="3" xfId="296" applyFont="1" applyFill="1" applyBorder="1" applyAlignment="1">
      <alignment horizontal="left" vertical="center" wrapText="1"/>
      <protection/>
    </xf>
    <xf numFmtId="0" fontId="54" fillId="0" borderId="3" xfId="296" applyFont="1" applyFill="1" applyBorder="1" applyAlignment="1">
      <alignment horizontal="left" vertical="center" wrapText="1"/>
      <protection/>
    </xf>
    <xf numFmtId="0" fontId="54" fillId="0" borderId="3" xfId="296" applyFont="1" applyFill="1" applyBorder="1" applyAlignment="1">
      <alignment horizontal="center" vertical="center"/>
      <protection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0" fontId="59" fillId="0" borderId="3" xfId="0" applyFont="1" applyFill="1" applyBorder="1" applyAlignment="1" applyProtection="1">
      <alignment horizontal="left" vertical="center" wrapText="1"/>
      <protection locked="0"/>
    </xf>
    <xf numFmtId="0" fontId="59" fillId="0" borderId="24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>
      <alignment horizontal="center" vertical="center"/>
    </xf>
    <xf numFmtId="0" fontId="59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4" xfId="0" applyFont="1" applyFill="1" applyBorder="1" applyAlignment="1" applyProtection="1">
      <alignment horizontal="left" vertical="center" wrapText="1"/>
      <protection locked="0"/>
    </xf>
    <xf numFmtId="0" fontId="54" fillId="0" borderId="24" xfId="0" applyFont="1" applyFill="1" applyBorder="1" applyAlignment="1">
      <alignment horizontal="center" vertical="center"/>
    </xf>
    <xf numFmtId="184" fontId="54" fillId="4" borderId="3" xfId="288" applyNumberFormat="1" applyFont="1" applyFill="1" applyBorder="1" applyAlignment="1">
      <alignment horizontal="center" vertical="center" wrapText="1"/>
      <protection/>
    </xf>
    <xf numFmtId="184" fontId="54" fillId="40" borderId="3" xfId="288" applyNumberFormat="1" applyFont="1" applyFill="1" applyBorder="1" applyAlignment="1">
      <alignment horizontal="center" vertical="center" wrapText="1"/>
      <protection/>
    </xf>
    <xf numFmtId="175" fontId="59" fillId="40" borderId="3" xfId="0" applyNumberFormat="1" applyFont="1" applyFill="1" applyBorder="1" applyAlignment="1">
      <alignment horizontal="center" vertical="center" wrapText="1"/>
    </xf>
    <xf numFmtId="175" fontId="54" fillId="40" borderId="3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175" fontId="54" fillId="41" borderId="3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175" fontId="59" fillId="41" borderId="3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center" vertical="center"/>
    </xf>
    <xf numFmtId="175" fontId="54" fillId="6" borderId="3" xfId="0" applyNumberFormat="1" applyFont="1" applyFill="1" applyBorder="1" applyAlignment="1">
      <alignment horizontal="center" vertical="center" wrapText="1"/>
    </xf>
    <xf numFmtId="49" fontId="54" fillId="0" borderId="25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 applyProtection="1">
      <alignment horizontal="left" vertical="center"/>
      <protection locked="0"/>
    </xf>
    <xf numFmtId="185" fontId="59" fillId="0" borderId="0" xfId="0" applyNumberFormat="1" applyFont="1" applyFill="1" applyBorder="1" applyAlignment="1">
      <alignment horizontal="center" vertical="center" wrapText="1"/>
    </xf>
    <xf numFmtId="185" fontId="59" fillId="0" borderId="0" xfId="0" applyNumberFormat="1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horizontal="left" vertical="center" wrapText="1"/>
    </xf>
    <xf numFmtId="185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left" vertical="center" wrapText="1"/>
    </xf>
    <xf numFmtId="49" fontId="59" fillId="0" borderId="3" xfId="0" applyNumberFormat="1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/>
    </xf>
    <xf numFmtId="0" fontId="54" fillId="0" borderId="3" xfId="0" applyFont="1" applyFill="1" applyBorder="1" applyAlignment="1">
      <alignment horizontal="left" vertical="center" wrapText="1" shrinkToFit="1"/>
    </xf>
    <xf numFmtId="186" fontId="54" fillId="0" borderId="3" xfId="279" applyNumberFormat="1" applyFont="1" applyFill="1" applyBorder="1" applyAlignment="1">
      <alignment horizontal="center" vertical="center" wrapText="1"/>
      <protection/>
    </xf>
    <xf numFmtId="175" fontId="59" fillId="7" borderId="3" xfId="0" applyNumberFormat="1" applyFont="1" applyFill="1" applyBorder="1" applyAlignment="1">
      <alignment horizontal="center" vertical="center" wrapText="1"/>
    </xf>
    <xf numFmtId="175" fontId="59" fillId="4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/>
    </xf>
    <xf numFmtId="0" fontId="59" fillId="0" borderId="3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75" fontId="59" fillId="0" borderId="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185" fontId="54" fillId="0" borderId="0" xfId="0" applyNumberFormat="1" applyFont="1" applyFill="1" applyBorder="1" applyAlignment="1">
      <alignment horizontal="right" vertical="center" wrapText="1"/>
    </xf>
    <xf numFmtId="0" fontId="54" fillId="0" borderId="0" xfId="296" applyFont="1" applyFill="1" applyBorder="1" applyAlignment="1">
      <alignment vertical="center"/>
      <protection/>
    </xf>
    <xf numFmtId="0" fontId="54" fillId="0" borderId="0" xfId="296" applyFont="1" applyFill="1" applyBorder="1" applyAlignment="1">
      <alignment horizontal="center" vertical="center"/>
      <protection/>
    </xf>
    <xf numFmtId="0" fontId="59" fillId="0" borderId="0" xfId="296" applyFont="1" applyFill="1" applyBorder="1" applyAlignment="1">
      <alignment horizontal="center" vertical="center"/>
      <protection/>
    </xf>
    <xf numFmtId="0" fontId="54" fillId="0" borderId="3" xfId="296" applyFont="1" applyFill="1" applyBorder="1" applyAlignment="1">
      <alignment horizontal="center" vertical="center" wrapText="1"/>
      <protection/>
    </xf>
    <xf numFmtId="0" fontId="59" fillId="0" borderId="0" xfId="296" applyFont="1" applyFill="1" applyBorder="1" applyAlignment="1">
      <alignment vertical="center"/>
      <protection/>
    </xf>
    <xf numFmtId="0" fontId="59" fillId="0" borderId="3" xfId="296" applyFont="1" applyFill="1" applyBorder="1" applyAlignment="1">
      <alignment horizontal="center" vertical="center"/>
      <protection/>
    </xf>
    <xf numFmtId="0" fontId="54" fillId="0" borderId="0" xfId="296" applyFont="1" applyFill="1" applyBorder="1" applyAlignment="1">
      <alignment horizontal="left" vertical="center" wrapText="1"/>
      <protection/>
    </xf>
    <xf numFmtId="185" fontId="54" fillId="0" borderId="0" xfId="296" applyNumberFormat="1" applyFont="1" applyFill="1" applyBorder="1" applyAlignment="1">
      <alignment horizontal="center" vertical="center" wrapText="1"/>
      <protection/>
    </xf>
    <xf numFmtId="185" fontId="54" fillId="0" borderId="0" xfId="296" applyNumberFormat="1" applyFont="1" applyFill="1" applyBorder="1" applyAlignment="1">
      <alignment horizontal="right" vertical="center" wrapText="1"/>
      <protection/>
    </xf>
    <xf numFmtId="0" fontId="54" fillId="0" borderId="0" xfId="296" applyFont="1" applyFill="1" applyBorder="1" applyAlignment="1">
      <alignment vertical="center" wrapText="1"/>
      <protection/>
    </xf>
    <xf numFmtId="0" fontId="59" fillId="0" borderId="0" xfId="0" applyFont="1" applyFill="1" applyBorder="1" applyAlignment="1">
      <alignment horizontal="center" vertical="center"/>
    </xf>
    <xf numFmtId="0" fontId="59" fillId="7" borderId="23" xfId="296" applyFont="1" applyFill="1" applyBorder="1" applyAlignment="1">
      <alignment horizontal="left" vertical="center" wrapText="1"/>
      <protection/>
    </xf>
    <xf numFmtId="0" fontId="61" fillId="0" borderId="0" xfId="296" applyFont="1" applyFill="1">
      <alignment/>
      <protection/>
    </xf>
    <xf numFmtId="0" fontId="59" fillId="0" borderId="24" xfId="0" applyFont="1" applyFill="1" applyBorder="1" applyAlignment="1">
      <alignment horizontal="left" vertical="center" wrapText="1"/>
    </xf>
    <xf numFmtId="0" fontId="59" fillId="0" borderId="24" xfId="0" applyFont="1" applyFill="1" applyBorder="1" applyAlignment="1">
      <alignment horizontal="center" vertical="center"/>
    </xf>
    <xf numFmtId="0" fontId="54" fillId="40" borderId="3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4" fillId="40" borderId="25" xfId="0" applyFont="1" applyFill="1" applyBorder="1" applyAlignment="1">
      <alignment horizontal="center" vertical="center"/>
    </xf>
    <xf numFmtId="0" fontId="54" fillId="40" borderId="3" xfId="296" applyFont="1" applyFill="1" applyBorder="1" applyAlignment="1">
      <alignment horizontal="center" vertical="center" wrapText="1"/>
      <protection/>
    </xf>
    <xf numFmtId="0" fontId="59" fillId="0" borderId="25" xfId="296" applyFont="1" applyFill="1" applyBorder="1" applyAlignment="1">
      <alignment horizontal="left" vertical="center" wrapText="1"/>
      <protection/>
    </xf>
    <xf numFmtId="0" fontId="59" fillId="7" borderId="3" xfId="0" applyFont="1" applyFill="1" applyBorder="1" applyAlignment="1">
      <alignment horizontal="left" vertical="center" wrapText="1"/>
    </xf>
    <xf numFmtId="184" fontId="54" fillId="0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right" vertical="center" wrapText="1"/>
    </xf>
    <xf numFmtId="184" fontId="59" fillId="0" borderId="0" xfId="0" applyNumberFormat="1" applyFont="1" applyFill="1" applyBorder="1" applyAlignment="1">
      <alignment horizontal="center" vertical="center" wrapText="1"/>
    </xf>
    <xf numFmtId="184" fontId="59" fillId="0" borderId="0" xfId="0" applyNumberFormat="1" applyFont="1" applyFill="1" applyBorder="1" applyAlignment="1">
      <alignment horizontal="right" vertical="center" wrapText="1"/>
    </xf>
    <xf numFmtId="184" fontId="59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54" fillId="0" borderId="3" xfId="288" applyNumberFormat="1" applyFont="1" applyFill="1" applyBorder="1" applyAlignment="1">
      <alignment horizontal="center" vertical="center" wrapText="1"/>
      <protection/>
    </xf>
    <xf numFmtId="0" fontId="54" fillId="0" borderId="3" xfId="288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59" fillId="0" borderId="3" xfId="288" applyFont="1" applyFill="1" applyBorder="1" applyAlignment="1">
      <alignment horizontal="left" vertical="center"/>
      <protection/>
    </xf>
    <xf numFmtId="185" fontId="54" fillId="41" borderId="3" xfId="288" applyNumberFormat="1" applyFont="1" applyFill="1" applyBorder="1" applyAlignment="1">
      <alignment horizontal="center" vertical="center" wrapText="1"/>
      <protection/>
    </xf>
    <xf numFmtId="49" fontId="54" fillId="0" borderId="3" xfId="288" applyNumberFormat="1" applyFont="1" applyFill="1" applyBorder="1" applyAlignment="1">
      <alignment horizontal="left" vertical="center" wrapText="1"/>
      <protection/>
    </xf>
    <xf numFmtId="0" fontId="54" fillId="0" borderId="3" xfId="288" applyNumberFormat="1" applyFont="1" applyFill="1" applyBorder="1" applyAlignment="1">
      <alignment horizontal="left" vertical="top" wrapText="1"/>
      <protection/>
    </xf>
    <xf numFmtId="0" fontId="54" fillId="0" borderId="3" xfId="288" applyFont="1" applyFill="1" applyBorder="1" applyAlignment="1">
      <alignment horizontal="center" vertical="center" wrapText="1"/>
      <protection/>
    </xf>
    <xf numFmtId="185" fontId="54" fillId="0" borderId="3" xfId="288" applyNumberFormat="1" applyFont="1" applyFill="1" applyBorder="1" applyAlignment="1">
      <alignment horizontal="center" vertical="center" wrapText="1"/>
      <protection/>
    </xf>
    <xf numFmtId="0" fontId="54" fillId="0" borderId="3" xfId="288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187" fontId="59" fillId="41" borderId="3" xfId="0" applyNumberFormat="1" applyFont="1" applyFill="1" applyBorder="1" applyAlignment="1">
      <alignment horizontal="center" vertical="center" wrapText="1"/>
    </xf>
    <xf numFmtId="187" fontId="59" fillId="0" borderId="3" xfId="0" applyNumberFormat="1" applyFont="1" applyFill="1" applyBorder="1" applyAlignment="1">
      <alignment horizontal="center" vertical="center" wrapText="1"/>
    </xf>
    <xf numFmtId="187" fontId="54" fillId="0" borderId="3" xfId="0" applyNumberFormat="1" applyFont="1" applyFill="1" applyBorder="1" applyAlignment="1">
      <alignment horizontal="center" vertical="center" wrapText="1"/>
    </xf>
    <xf numFmtId="187" fontId="54" fillId="41" borderId="3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 wrapText="1" shrinkToFit="1"/>
    </xf>
    <xf numFmtId="0" fontId="65" fillId="0" borderId="0" xfId="0" applyFont="1" applyFill="1" applyAlignment="1">
      <alignment vertical="center"/>
    </xf>
    <xf numFmtId="185" fontId="54" fillId="0" borderId="3" xfId="0" applyNumberFormat="1" applyFont="1" applyFill="1" applyBorder="1" applyAlignment="1">
      <alignment horizontal="center" vertical="center" wrapText="1"/>
    </xf>
    <xf numFmtId="188" fontId="54" fillId="0" borderId="3" xfId="0" applyNumberFormat="1" applyFont="1" applyFill="1" applyBorder="1" applyAlignment="1">
      <alignment horizontal="center" vertical="center" wrapText="1"/>
    </xf>
    <xf numFmtId="185" fontId="59" fillId="0" borderId="3" xfId="0" applyNumberFormat="1" applyFont="1" applyFill="1" applyBorder="1" applyAlignment="1">
      <alignment horizontal="center" vertical="center" wrapText="1"/>
    </xf>
    <xf numFmtId="188" fontId="59" fillId="0" borderId="3" xfId="0" applyNumberFormat="1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185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21" xfId="0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23" xfId="0" applyFont="1" applyFill="1" applyBorder="1" applyAlignment="1">
      <alignment horizontal="center" vertical="center" wrapText="1" shrinkToFit="1"/>
    </xf>
    <xf numFmtId="185" fontId="59" fillId="0" borderId="0" xfId="0" applyNumberFormat="1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left" vertical="center" wrapText="1" shrinkToFit="1"/>
    </xf>
    <xf numFmtId="0" fontId="54" fillId="0" borderId="21" xfId="0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187" fontId="54" fillId="41" borderId="3" xfId="0" applyNumberFormat="1" applyFont="1" applyFill="1" applyBorder="1" applyAlignment="1">
      <alignment horizontal="center" vertical="center"/>
    </xf>
    <xf numFmtId="187" fontId="54" fillId="0" borderId="3" xfId="0" applyNumberFormat="1" applyFont="1" applyFill="1" applyBorder="1" applyAlignment="1">
      <alignment horizontal="center" vertical="center"/>
    </xf>
    <xf numFmtId="184" fontId="54" fillId="41" borderId="3" xfId="0" applyNumberFormat="1" applyFont="1" applyFill="1" applyBorder="1" applyAlignment="1">
      <alignment horizontal="center" vertical="center" wrapText="1"/>
    </xf>
    <xf numFmtId="184" fontId="54" fillId="41" borderId="3" xfId="0" applyNumberFormat="1" applyFont="1" applyFill="1" applyBorder="1" applyAlignment="1">
      <alignment horizontal="center" vertical="center"/>
    </xf>
    <xf numFmtId="184" fontId="54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3" fontId="54" fillId="0" borderId="3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6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 wrapText="1" shrinkToFit="1"/>
    </xf>
    <xf numFmtId="0" fontId="54" fillId="0" borderId="0" xfId="0" applyFont="1" applyFill="1" applyBorder="1" applyAlignment="1">
      <alignment vertical="center" wrapText="1" shrinkToFit="1"/>
    </xf>
    <xf numFmtId="0" fontId="62" fillId="0" borderId="3" xfId="0" applyFont="1" applyFill="1" applyBorder="1" applyAlignment="1">
      <alignment horizontal="center" vertical="center" wrapText="1"/>
    </xf>
    <xf numFmtId="49" fontId="62" fillId="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2" fontId="54" fillId="0" borderId="3" xfId="0" applyNumberFormat="1" applyFont="1" applyFill="1" applyBorder="1" applyAlignment="1">
      <alignment horizontal="center" vertical="center"/>
    </xf>
    <xf numFmtId="184" fontId="54" fillId="0" borderId="0" xfId="0" applyNumberFormat="1" applyFont="1" applyFill="1" applyBorder="1" applyAlignment="1">
      <alignment horizontal="center" vertical="center"/>
    </xf>
    <xf numFmtId="183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vertical="center" wrapText="1"/>
    </xf>
    <xf numFmtId="183" fontId="54" fillId="41" borderId="3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/>
    </xf>
    <xf numFmtId="0" fontId="54" fillId="56" borderId="3" xfId="0" applyFont="1" applyFill="1" applyBorder="1" applyAlignment="1">
      <alignment horizontal="center" vertical="center"/>
    </xf>
    <xf numFmtId="2" fontId="54" fillId="56" borderId="3" xfId="0" applyNumberFormat="1" applyFont="1" applyFill="1" applyBorder="1" applyAlignment="1">
      <alignment horizontal="center" vertical="center"/>
    </xf>
    <xf numFmtId="187" fontId="54" fillId="56" borderId="3" xfId="0" applyNumberFormat="1" applyFont="1" applyFill="1" applyBorder="1" applyAlignment="1">
      <alignment horizontal="center" vertical="center" wrapText="1"/>
    </xf>
    <xf numFmtId="3" fontId="54" fillId="57" borderId="3" xfId="0" applyNumberFormat="1" applyFont="1" applyFill="1" applyBorder="1" applyAlignment="1">
      <alignment horizontal="center" vertical="center" wrapText="1"/>
    </xf>
    <xf numFmtId="187" fontId="54" fillId="57" borderId="3" xfId="0" applyNumberFormat="1" applyFont="1" applyFill="1" applyBorder="1" applyAlignment="1">
      <alignment horizontal="center" vertical="center" wrapText="1"/>
    </xf>
    <xf numFmtId="187" fontId="54" fillId="57" borderId="3" xfId="0" applyNumberFormat="1" applyFont="1" applyFill="1" applyBorder="1" applyAlignment="1">
      <alignment horizontal="center" vertical="center"/>
    </xf>
    <xf numFmtId="0" fontId="54" fillId="57" borderId="0" xfId="0" applyFont="1" applyFill="1" applyAlignment="1">
      <alignment vertical="center"/>
    </xf>
    <xf numFmtId="175" fontId="54" fillId="56" borderId="3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vertical="center"/>
    </xf>
    <xf numFmtId="0" fontId="56" fillId="0" borderId="27" xfId="0" applyFont="1" applyFill="1" applyBorder="1" applyAlignment="1">
      <alignment vertical="center"/>
    </xf>
    <xf numFmtId="0" fontId="56" fillId="56" borderId="0" xfId="0" applyFont="1" applyFill="1" applyBorder="1" applyAlignment="1">
      <alignment horizontal="center" vertical="center"/>
    </xf>
    <xf numFmtId="0" fontId="56" fillId="56" borderId="21" xfId="0" applyFont="1" applyFill="1" applyBorder="1" applyAlignment="1">
      <alignment horizontal="center" vertical="center"/>
    </xf>
    <xf numFmtId="0" fontId="56" fillId="56" borderId="21" xfId="0" applyFont="1" applyFill="1" applyBorder="1" applyAlignment="1">
      <alignment horizontal="left" vertical="center" wrapText="1"/>
    </xf>
    <xf numFmtId="0" fontId="56" fillId="56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left" vertical="center"/>
    </xf>
    <xf numFmtId="0" fontId="56" fillId="0" borderId="27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9" fillId="0" borderId="3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 applyProtection="1">
      <alignment horizontal="center"/>
      <protection locked="0"/>
    </xf>
    <xf numFmtId="0" fontId="59" fillId="0" borderId="3" xfId="288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/>
    </xf>
    <xf numFmtId="0" fontId="59" fillId="0" borderId="0" xfId="296" applyFont="1" applyFill="1" applyBorder="1" applyAlignment="1">
      <alignment horizontal="center" vertical="center"/>
      <protection/>
    </xf>
    <xf numFmtId="0" fontId="54" fillId="0" borderId="3" xfId="296" applyFont="1" applyFill="1" applyBorder="1" applyAlignment="1">
      <alignment horizontal="center" vertical="center" wrapText="1"/>
      <protection/>
    </xf>
    <xf numFmtId="0" fontId="59" fillId="0" borderId="3" xfId="296" applyFont="1" applyFill="1" applyBorder="1" applyAlignment="1">
      <alignment horizontal="left" vertical="center" wrapText="1"/>
      <protection/>
    </xf>
    <xf numFmtId="0" fontId="59" fillId="0" borderId="0" xfId="0" applyFont="1" applyFill="1" applyBorder="1" applyAlignment="1">
      <alignment horizontal="center" vertical="center"/>
    </xf>
    <xf numFmtId="0" fontId="59" fillId="0" borderId="3" xfId="296" applyFont="1" applyFill="1" applyBorder="1" applyAlignment="1">
      <alignment horizontal="center" vertical="center" wrapText="1"/>
      <protection/>
    </xf>
    <xf numFmtId="175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54" fillId="0" borderId="3" xfId="288" applyNumberFormat="1" applyFont="1" applyFill="1" applyBorder="1" applyAlignment="1">
      <alignment horizontal="center" vertical="center" wrapText="1"/>
      <protection/>
    </xf>
    <xf numFmtId="185" fontId="54" fillId="0" borderId="0" xfId="0" applyNumberFormat="1" applyFont="1" applyFill="1" applyBorder="1" applyAlignment="1">
      <alignment horizontal="center" vertical="center" wrapText="1"/>
    </xf>
    <xf numFmtId="0" fontId="59" fillId="0" borderId="0" xfId="288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187" fontId="54" fillId="0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187" fontId="59" fillId="41" borderId="3" xfId="0" applyNumberFormat="1" applyFont="1" applyFill="1" applyBorder="1" applyAlignment="1">
      <alignment horizontal="center" vertical="center" wrapText="1"/>
    </xf>
    <xf numFmtId="187" fontId="59" fillId="0" borderId="3" xfId="0" applyNumberFormat="1" applyFont="1" applyFill="1" applyBorder="1" applyAlignment="1">
      <alignment horizontal="center" vertical="center" wrapText="1"/>
    </xf>
    <xf numFmtId="187" fontId="54" fillId="56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horizontal="left" vertical="center" wrapText="1"/>
    </xf>
    <xf numFmtId="187" fontId="59" fillId="56" borderId="3" xfId="0" applyNumberFormat="1" applyFont="1" applyFill="1" applyBorder="1" applyAlignment="1">
      <alignment horizontal="center" vertical="center" wrapText="1"/>
    </xf>
    <xf numFmtId="187" fontId="60" fillId="56" borderId="3" xfId="0" applyNumberFormat="1" applyFont="1" applyFill="1" applyBorder="1" applyAlignment="1">
      <alignment horizontal="center" vertical="center" wrapText="1"/>
    </xf>
    <xf numFmtId="187" fontId="60" fillId="0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187" fontId="54" fillId="41" borderId="3" xfId="0" applyNumberFormat="1" applyFont="1" applyFill="1" applyBorder="1" applyAlignment="1">
      <alignment horizontal="center" vertical="center" wrapText="1"/>
    </xf>
    <xf numFmtId="49" fontId="60" fillId="56" borderId="3" xfId="0" applyNumberFormat="1" applyFont="1" applyFill="1" applyBorder="1" applyAlignment="1">
      <alignment horizontal="left" vertical="center" wrapText="1"/>
    </xf>
    <xf numFmtId="188" fontId="60" fillId="56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 shrinkToFit="1"/>
    </xf>
    <xf numFmtId="0" fontId="59" fillId="0" borderId="0" xfId="0" applyFont="1" applyFill="1" applyBorder="1" applyAlignment="1">
      <alignment horizontal="left" vertical="center" wrapText="1"/>
    </xf>
    <xf numFmtId="3" fontId="54" fillId="0" borderId="3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3" fontId="59" fillId="0" borderId="3" xfId="0" applyNumberFormat="1" applyFont="1" applyFill="1" applyBorder="1" applyAlignment="1">
      <alignment horizontal="center" vertical="center" wrapText="1"/>
    </xf>
    <xf numFmtId="187" fontId="54" fillId="4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65" fillId="0" borderId="3" xfId="0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187" fontId="65" fillId="0" borderId="3" xfId="0" applyNumberFormat="1" applyFont="1" applyFill="1" applyBorder="1" applyAlignment="1">
      <alignment horizontal="center" vertical="center" wrapText="1"/>
    </xf>
    <xf numFmtId="188" fontId="65" fillId="0" borderId="27" xfId="0" applyNumberFormat="1" applyFont="1" applyFill="1" applyBorder="1" applyAlignment="1">
      <alignment horizontal="center" vertical="center" wrapText="1"/>
    </xf>
    <xf numFmtId="188" fontId="65" fillId="0" borderId="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 shrinkToFit="1"/>
    </xf>
    <xf numFmtId="188" fontId="68" fillId="0" borderId="27" xfId="0" applyNumberFormat="1" applyFont="1" applyFill="1" applyBorder="1" applyAlignment="1">
      <alignment horizontal="center" vertical="center" wrapText="1"/>
    </xf>
    <xf numFmtId="188" fontId="68" fillId="0" borderId="3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1" fontId="65" fillId="0" borderId="3" xfId="0" applyNumberFormat="1" applyFont="1" applyFill="1" applyBorder="1" applyAlignment="1">
      <alignment horizontal="right" wrapText="1"/>
    </xf>
    <xf numFmtId="1" fontId="59" fillId="41" borderId="3" xfId="0" applyNumberFormat="1" applyFont="1" applyFill="1" applyBorder="1" applyAlignment="1">
      <alignment horizontal="right" wrapText="1" shrinkToFit="1"/>
    </xf>
    <xf numFmtId="49" fontId="54" fillId="57" borderId="3" xfId="0" applyNumberFormat="1" applyFont="1" applyFill="1" applyBorder="1" applyAlignment="1">
      <alignment horizontal="center" vertical="center" wrapText="1"/>
    </xf>
    <xf numFmtId="3" fontId="59" fillId="0" borderId="3" xfId="0" applyNumberFormat="1" applyFont="1" applyFill="1" applyBorder="1" applyAlignment="1">
      <alignment horizontal="left" vertical="center" wrapText="1"/>
    </xf>
    <xf numFmtId="49" fontId="59" fillId="0" borderId="3" xfId="0" applyNumberFormat="1" applyFont="1" applyFill="1" applyBorder="1" applyAlignment="1">
      <alignment horizontal="left" vertical="center" wrapText="1"/>
    </xf>
    <xf numFmtId="49" fontId="59" fillId="0" borderId="3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0" fontId="62" fillId="0" borderId="3" xfId="296" applyFont="1" applyFill="1" applyBorder="1" applyAlignment="1">
      <alignment horizontal="center" vertical="center" wrapText="1"/>
      <protection/>
    </xf>
    <xf numFmtId="49" fontId="62" fillId="0" borderId="3" xfId="0" applyNumberFormat="1" applyFont="1" applyFill="1" applyBorder="1" applyAlignment="1">
      <alignment horizontal="center" vertical="center" wrapText="1"/>
    </xf>
    <xf numFmtId="49" fontId="60" fillId="0" borderId="3" xfId="0" applyNumberFormat="1" applyFont="1" applyFill="1" applyBorder="1" applyAlignment="1">
      <alignment horizontal="left" vertical="center" wrapText="1"/>
    </xf>
    <xf numFmtId="49" fontId="54" fillId="0" borderId="23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left" vertical="center" wrapText="1"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rmal_GSE DCF_Model_31_07_09 final" xfId="214"/>
    <cellStyle name="Note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" xfId="225"/>
    <cellStyle name="Акцент1 2" xfId="226"/>
    <cellStyle name="Акцент1 3" xfId="227"/>
    <cellStyle name="Акцент2" xfId="228"/>
    <cellStyle name="Акцент2 2" xfId="229"/>
    <cellStyle name="Акцент2 3" xfId="230"/>
    <cellStyle name="Акцент3" xfId="231"/>
    <cellStyle name="Акцент3 2" xfId="232"/>
    <cellStyle name="Акцент3 3" xfId="233"/>
    <cellStyle name="Акцент4" xfId="234"/>
    <cellStyle name="Акцент4 2" xfId="235"/>
    <cellStyle name="Акцент4 3" xfId="236"/>
    <cellStyle name="Акцент5" xfId="237"/>
    <cellStyle name="Акцент5 2" xfId="238"/>
    <cellStyle name="Акцент5 3" xfId="239"/>
    <cellStyle name="Акцент6" xfId="240"/>
    <cellStyle name="Акцент6 2" xfId="241"/>
    <cellStyle name="Акцент6 3" xfId="242"/>
    <cellStyle name="Ввод " xfId="243"/>
    <cellStyle name="Ввод  2" xfId="244"/>
    <cellStyle name="Ввод  3" xfId="245"/>
    <cellStyle name="Вывод" xfId="246"/>
    <cellStyle name="Вывод 2" xfId="247"/>
    <cellStyle name="Вывод 3" xfId="248"/>
    <cellStyle name="Вычисление" xfId="249"/>
    <cellStyle name="Вычисление 2" xfId="250"/>
    <cellStyle name="Вычисление 3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Плохой" xfId="336"/>
    <cellStyle name="Плохой 2" xfId="337"/>
    <cellStyle name="Плохой 3" xfId="338"/>
    <cellStyle name="Пояснение" xfId="339"/>
    <cellStyle name="Пояснение 2" xfId="340"/>
    <cellStyle name="Пояснение 3" xfId="341"/>
    <cellStyle name="Примечание" xfId="342"/>
    <cellStyle name="Примечание 2" xfId="343"/>
    <cellStyle name="Примечание 3" xfId="344"/>
    <cellStyle name="Percent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Связанная ячейка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редупреждения" xfId="375"/>
    <cellStyle name="Текст предупреждения 2" xfId="376"/>
    <cellStyle name="Текст предупреждения 3" xfId="377"/>
    <cellStyle name="Тысячи [0]_1.62" xfId="378"/>
    <cellStyle name="Тысячи_1.62" xfId="379"/>
    <cellStyle name="Comma" xfId="380"/>
    <cellStyle name="Comma [0]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D0%9C%D0%BE%D0%B8%20%D0%B4%D0%BE%D0%BA%D1%83%D0%BC%D0%B5%D0%BD%D1%82%D1%8B/Sergey/%D0%9F%D1%80%D0%BE%D0%B3%D0%BD%D0%BE%D0%B7/%D0%A0%D0%B0%D0%B1%D0%BE%D1%87%D0%B8%D0%B5%20%D1%82%D0%B0%D0%B1%D0%BB%D0%B8%D1%86%D1%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"/>
      <sheetName val="п"/>
      <sheetName val="М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261"/>
  <sheetViews>
    <sheetView zoomScale="65" zoomScaleNormal="65" zoomScaleSheetLayoutView="69" zoomScalePageLayoutView="0" workbookViewId="0" topLeftCell="A58">
      <selection activeCell="K37" sqref="K37"/>
    </sheetView>
  </sheetViews>
  <sheetFormatPr defaultColWidth="9.00390625" defaultRowHeight="12.75"/>
  <cols>
    <col min="1" max="1" width="73.25390625" style="1" customWidth="1"/>
    <col min="2" max="2" width="15.25390625" style="2" customWidth="1"/>
    <col min="3" max="5" width="18.00390625" style="2" customWidth="1"/>
    <col min="6" max="6" width="19.75390625" style="1" customWidth="1"/>
    <col min="7" max="7" width="10.00390625" style="1" customWidth="1"/>
    <col min="8" max="8" width="9.625" style="1" customWidth="1"/>
    <col min="9" max="10" width="9.125" style="1" customWidth="1"/>
    <col min="11" max="11" width="10.625" style="1" customWidth="1"/>
    <col min="12" max="16384" width="9.125" style="1" customWidth="1"/>
  </cols>
  <sheetData>
    <row r="1" spans="4:6" ht="18.75">
      <c r="D1" s="206" t="s">
        <v>0</v>
      </c>
      <c r="E1" s="206"/>
      <c r="F1" s="206"/>
    </row>
    <row r="2" spans="4:6" ht="18.75">
      <c r="D2" s="206" t="s">
        <v>1</v>
      </c>
      <c r="E2" s="206"/>
      <c r="F2" s="206"/>
    </row>
    <row r="3" spans="4:6" ht="18.75">
      <c r="D3" s="206" t="s">
        <v>2</v>
      </c>
      <c r="E3" s="206"/>
      <c r="F3" s="206"/>
    </row>
    <row r="4" spans="4:6" ht="18.75">
      <c r="D4" s="206" t="s">
        <v>3</v>
      </c>
      <c r="E4" s="206"/>
      <c r="F4" s="206"/>
    </row>
    <row r="5" spans="1:6" ht="18.75" customHeight="1">
      <c r="A5" s="4"/>
      <c r="B5" s="5"/>
      <c r="C5" s="6"/>
      <c r="D5" s="207" t="s">
        <v>4</v>
      </c>
      <c r="E5" s="207"/>
      <c r="F5" s="207"/>
    </row>
    <row r="6" spans="1:6" ht="18.75" customHeight="1">
      <c r="A6" s="4"/>
      <c r="B6" s="5"/>
      <c r="C6" s="6"/>
      <c r="D6" s="7"/>
      <c r="E6" s="8"/>
      <c r="F6" s="8"/>
    </row>
    <row r="7" spans="1:6" ht="18.75" customHeight="1">
      <c r="A7" s="4"/>
      <c r="B7" s="5"/>
      <c r="C7" s="6"/>
      <c r="D7" s="7"/>
      <c r="E7" s="3"/>
      <c r="F7" s="3"/>
    </row>
    <row r="8" spans="1:6" ht="18.75">
      <c r="A8" s="4" t="s">
        <v>5</v>
      </c>
      <c r="B8" s="5"/>
      <c r="C8" s="6"/>
      <c r="D8" s="208" t="s">
        <v>6</v>
      </c>
      <c r="E8" s="208"/>
      <c r="F8" s="9"/>
    </row>
    <row r="9" spans="1:6" ht="39.75" customHeight="1">
      <c r="A9" s="203" t="s">
        <v>498</v>
      </c>
      <c r="B9" s="203"/>
      <c r="C9" s="201"/>
      <c r="D9" s="5"/>
      <c r="E9" s="5"/>
      <c r="F9" s="5"/>
    </row>
    <row r="10" spans="1:6" ht="18.75" customHeight="1">
      <c r="A10" s="204" t="s">
        <v>7</v>
      </c>
      <c r="B10" s="204"/>
      <c r="C10" s="204"/>
      <c r="D10" s="11"/>
      <c r="E10" s="11"/>
      <c r="F10" s="11"/>
    </row>
    <row r="11" spans="1:6" ht="18.75" customHeight="1">
      <c r="A11" s="202" t="s">
        <v>499</v>
      </c>
      <c r="B11" s="202"/>
      <c r="C11" s="201"/>
      <c r="D11" s="12"/>
      <c r="E11" s="12"/>
      <c r="F11" s="12"/>
    </row>
    <row r="12" spans="1:6" ht="18.75" customHeight="1">
      <c r="A12" s="6"/>
      <c r="B12" s="6"/>
      <c r="C12" s="6"/>
      <c r="D12" s="11"/>
      <c r="E12" s="11"/>
      <c r="F12" s="11"/>
    </row>
    <row r="13" spans="1:6" ht="18.75" customHeight="1">
      <c r="A13" s="205" t="s">
        <v>8</v>
      </c>
      <c r="B13" s="205"/>
      <c r="C13" s="6"/>
      <c r="D13" s="5"/>
      <c r="E13" s="5"/>
      <c r="F13" s="5"/>
    </row>
    <row r="14" spans="1:6" ht="18.75" customHeight="1">
      <c r="A14" s="9"/>
      <c r="B14" s="6"/>
      <c r="C14" s="6"/>
      <c r="D14" s="6"/>
      <c r="E14" s="6"/>
      <c r="F14" s="13"/>
    </row>
    <row r="15" spans="1:6" ht="18.75">
      <c r="A15" s="14" t="s">
        <v>9</v>
      </c>
      <c r="B15" s="6"/>
      <c r="C15" s="15"/>
      <c r="D15" s="13"/>
      <c r="E15" s="13"/>
      <c r="F15" s="13"/>
    </row>
    <row r="16" spans="1:6" ht="38.25" customHeight="1">
      <c r="A16" s="209" t="s">
        <v>494</v>
      </c>
      <c r="B16" s="209"/>
      <c r="C16" s="16"/>
      <c r="D16" s="16"/>
      <c r="E16" s="16"/>
      <c r="F16" s="17"/>
    </row>
    <row r="17" spans="1:6" ht="20.25" customHeight="1">
      <c r="A17" s="205" t="s">
        <v>10</v>
      </c>
      <c r="B17" s="205"/>
      <c r="C17" s="205"/>
      <c r="D17" s="9"/>
      <c r="E17" s="9"/>
      <c r="F17" s="18"/>
    </row>
    <row r="18" spans="1:6" ht="19.5" customHeight="1">
      <c r="A18" s="210" t="s">
        <v>495</v>
      </c>
      <c r="B18" s="210"/>
      <c r="C18" s="6"/>
      <c r="D18" s="6"/>
      <c r="E18" s="6"/>
      <c r="F18" s="5"/>
    </row>
    <row r="19" spans="1:6" ht="19.5" customHeight="1">
      <c r="A19" s="6" t="s">
        <v>8</v>
      </c>
      <c r="B19" s="6"/>
      <c r="C19" s="6"/>
      <c r="D19" s="6"/>
      <c r="E19" s="6"/>
      <c r="F19" s="5"/>
    </row>
    <row r="20" spans="1:6" ht="18.75">
      <c r="A20" s="9"/>
      <c r="B20" s="15"/>
      <c r="C20" s="15"/>
      <c r="D20" s="15"/>
      <c r="E20" s="15"/>
      <c r="F20" s="15"/>
    </row>
    <row r="21" spans="1:6" ht="19.5" customHeight="1">
      <c r="A21" s="19"/>
      <c r="B21" s="20"/>
      <c r="C21" s="20"/>
      <c r="D21" s="20"/>
      <c r="E21" s="20" t="s">
        <v>11</v>
      </c>
      <c r="F21" s="20" t="s">
        <v>12</v>
      </c>
    </row>
    <row r="22" spans="1:6" ht="19.5" customHeight="1">
      <c r="A22" s="21" t="s">
        <v>13</v>
      </c>
      <c r="B22" s="19" t="s">
        <v>492</v>
      </c>
      <c r="C22" s="199"/>
      <c r="D22" s="200"/>
      <c r="E22" s="20" t="s">
        <v>14</v>
      </c>
      <c r="F22" s="20">
        <v>30698617</v>
      </c>
    </row>
    <row r="23" spans="1:6" ht="19.5" customHeight="1">
      <c r="A23" s="21" t="s">
        <v>15</v>
      </c>
      <c r="B23" s="19" t="s">
        <v>488</v>
      </c>
      <c r="C23" s="199"/>
      <c r="D23" s="200"/>
      <c r="E23" s="20" t="s">
        <v>16</v>
      </c>
      <c r="F23" s="20">
        <v>150</v>
      </c>
    </row>
    <row r="24" spans="1:6" ht="19.5" customHeight="1">
      <c r="A24" s="21" t="s">
        <v>17</v>
      </c>
      <c r="B24" s="20"/>
      <c r="C24" s="20"/>
      <c r="D24" s="20"/>
      <c r="E24" s="20" t="s">
        <v>18</v>
      </c>
      <c r="F24" s="20">
        <v>5910136300</v>
      </c>
    </row>
    <row r="25" spans="1:6" ht="19.5" customHeight="1">
      <c r="A25" s="21" t="s">
        <v>19</v>
      </c>
      <c r="B25" s="20"/>
      <c r="C25" s="20"/>
      <c r="D25" s="20"/>
      <c r="E25" s="20" t="s">
        <v>20</v>
      </c>
      <c r="F25" s="20" t="s">
        <v>497</v>
      </c>
    </row>
    <row r="26" spans="1:6" ht="19.5" customHeight="1">
      <c r="A26" s="21" t="s">
        <v>21</v>
      </c>
      <c r="B26" s="20"/>
      <c r="C26" s="20"/>
      <c r="D26" s="20"/>
      <c r="E26" s="20" t="s">
        <v>22</v>
      </c>
      <c r="F26" s="20"/>
    </row>
    <row r="27" spans="1:6" ht="19.5" customHeight="1">
      <c r="A27" s="21" t="s">
        <v>23</v>
      </c>
      <c r="B27" s="211" t="s">
        <v>489</v>
      </c>
      <c r="C27" s="212"/>
      <c r="D27" s="213"/>
      <c r="E27" s="20" t="s">
        <v>24</v>
      </c>
      <c r="F27" s="20" t="s">
        <v>493</v>
      </c>
    </row>
    <row r="28" spans="1:6" ht="19.5" customHeight="1">
      <c r="A28" s="21" t="s">
        <v>25</v>
      </c>
      <c r="B28" s="20" t="s">
        <v>487</v>
      </c>
      <c r="C28" s="20"/>
      <c r="D28" s="20"/>
      <c r="E28" s="20"/>
      <c r="F28" s="20"/>
    </row>
    <row r="29" spans="1:6" ht="19.5" customHeight="1">
      <c r="A29" s="21" t="s">
        <v>26</v>
      </c>
      <c r="B29" s="20" t="s">
        <v>488</v>
      </c>
      <c r="C29" s="20"/>
      <c r="D29" s="20"/>
      <c r="E29" s="20"/>
      <c r="F29" s="20"/>
    </row>
    <row r="30" spans="1:6" ht="19.5" customHeight="1">
      <c r="A30" s="21" t="s">
        <v>27</v>
      </c>
      <c r="B30" s="20">
        <v>22</v>
      </c>
      <c r="C30" s="20"/>
      <c r="D30" s="20"/>
      <c r="E30" s="20"/>
      <c r="F30" s="20"/>
    </row>
    <row r="31" spans="1:6" ht="19.5" customHeight="1">
      <c r="A31" s="21" t="s">
        <v>28</v>
      </c>
      <c r="B31" s="20" t="s">
        <v>490</v>
      </c>
      <c r="C31" s="20"/>
      <c r="D31" s="20"/>
      <c r="E31" s="20"/>
      <c r="F31" s="20"/>
    </row>
    <row r="32" spans="1:6" ht="19.5" customHeight="1">
      <c r="A32" s="21" t="s">
        <v>29</v>
      </c>
      <c r="B32" s="20">
        <v>700983</v>
      </c>
      <c r="C32" s="20"/>
      <c r="D32" s="20"/>
      <c r="E32" s="20"/>
      <c r="F32" s="20"/>
    </row>
    <row r="33" spans="1:6" ht="19.5" customHeight="1">
      <c r="A33" s="21" t="s">
        <v>30</v>
      </c>
      <c r="B33" s="20" t="s">
        <v>491</v>
      </c>
      <c r="C33" s="20"/>
      <c r="D33" s="20"/>
      <c r="E33" s="20"/>
      <c r="F33" s="20"/>
    </row>
    <row r="34" spans="1:6" ht="19.5" customHeight="1">
      <c r="A34" s="22"/>
      <c r="B34" s="10"/>
      <c r="C34" s="10"/>
      <c r="D34" s="10"/>
      <c r="E34" s="10"/>
      <c r="F34" s="10"/>
    </row>
    <row r="35" spans="1:6" ht="18.75">
      <c r="A35" s="208" t="s">
        <v>31</v>
      </c>
      <c r="B35" s="208"/>
      <c r="C35" s="208"/>
      <c r="D35" s="208"/>
      <c r="E35" s="208"/>
      <c r="F35" s="208"/>
    </row>
    <row r="36" spans="1:6" ht="18" customHeight="1">
      <c r="A36" s="208" t="s">
        <v>481</v>
      </c>
      <c r="B36" s="208"/>
      <c r="C36" s="208"/>
      <c r="D36" s="208"/>
      <c r="E36" s="208"/>
      <c r="F36" s="208"/>
    </row>
    <row r="37" spans="1:6" ht="23.25" customHeight="1">
      <c r="A37" s="208" t="s">
        <v>32</v>
      </c>
      <c r="B37" s="208"/>
      <c r="C37" s="208"/>
      <c r="D37" s="208"/>
      <c r="E37" s="208"/>
      <c r="F37" s="208"/>
    </row>
    <row r="38" spans="2:6" ht="3.75" customHeight="1">
      <c r="B38" s="23"/>
      <c r="C38" s="24"/>
      <c r="D38" s="23"/>
      <c r="E38" s="23"/>
      <c r="F38" s="23"/>
    </row>
    <row r="39" spans="1:6" ht="31.5" customHeight="1">
      <c r="A39" s="214" t="s">
        <v>33</v>
      </c>
      <c r="B39" s="215" t="s">
        <v>34</v>
      </c>
      <c r="C39" s="215" t="s">
        <v>35</v>
      </c>
      <c r="D39" s="215" t="s">
        <v>36</v>
      </c>
      <c r="E39" s="216" t="s">
        <v>37</v>
      </c>
      <c r="F39" s="215" t="s">
        <v>38</v>
      </c>
    </row>
    <row r="40" spans="1:6" ht="54.75" customHeight="1">
      <c r="A40" s="214"/>
      <c r="B40" s="215"/>
      <c r="C40" s="215"/>
      <c r="D40" s="215"/>
      <c r="E40" s="216"/>
      <c r="F40" s="215"/>
    </row>
    <row r="41" spans="1:6" ht="19.5" customHeight="1">
      <c r="A41" s="25">
        <v>1</v>
      </c>
      <c r="B41" s="26">
        <v>2</v>
      </c>
      <c r="C41" s="26">
        <v>3</v>
      </c>
      <c r="D41" s="26">
        <v>4</v>
      </c>
      <c r="E41" s="26">
        <v>5</v>
      </c>
      <c r="F41" s="26">
        <v>6</v>
      </c>
    </row>
    <row r="42" spans="1:6" ht="24.75" customHeight="1">
      <c r="A42" s="218" t="s">
        <v>39</v>
      </c>
      <c r="B42" s="218"/>
      <c r="C42" s="218"/>
      <c r="D42" s="218"/>
      <c r="E42" s="218"/>
      <c r="F42" s="218"/>
    </row>
    <row r="43" spans="1:6" ht="19.5" customHeight="1">
      <c r="A43" s="28" t="s">
        <v>40</v>
      </c>
      <c r="B43" s="25">
        <v>1000</v>
      </c>
      <c r="C43" s="29">
        <f>'I. Фін результат'!C7</f>
        <v>4227.799999999999</v>
      </c>
      <c r="D43" s="29">
        <f>'I. Фін результат'!D7</f>
        <v>4072</v>
      </c>
      <c r="E43" s="29">
        <f>'I. Фін результат'!E7</f>
        <v>3804</v>
      </c>
      <c r="F43" s="29">
        <f>'I. Фін результат'!F7</f>
        <v>4360</v>
      </c>
    </row>
    <row r="44" spans="1:6" ht="19.5" customHeight="1">
      <c r="A44" s="28" t="s">
        <v>41</v>
      </c>
      <c r="B44" s="25">
        <v>1010</v>
      </c>
      <c r="C44" s="29">
        <f>'I. Фін результат'!C13</f>
        <v>-3187.2000000000003</v>
      </c>
      <c r="D44" s="29">
        <f>'I. Фін результат'!D13</f>
        <v>-3051.1</v>
      </c>
      <c r="E44" s="29">
        <f>'I. Фін результат'!E13</f>
        <v>-2858</v>
      </c>
      <c r="F44" s="29">
        <f>'I. Фін результат'!F13</f>
        <v>-3522</v>
      </c>
    </row>
    <row r="45" spans="1:6" ht="19.5" customHeight="1">
      <c r="A45" s="30" t="s">
        <v>42</v>
      </c>
      <c r="B45" s="25">
        <v>1020</v>
      </c>
      <c r="C45" s="31">
        <f>SUM(C43:C44)</f>
        <v>1040.599999999999</v>
      </c>
      <c r="D45" s="31">
        <f>SUM(D43:D44)</f>
        <v>1020.9000000000001</v>
      </c>
      <c r="E45" s="31">
        <f>SUM(E43:E44)</f>
        <v>946</v>
      </c>
      <c r="F45" s="31">
        <f>SUM(F43:F44)</f>
        <v>838</v>
      </c>
    </row>
    <row r="46" spans="1:6" ht="19.5" customHeight="1">
      <c r="A46" s="28" t="s">
        <v>43</v>
      </c>
      <c r="B46" s="25">
        <v>1030</v>
      </c>
      <c r="C46" s="29">
        <f>'I. Фін результат'!C23</f>
        <v>-1048.4</v>
      </c>
      <c r="D46" s="29">
        <f>'I. Фін результат'!D23</f>
        <v>-962</v>
      </c>
      <c r="E46" s="29">
        <f>'I. Фін результат'!E23</f>
        <v>-926</v>
      </c>
      <c r="F46" s="29">
        <f>'I. Фін результат'!F23</f>
        <v>-799</v>
      </c>
    </row>
    <row r="47" spans="1:6" ht="19.5" customHeight="1">
      <c r="A47" s="28" t="s">
        <v>44</v>
      </c>
      <c r="B47" s="25">
        <v>1060</v>
      </c>
      <c r="C47" s="29">
        <f>'I. Фін результат'!C46</f>
        <v>0</v>
      </c>
      <c r="D47" s="29">
        <f>'I. Фін результат'!D46</f>
        <v>0</v>
      </c>
      <c r="E47" s="29">
        <f>'I. Фін результат'!E46</f>
        <v>0</v>
      </c>
      <c r="F47" s="29">
        <f>'I. Фін результат'!F46</f>
        <v>0</v>
      </c>
    </row>
    <row r="48" spans="1:6" ht="19.5" customHeight="1">
      <c r="A48" s="28" t="s">
        <v>45</v>
      </c>
      <c r="B48" s="25">
        <v>1070</v>
      </c>
      <c r="C48" s="29">
        <f>'I. Фін результат'!C54</f>
        <v>0</v>
      </c>
      <c r="D48" s="29">
        <f>'I. Фін результат'!D54</f>
        <v>0</v>
      </c>
      <c r="E48" s="29">
        <f>'I. Фін результат'!E54</f>
        <v>0</v>
      </c>
      <c r="F48" s="29">
        <f>'I. Фін результат'!F54</f>
        <v>0</v>
      </c>
    </row>
    <row r="49" spans="1:6" ht="19.5" customHeight="1">
      <c r="A49" s="28" t="s">
        <v>46</v>
      </c>
      <c r="B49" s="25">
        <v>1080</v>
      </c>
      <c r="C49" s="29">
        <f>'I. Фін результат'!C58</f>
        <v>0</v>
      </c>
      <c r="D49" s="29">
        <f>'I. Фін результат'!D58</f>
        <v>0</v>
      </c>
      <c r="E49" s="29">
        <f>'I. Фін результат'!E58</f>
        <v>0</v>
      </c>
      <c r="F49" s="29">
        <f>'I. Фін результат'!F58</f>
        <v>0</v>
      </c>
    </row>
    <row r="50" spans="1:6" ht="19.5" customHeight="1">
      <c r="A50" s="32" t="s">
        <v>47</v>
      </c>
      <c r="B50" s="25">
        <v>1100</v>
      </c>
      <c r="C50" s="31">
        <f>SUM(C45:C49)</f>
        <v>-7.800000000001091</v>
      </c>
      <c r="D50" s="31">
        <f>SUM(D45:D49)</f>
        <v>58.90000000000009</v>
      </c>
      <c r="E50" s="31">
        <f>SUM(E45:E49)</f>
        <v>20</v>
      </c>
      <c r="F50" s="31">
        <f>SUM(F45:F49)</f>
        <v>39</v>
      </c>
    </row>
    <row r="51" spans="1:6" ht="19.5" customHeight="1">
      <c r="A51" s="33" t="s">
        <v>48</v>
      </c>
      <c r="B51" s="25">
        <v>1310</v>
      </c>
      <c r="C51" s="34">
        <f>'I. Фін результат'!C94</f>
        <v>228.2999999999989</v>
      </c>
      <c r="D51" s="34">
        <f>'I. Фін результат'!D94</f>
        <v>226.9000000000001</v>
      </c>
      <c r="E51" s="34">
        <f>'I. Фін результат'!E94</f>
        <v>183</v>
      </c>
      <c r="F51" s="34">
        <f>'I. Фін результат'!F94</f>
        <v>187</v>
      </c>
    </row>
    <row r="52" spans="1:6" ht="19.5" customHeight="1">
      <c r="A52" s="33" t="s">
        <v>49</v>
      </c>
      <c r="B52" s="25">
        <f>' V. Коефіцієнти'!B8</f>
        <v>5010</v>
      </c>
      <c r="C52" s="35">
        <f>(C51/C43)*100</f>
        <v>5.399971616443516</v>
      </c>
      <c r="D52" s="35">
        <f>(D51/D43)*100</f>
        <v>5.572200392927311</v>
      </c>
      <c r="E52" s="35">
        <f>(E51/E43)*100</f>
        <v>4.8107255520504735</v>
      </c>
      <c r="F52" s="35">
        <f>(F51/F43)*100</f>
        <v>4.2889908256880735</v>
      </c>
    </row>
    <row r="53" spans="1:6" ht="19.5" customHeight="1">
      <c r="A53" s="36" t="s">
        <v>50</v>
      </c>
      <c r="B53" s="25">
        <v>1110</v>
      </c>
      <c r="C53" s="29">
        <f>'I. Фін результат'!C66</f>
        <v>0</v>
      </c>
      <c r="D53" s="29">
        <f>'I. Фін результат'!D66</f>
        <v>0</v>
      </c>
      <c r="E53" s="29">
        <f>'I. Фін результат'!E66</f>
        <v>0</v>
      </c>
      <c r="F53" s="29">
        <f>'I. Фін результат'!F66</f>
        <v>0</v>
      </c>
    </row>
    <row r="54" spans="1:6" ht="19.5" customHeight="1">
      <c r="A54" s="36" t="s">
        <v>51</v>
      </c>
      <c r="B54" s="25">
        <v>1120</v>
      </c>
      <c r="C54" s="29" t="str">
        <f>'I. Фін результат'!C67</f>
        <v>(    )</v>
      </c>
      <c r="D54" s="29" t="str">
        <f>'I. Фін результат'!D67</f>
        <v>(    )</v>
      </c>
      <c r="E54" s="29" t="str">
        <f>'I. Фін результат'!E67</f>
        <v>(    )</v>
      </c>
      <c r="F54" s="29">
        <f>'I. Фін результат'!F67</f>
        <v>0</v>
      </c>
    </row>
    <row r="55" spans="1:6" ht="19.5" customHeight="1">
      <c r="A55" s="36" t="s">
        <v>52</v>
      </c>
      <c r="B55" s="25">
        <v>1130</v>
      </c>
      <c r="C55" s="29">
        <f>'I. Фін результат'!C68</f>
        <v>0</v>
      </c>
      <c r="D55" s="29">
        <f>'I. Фін результат'!D68</f>
        <v>0</v>
      </c>
      <c r="E55" s="29">
        <f>'I. Фін результат'!E68</f>
        <v>0</v>
      </c>
      <c r="F55" s="29">
        <f>'I. Фін результат'!F68</f>
        <v>0</v>
      </c>
    </row>
    <row r="56" spans="1:6" ht="19.5" customHeight="1">
      <c r="A56" s="36" t="s">
        <v>53</v>
      </c>
      <c r="B56" s="25">
        <v>1140</v>
      </c>
      <c r="C56" s="29" t="str">
        <f>'I. Фін результат'!C69</f>
        <v>(    )</v>
      </c>
      <c r="D56" s="29" t="str">
        <f>'I. Фін результат'!D69</f>
        <v>(    )</v>
      </c>
      <c r="E56" s="29" t="str">
        <f>'I. Фін результат'!E69</f>
        <v>(    )</v>
      </c>
      <c r="F56" s="29">
        <f>'I. Фін результат'!F69</f>
        <v>0</v>
      </c>
    </row>
    <row r="57" spans="1:6" ht="19.5" customHeight="1">
      <c r="A57" s="36" t="s">
        <v>54</v>
      </c>
      <c r="B57" s="25">
        <v>1150</v>
      </c>
      <c r="C57" s="29">
        <f>'I. Фін результат'!C70</f>
        <v>26.9</v>
      </c>
      <c r="D57" s="29">
        <f>'I. Фін результат'!D70</f>
        <v>50</v>
      </c>
      <c r="E57" s="29">
        <f>'I. Фін результат'!E70</f>
        <v>42</v>
      </c>
      <c r="F57" s="29">
        <f>'I. Фін результат'!F70</f>
        <v>48</v>
      </c>
    </row>
    <row r="58" spans="1:6" ht="19.5" customHeight="1">
      <c r="A58" s="28" t="s">
        <v>55</v>
      </c>
      <c r="B58" s="25">
        <v>1160</v>
      </c>
      <c r="C58" s="29">
        <f>'I. Фін результат'!C73</f>
        <v>0</v>
      </c>
      <c r="D58" s="29">
        <f>'I. Фін результат'!D73</f>
        <v>0</v>
      </c>
      <c r="E58" s="29">
        <f>'I. Фін результат'!E73</f>
        <v>0</v>
      </c>
      <c r="F58" s="29">
        <f>'I. Фін результат'!F73</f>
        <v>0</v>
      </c>
    </row>
    <row r="59" spans="1:6" ht="19.5" customHeight="1">
      <c r="A59" s="33" t="s">
        <v>56</v>
      </c>
      <c r="B59" s="25">
        <v>1170</v>
      </c>
      <c r="C59" s="31">
        <f>SUM(C50,C53:C58)</f>
        <v>19.099999999998907</v>
      </c>
      <c r="D59" s="31">
        <f>SUM(D50,D53:D58)</f>
        <v>108.90000000000009</v>
      </c>
      <c r="E59" s="31">
        <f>SUM(E50,E53:E58)</f>
        <v>62</v>
      </c>
      <c r="F59" s="31">
        <f>SUM(F50,F53:F58)</f>
        <v>87</v>
      </c>
    </row>
    <row r="60" spans="1:6" ht="19.5" customHeight="1">
      <c r="A60" s="36" t="s">
        <v>57</v>
      </c>
      <c r="B60" s="26">
        <v>1180</v>
      </c>
      <c r="C60" s="29">
        <f>'I. Фін результат'!C77</f>
        <v>-2.9</v>
      </c>
      <c r="D60" s="29">
        <f>'I. Фін результат'!D77</f>
        <v>-19.5</v>
      </c>
      <c r="E60" s="29">
        <f>'I. Фін результат'!E77</f>
        <v>-11</v>
      </c>
      <c r="F60" s="29">
        <f>'I. Фін результат'!F77</f>
        <v>-15.7</v>
      </c>
    </row>
    <row r="61" spans="1:6" ht="19.5" customHeight="1">
      <c r="A61" s="36" t="s">
        <v>58</v>
      </c>
      <c r="B61" s="26">
        <v>1181</v>
      </c>
      <c r="C61" s="29">
        <f>'I. Фін результат'!C78</f>
        <v>0</v>
      </c>
      <c r="D61" s="29">
        <f>'I. Фін результат'!D78</f>
        <v>0</v>
      </c>
      <c r="E61" s="29">
        <f>'I. Фін результат'!E78</f>
        <v>0</v>
      </c>
      <c r="F61" s="29">
        <f>'I. Фін результат'!F78</f>
        <v>0</v>
      </c>
    </row>
    <row r="62" spans="1:6" ht="19.5" customHeight="1">
      <c r="A62" s="36" t="s">
        <v>59</v>
      </c>
      <c r="B62" s="25">
        <v>1190</v>
      </c>
      <c r="C62" s="29">
        <f>'I. Фін результат'!C79</f>
        <v>0</v>
      </c>
      <c r="D62" s="29">
        <f>'I. Фін результат'!D79</f>
        <v>0</v>
      </c>
      <c r="E62" s="29">
        <f>'I. Фін результат'!E79</f>
        <v>0</v>
      </c>
      <c r="F62" s="29">
        <f>'I. Фін результат'!F79</f>
        <v>0</v>
      </c>
    </row>
    <row r="63" spans="1:6" ht="19.5" customHeight="1">
      <c r="A63" s="36" t="s">
        <v>60</v>
      </c>
      <c r="B63" s="25">
        <v>1191</v>
      </c>
      <c r="C63" s="29" t="str">
        <f>'I. Фін результат'!C80</f>
        <v>(    )</v>
      </c>
      <c r="D63" s="29" t="str">
        <f>'I. Фін результат'!D80</f>
        <v>(    )</v>
      </c>
      <c r="E63" s="29" t="str">
        <f>'I. Фін результат'!E80</f>
        <v>(    )</v>
      </c>
      <c r="F63" s="29">
        <f>'I. Фін результат'!F80</f>
        <v>0</v>
      </c>
    </row>
    <row r="64" spans="1:6" ht="19.5" customHeight="1">
      <c r="A64" s="32" t="s">
        <v>61</v>
      </c>
      <c r="B64" s="25">
        <v>1200</v>
      </c>
      <c r="C64" s="31">
        <f>SUM(C59:C63)</f>
        <v>16.19999999999891</v>
      </c>
      <c r="D64" s="31">
        <f>SUM(D59:D63)</f>
        <v>89.40000000000009</v>
      </c>
      <c r="E64" s="31">
        <f>SUM(E59:E63)</f>
        <v>51</v>
      </c>
      <c r="F64" s="31">
        <f>SUM(F59:F63)</f>
        <v>71.3</v>
      </c>
    </row>
    <row r="65" spans="1:6" ht="19.5" customHeight="1">
      <c r="A65" s="36" t="s">
        <v>62</v>
      </c>
      <c r="B65" s="25">
        <v>1201</v>
      </c>
      <c r="C65" s="29">
        <f>'I. Фін результат'!C82</f>
        <v>16.19999999999891</v>
      </c>
      <c r="D65" s="29">
        <f>'I. Фін результат'!D82</f>
        <v>89.40000000000009</v>
      </c>
      <c r="E65" s="29">
        <f>'I. Фін результат'!E82</f>
        <v>51</v>
      </c>
      <c r="F65" s="29">
        <f>'I. Фін результат'!F82</f>
        <v>71.3</v>
      </c>
    </row>
    <row r="66" spans="1:6" ht="19.5" customHeight="1">
      <c r="A66" s="36" t="s">
        <v>63</v>
      </c>
      <c r="B66" s="25">
        <v>1202</v>
      </c>
      <c r="C66" s="29">
        <f>'I. Фін результат'!C83</f>
        <v>0</v>
      </c>
      <c r="D66" s="29">
        <f>'I. Фін результат'!D83</f>
        <v>0</v>
      </c>
      <c r="E66" s="29">
        <f>'I. Фін результат'!E83</f>
        <v>0</v>
      </c>
      <c r="F66" s="29">
        <f>'I. Фін результат'!F83</f>
        <v>0</v>
      </c>
    </row>
    <row r="67" spans="1:6" ht="24.75" customHeight="1">
      <c r="A67" s="217" t="s">
        <v>64</v>
      </c>
      <c r="B67" s="217"/>
      <c r="C67" s="217"/>
      <c r="D67" s="217"/>
      <c r="E67" s="217"/>
      <c r="F67" s="217"/>
    </row>
    <row r="68" spans="1:6" ht="37.5">
      <c r="A68" s="38" t="s">
        <v>65</v>
      </c>
      <c r="B68" s="25">
        <v>2110</v>
      </c>
      <c r="C68" s="34">
        <f>'ІІ. Розр. з бюджетом'!C22</f>
        <v>589.1</v>
      </c>
      <c r="D68" s="34">
        <f>'ІІ. Розр. з бюджетом'!D22</f>
        <v>389.4</v>
      </c>
      <c r="E68" s="34">
        <f>'ІІ. Розр. з бюджетом'!E22</f>
        <v>559.2</v>
      </c>
      <c r="F68" s="34">
        <f>'ІІ. Розр. з бюджетом'!F22</f>
        <v>463.7</v>
      </c>
    </row>
    <row r="69" spans="1:6" ht="18.75">
      <c r="A69" s="36" t="s">
        <v>66</v>
      </c>
      <c r="B69" s="25">
        <v>2111</v>
      </c>
      <c r="C69" s="29">
        <f>'ІІ. Розр. з бюджетом'!C23</f>
        <v>2.9</v>
      </c>
      <c r="D69" s="29">
        <f>'ІІ. Розр. з бюджетом'!D23</f>
        <v>19.4</v>
      </c>
      <c r="E69" s="29">
        <f>'ІІ. Розр. з бюджетом'!E23</f>
        <v>11.2</v>
      </c>
      <c r="F69" s="29">
        <f>'ІІ. Розр. з бюджетом'!F23</f>
        <v>15.7</v>
      </c>
    </row>
    <row r="70" spans="1:6" ht="37.5">
      <c r="A70" s="36" t="s">
        <v>67</v>
      </c>
      <c r="B70" s="25">
        <v>2112</v>
      </c>
      <c r="C70" s="29">
        <f>'ІІ. Розр. з бюджетом'!C24</f>
        <v>586.2</v>
      </c>
      <c r="D70" s="29">
        <f>'ІІ. Розр. з бюджетом'!D24</f>
        <v>370</v>
      </c>
      <c r="E70" s="29">
        <f>'ІІ. Розр. з бюджетом'!E24</f>
        <v>548</v>
      </c>
      <c r="F70" s="29">
        <f>'ІІ. Розр. з бюджетом'!F24</f>
        <v>448</v>
      </c>
    </row>
    <row r="71" spans="1:6" ht="37.5">
      <c r="A71" s="39" t="s">
        <v>68</v>
      </c>
      <c r="B71" s="26">
        <v>2113</v>
      </c>
      <c r="C71" s="29" t="str">
        <f>'ІІ. Розр. з бюджетом'!C25</f>
        <v>(    )</v>
      </c>
      <c r="D71" s="29" t="str">
        <f>'ІІ. Розр. з бюджетом'!D25</f>
        <v>(    )</v>
      </c>
      <c r="E71" s="29" t="str">
        <f>'ІІ. Розр. з бюджетом'!E25</f>
        <v>(    )</v>
      </c>
      <c r="F71" s="29">
        <f>'ІІ. Розр. з бюджетом'!F25</f>
        <v>0</v>
      </c>
    </row>
    <row r="72" spans="1:6" ht="18.75">
      <c r="A72" s="39" t="s">
        <v>69</v>
      </c>
      <c r="B72" s="40">
        <v>2114</v>
      </c>
      <c r="C72" s="29">
        <f>'ІІ. Розр. з бюджетом'!C26</f>
        <v>0</v>
      </c>
      <c r="D72" s="29">
        <f>'ІІ. Розр. з бюджетом'!D26</f>
        <v>0</v>
      </c>
      <c r="E72" s="29">
        <f>'ІІ. Розр. з бюджетом'!E26</f>
        <v>0</v>
      </c>
      <c r="F72" s="29">
        <f>'ІІ. Розр. з бюджетом'!F26</f>
        <v>0</v>
      </c>
    </row>
    <row r="73" spans="1:6" ht="37.5">
      <c r="A73" s="39" t="s">
        <v>70</v>
      </c>
      <c r="B73" s="40">
        <v>2115</v>
      </c>
      <c r="C73" s="29">
        <f>'ІІ. Розр. з бюджетом'!C27</f>
        <v>0</v>
      </c>
      <c r="D73" s="29">
        <f>'ІІ. Розр. з бюджетом'!D27</f>
        <v>0</v>
      </c>
      <c r="E73" s="29">
        <f>'ІІ. Розр. з бюджетом'!E27</f>
        <v>0</v>
      </c>
      <c r="F73" s="29">
        <f>'ІІ. Розр. з бюджетом'!F27</f>
        <v>0</v>
      </c>
    </row>
    <row r="74" spans="1:6" ht="18.75">
      <c r="A74" s="41" t="s">
        <v>71</v>
      </c>
      <c r="B74" s="26">
        <v>2116</v>
      </c>
      <c r="C74" s="29">
        <f>'ІІ. Розр. з бюджетом'!C28</f>
        <v>0</v>
      </c>
      <c r="D74" s="29">
        <f>'ІІ. Розр. з бюджетом'!D28</f>
        <v>0</v>
      </c>
      <c r="E74" s="29">
        <f>'ІІ. Розр. з бюджетом'!E28</f>
        <v>0</v>
      </c>
      <c r="F74" s="29">
        <f>'ІІ. Розр. з бюджетом'!F28</f>
        <v>0</v>
      </c>
    </row>
    <row r="75" spans="1:6" ht="18.75">
      <c r="A75" s="41" t="s">
        <v>72</v>
      </c>
      <c r="B75" s="26">
        <v>2117</v>
      </c>
      <c r="C75" s="29">
        <f>'ІІ. Розр. з бюджетом'!C29</f>
        <v>0</v>
      </c>
      <c r="D75" s="29">
        <f>'ІІ. Розр. з бюджетом'!D29</f>
        <v>0</v>
      </c>
      <c r="E75" s="29">
        <f>'ІІ. Розр. з бюджетом'!E29</f>
        <v>0</v>
      </c>
      <c r="F75" s="29">
        <f>'ІІ. Розр. з бюджетом'!F29</f>
        <v>0</v>
      </c>
    </row>
    <row r="76" spans="1:6" ht="37.5">
      <c r="A76" s="42" t="s">
        <v>73</v>
      </c>
      <c r="B76" s="26">
        <v>2120</v>
      </c>
      <c r="C76" s="34">
        <f>'ІІ. Розр. з бюджетом'!C32</f>
        <v>415.9</v>
      </c>
      <c r="D76" s="34">
        <f>'ІІ. Розр. з бюджетом'!D32</f>
        <v>397.4</v>
      </c>
      <c r="E76" s="34">
        <f>'ІІ. Розр. з бюджетом'!E32</f>
        <v>381</v>
      </c>
      <c r="F76" s="34">
        <f>'ІІ. Розр. з бюджетом'!F32</f>
        <v>408</v>
      </c>
    </row>
    <row r="77" spans="1:6" ht="37.5">
      <c r="A77" s="42" t="s">
        <v>74</v>
      </c>
      <c r="B77" s="26">
        <v>2130</v>
      </c>
      <c r="C77" s="34">
        <f>'ІІ. Розр. з бюджетом'!C37</f>
        <v>475</v>
      </c>
      <c r="D77" s="34">
        <f>'ІІ. Розр. з бюджетом'!D37</f>
        <v>449.5</v>
      </c>
      <c r="E77" s="34">
        <f>'ІІ. Розр. з бюджетом'!E37</f>
        <v>426</v>
      </c>
      <c r="F77" s="34">
        <f>'ІІ. Розр. з бюджетом'!F37</f>
        <v>461</v>
      </c>
    </row>
    <row r="78" spans="1:6" ht="75">
      <c r="A78" s="41" t="s">
        <v>75</v>
      </c>
      <c r="B78" s="26">
        <v>2131</v>
      </c>
      <c r="C78" s="29">
        <f>'ІІ. Розр. з бюджетом'!C38</f>
        <v>0.3</v>
      </c>
      <c r="D78" s="29">
        <f>'ІІ. Розр. з бюджетом'!D38</f>
        <v>1.1</v>
      </c>
      <c r="E78" s="29">
        <f>'ІІ. Розр. з бюджетом'!E38</f>
        <v>1</v>
      </c>
      <c r="F78" s="29">
        <f>'ІІ. Розр. з бюджетом'!F38</f>
        <v>1</v>
      </c>
    </row>
    <row r="79" spans="1:6" ht="37.5">
      <c r="A79" s="41" t="s">
        <v>76</v>
      </c>
      <c r="B79" s="26">
        <v>2133</v>
      </c>
      <c r="C79" s="29">
        <f>'ІІ. Розр. з бюджетом'!C40</f>
        <v>474.7</v>
      </c>
      <c r="D79" s="29">
        <f>'ІІ. Розр. з бюджетом'!D40</f>
        <v>448.4</v>
      </c>
      <c r="E79" s="29">
        <f>'ІІ. Розр. з бюджетом'!E40</f>
        <v>425</v>
      </c>
      <c r="F79" s="29">
        <f>'ІІ. Розр. з бюджетом'!F40</f>
        <v>460</v>
      </c>
    </row>
    <row r="80" spans="1:6" ht="25.5" customHeight="1">
      <c r="A80" s="42" t="s">
        <v>77</v>
      </c>
      <c r="B80" s="26">
        <v>2200</v>
      </c>
      <c r="C80" s="34">
        <f>'ІІ. Розр. з бюджетом'!C45</f>
        <v>1480</v>
      </c>
      <c r="D80" s="34">
        <f>'ІІ. Розр. з бюджетом'!D45</f>
        <v>1236.3</v>
      </c>
      <c r="E80" s="34">
        <f>'ІІ. Розр. з бюджетом'!E45</f>
        <v>1366.2</v>
      </c>
      <c r="F80" s="34">
        <f>'ІІ. Розр. з бюджетом'!F45</f>
        <v>1332.7</v>
      </c>
    </row>
    <row r="81" spans="1:6" ht="24.75" customHeight="1">
      <c r="A81" s="217" t="s">
        <v>78</v>
      </c>
      <c r="B81" s="217"/>
      <c r="C81" s="217"/>
      <c r="D81" s="217"/>
      <c r="E81" s="217"/>
      <c r="F81" s="217"/>
    </row>
    <row r="82" spans="1:6" ht="19.5" customHeight="1">
      <c r="A82" s="43" t="s">
        <v>79</v>
      </c>
      <c r="B82" s="25">
        <v>3405</v>
      </c>
      <c r="C82" s="34">
        <f>'ІІІ. Рух грош. коштів'!C78</f>
        <v>911.7</v>
      </c>
      <c r="D82" s="34">
        <f>'ІІІ. Рух грош. коштів'!D78</f>
        <v>120</v>
      </c>
      <c r="E82" s="34">
        <f>'ІІІ. Рух грош. коштів'!E78</f>
        <v>536</v>
      </c>
      <c r="F82" s="34">
        <f>'ІІІ. Рух грош. коштів'!F78</f>
        <v>230</v>
      </c>
    </row>
    <row r="83" spans="1:6" ht="19.5" customHeight="1">
      <c r="A83" s="41" t="s">
        <v>80</v>
      </c>
      <c r="B83" s="44">
        <v>3040</v>
      </c>
      <c r="C83" s="29">
        <f>'ІІІ. Рух грош. коштів'!C11</f>
        <v>0</v>
      </c>
      <c r="D83" s="29">
        <f>'ІІІ. Рух грош. коштів'!D11</f>
        <v>0</v>
      </c>
      <c r="E83" s="29">
        <f>'ІІІ. Рух грош. коштів'!E11</f>
        <v>0</v>
      </c>
      <c r="F83" s="29">
        <f>'ІІІ. Рух грош. коштів'!F11</f>
        <v>0</v>
      </c>
    </row>
    <row r="84" spans="1:6" ht="19.5" customHeight="1">
      <c r="A84" s="41" t="s">
        <v>81</v>
      </c>
      <c r="B84" s="44">
        <v>3195</v>
      </c>
      <c r="C84" s="29">
        <f>'ІІІ. Рух грош. коштів'!C38</f>
        <v>-377.7000000000007</v>
      </c>
      <c r="D84" s="29">
        <f>'ІІІ. Рух грош. коштів'!D38</f>
        <v>20.199999999999818</v>
      </c>
      <c r="E84" s="29">
        <f>'ІІІ. Рух грош. коштів'!E38</f>
        <v>-306</v>
      </c>
      <c r="F84" s="29">
        <f>'ІІІ. Рух грош. коштів'!F38</f>
        <v>-145</v>
      </c>
    </row>
    <row r="85" spans="1:6" ht="19.5" customHeight="1">
      <c r="A85" s="41" t="s">
        <v>82</v>
      </c>
      <c r="B85" s="44">
        <v>3295</v>
      </c>
      <c r="C85" s="29">
        <f>'ІІІ. Рух грош. коштів'!C57</f>
        <v>1.7</v>
      </c>
      <c r="D85" s="29">
        <f>'ІІІ. Рух грош. коштів'!D57</f>
        <v>0</v>
      </c>
      <c r="E85" s="29">
        <f>'ІІІ. Рух грош. коштів'!E57</f>
        <v>0</v>
      </c>
      <c r="F85" s="29">
        <f>'ІІІ. Рух грош. коштів'!F57</f>
        <v>0</v>
      </c>
    </row>
    <row r="86" spans="1:6" ht="19.5" customHeight="1">
      <c r="A86" s="41" t="s">
        <v>83</v>
      </c>
      <c r="B86" s="25">
        <v>3395</v>
      </c>
      <c r="C86" s="29">
        <f>'ІІІ. Рух грош. коштів'!C76</f>
        <v>0</v>
      </c>
      <c r="D86" s="29">
        <f>'ІІІ. Рух грош. коштів'!D76</f>
        <v>0</v>
      </c>
      <c r="E86" s="29">
        <f>'ІІІ. Рух грош. коштів'!E76</f>
        <v>0</v>
      </c>
      <c r="F86" s="29">
        <f>'ІІІ. Рух грош. коштів'!F76</f>
        <v>0</v>
      </c>
    </row>
    <row r="87" spans="1:6" ht="19.5" customHeight="1">
      <c r="A87" s="41" t="s">
        <v>84</v>
      </c>
      <c r="B87" s="25">
        <v>3410</v>
      </c>
      <c r="C87" s="29">
        <f>'ІІІ. Рух грош. коштів'!C79</f>
        <v>0</v>
      </c>
      <c r="D87" s="29">
        <f>'ІІІ. Рух грош. коштів'!D79</f>
        <v>0</v>
      </c>
      <c r="E87" s="29">
        <f>'ІІІ. Рух грош. коштів'!E79</f>
        <v>0</v>
      </c>
      <c r="F87" s="29">
        <f>'ІІІ. Рух грош. коштів'!F79</f>
        <v>0</v>
      </c>
    </row>
    <row r="88" spans="1:6" ht="19.5" customHeight="1">
      <c r="A88" s="45" t="s">
        <v>85</v>
      </c>
      <c r="B88" s="25">
        <v>3415</v>
      </c>
      <c r="C88" s="31">
        <f>SUM(C82,C84:C87)</f>
        <v>535.6999999999994</v>
      </c>
      <c r="D88" s="31">
        <f>SUM(D82,D84:D87)</f>
        <v>140.19999999999982</v>
      </c>
      <c r="E88" s="31">
        <f>SUM(E82,E84:E87)</f>
        <v>230</v>
      </c>
      <c r="F88" s="31">
        <f>SUM(F82,F84:F87)</f>
        <v>85</v>
      </c>
    </row>
    <row r="89" spans="1:6" ht="24.75" customHeight="1">
      <c r="A89" s="219" t="s">
        <v>86</v>
      </c>
      <c r="B89" s="219"/>
      <c r="C89" s="219"/>
      <c r="D89" s="219"/>
      <c r="E89" s="219"/>
      <c r="F89" s="219"/>
    </row>
    <row r="90" spans="1:6" ht="19.5" customHeight="1">
      <c r="A90" s="41" t="s">
        <v>87</v>
      </c>
      <c r="B90" s="25">
        <v>4000</v>
      </c>
      <c r="C90" s="29">
        <f>'IV. Кап. інвестиції'!C9</f>
        <v>297</v>
      </c>
      <c r="D90" s="29">
        <f>'IV. Кап. інвестиції'!D9</f>
        <v>168</v>
      </c>
      <c r="E90" s="29">
        <f>'IV. Кап. інвестиції'!E9</f>
        <v>60</v>
      </c>
      <c r="F90" s="29">
        <f>'IV. Кап. інвестиції'!F9</f>
        <v>148</v>
      </c>
    </row>
    <row r="91" spans="1:6" ht="24.75" customHeight="1">
      <c r="A91" s="220" t="s">
        <v>88</v>
      </c>
      <c r="B91" s="220"/>
      <c r="C91" s="220"/>
      <c r="D91" s="220"/>
      <c r="E91" s="220"/>
      <c r="F91" s="220"/>
    </row>
    <row r="92" spans="1:6" ht="19.5" customHeight="1">
      <c r="A92" s="46" t="s">
        <v>89</v>
      </c>
      <c r="B92" s="47">
        <v>5040</v>
      </c>
      <c r="C92" s="48">
        <f>(C64/C43)*100</f>
        <v>0.38317801220490355</v>
      </c>
      <c r="D92" s="48">
        <f>(D64/D43)*100</f>
        <v>2.1954813359528513</v>
      </c>
      <c r="E92" s="48">
        <f>(E64/E43)*100</f>
        <v>1.3406940063091484</v>
      </c>
      <c r="F92" s="48">
        <f>(F64/F43)*100</f>
        <v>1.635321100917431</v>
      </c>
    </row>
    <row r="93" spans="1:6" ht="19.5" customHeight="1">
      <c r="A93" s="46" t="s">
        <v>90</v>
      </c>
      <c r="B93" s="47">
        <v>5020</v>
      </c>
      <c r="C93" s="49">
        <f>(C64/C104)*100</f>
        <v>0.43143625662464796</v>
      </c>
      <c r="D93" s="50">
        <f>(D64/D104)*100</f>
        <v>3.1871657754010725</v>
      </c>
      <c r="E93" s="50">
        <f>(E64/E104)*100</f>
        <v>2.113551595524244</v>
      </c>
      <c r="F93" s="50">
        <f>(F64/F104)*100</f>
        <v>3.3521391631405737</v>
      </c>
    </row>
    <row r="94" spans="1:6" ht="19.5" customHeight="1">
      <c r="A94" s="41" t="s">
        <v>91</v>
      </c>
      <c r="B94" s="25">
        <v>5030</v>
      </c>
      <c r="C94" s="51">
        <f>(C64/C110)*100</f>
        <v>0.44768695075440523</v>
      </c>
      <c r="D94" s="51">
        <f>(D64/D110)*100</f>
        <v>3.196281730425459</v>
      </c>
      <c r="E94" s="51">
        <f>(E64/E110)*100</f>
        <v>1.3691275167785235</v>
      </c>
      <c r="F94" s="51">
        <f>(F64/F110)*100</f>
        <v>1.8562874251497004</v>
      </c>
    </row>
    <row r="95" spans="1:6" ht="19.5" customHeight="1">
      <c r="A95" s="52" t="s">
        <v>92</v>
      </c>
      <c r="B95" s="44">
        <v>5110</v>
      </c>
      <c r="C95" s="50">
        <f>C110/C107</f>
        <v>25.129166666666666</v>
      </c>
      <c r="D95" s="50">
        <f>D110/D107</f>
        <v>349.625</v>
      </c>
      <c r="E95" s="50">
        <f>E110/E107</f>
        <v>106.42857142857143</v>
      </c>
      <c r="F95" s="50">
        <f>F110/F107</f>
        <v>132.44827586206895</v>
      </c>
    </row>
    <row r="96" spans="1:6" ht="19.5" customHeight="1">
      <c r="A96" s="52" t="s">
        <v>93</v>
      </c>
      <c r="B96" s="44">
        <v>5220</v>
      </c>
      <c r="C96" s="50">
        <f>C101/C100</f>
        <v>0.3854533394560947</v>
      </c>
      <c r="D96" s="50">
        <f>D101/D100</f>
        <v>0.2638121546961326</v>
      </c>
      <c r="E96" s="50">
        <f>E101/E100</f>
        <v>0.4487373737373737</v>
      </c>
      <c r="F96" s="50">
        <f>F101/F100</f>
        <v>0.48977604673807207</v>
      </c>
    </row>
    <row r="97" spans="1:6" ht="24.75" customHeight="1">
      <c r="A97" s="217" t="s">
        <v>94</v>
      </c>
      <c r="B97" s="217"/>
      <c r="C97" s="217"/>
      <c r="D97" s="217"/>
      <c r="E97" s="217"/>
      <c r="F97" s="217"/>
    </row>
    <row r="98" spans="1:6" ht="19.5" customHeight="1">
      <c r="A98" s="46" t="s">
        <v>95</v>
      </c>
      <c r="B98" s="47">
        <v>6000</v>
      </c>
      <c r="C98" s="29"/>
      <c r="D98" s="29"/>
      <c r="E98" s="29"/>
      <c r="F98" s="29"/>
    </row>
    <row r="99" spans="1:6" ht="19.5" customHeight="1">
      <c r="A99" s="46" t="s">
        <v>96</v>
      </c>
      <c r="B99" s="47">
        <v>6001</v>
      </c>
      <c r="C99" s="53">
        <f>C100-C101</f>
        <v>2408.9</v>
      </c>
      <c r="D99" s="53">
        <f>D100-D101</f>
        <v>2665</v>
      </c>
      <c r="E99" s="53">
        <f>E100-E101</f>
        <v>2183</v>
      </c>
      <c r="F99" s="53">
        <f>F100-F101</f>
        <v>2096</v>
      </c>
    </row>
    <row r="100" spans="1:6" ht="19.5" customHeight="1">
      <c r="A100" s="46" t="s">
        <v>97</v>
      </c>
      <c r="B100" s="47">
        <v>6002</v>
      </c>
      <c r="C100" s="29">
        <v>3919.8</v>
      </c>
      <c r="D100" s="29">
        <v>3620</v>
      </c>
      <c r="E100" s="29">
        <v>3960</v>
      </c>
      <c r="F100" s="29">
        <v>4108</v>
      </c>
    </row>
    <row r="101" spans="1:6" ht="19.5" customHeight="1">
      <c r="A101" s="46" t="s">
        <v>98</v>
      </c>
      <c r="B101" s="47">
        <v>6003</v>
      </c>
      <c r="C101" s="29">
        <v>1510.9</v>
      </c>
      <c r="D101" s="29">
        <v>955</v>
      </c>
      <c r="E101" s="29">
        <v>1777</v>
      </c>
      <c r="F101" s="29">
        <v>2012</v>
      </c>
    </row>
    <row r="102" spans="1:6" ht="19.5" customHeight="1">
      <c r="A102" s="41" t="s">
        <v>99</v>
      </c>
      <c r="B102" s="25">
        <v>6010</v>
      </c>
      <c r="C102" s="29">
        <v>1346</v>
      </c>
      <c r="D102" s="29">
        <v>140</v>
      </c>
      <c r="E102" s="29">
        <v>230</v>
      </c>
      <c r="F102" s="29">
        <v>31</v>
      </c>
    </row>
    <row r="103" spans="1:6" ht="19.5" customHeight="1">
      <c r="A103" s="41" t="s">
        <v>100</v>
      </c>
      <c r="B103" s="25">
        <v>6011</v>
      </c>
      <c r="C103" s="29">
        <v>536</v>
      </c>
      <c r="D103" s="29">
        <v>140</v>
      </c>
      <c r="E103" s="29">
        <v>230</v>
      </c>
      <c r="F103" s="29">
        <v>31</v>
      </c>
    </row>
    <row r="104" spans="1:6" s="54" customFormat="1" ht="19.5" customHeight="1">
      <c r="A104" s="42" t="s">
        <v>101</v>
      </c>
      <c r="B104" s="25">
        <v>6020</v>
      </c>
      <c r="C104" s="29">
        <v>3754.9</v>
      </c>
      <c r="D104" s="29">
        <v>2805</v>
      </c>
      <c r="E104" s="29">
        <f>E99+E102</f>
        <v>2413</v>
      </c>
      <c r="F104" s="29">
        <f>F99+F102</f>
        <v>2127</v>
      </c>
    </row>
    <row r="105" spans="1:6" ht="19.5" customHeight="1">
      <c r="A105" s="41" t="s">
        <v>102</v>
      </c>
      <c r="B105" s="25">
        <v>6030</v>
      </c>
      <c r="C105" s="29"/>
      <c r="D105" s="29"/>
      <c r="E105" s="29"/>
      <c r="F105" s="29"/>
    </row>
    <row r="106" spans="1:6" ht="19.5" customHeight="1">
      <c r="A106" s="41" t="s">
        <v>103</v>
      </c>
      <c r="B106" s="25">
        <v>6040</v>
      </c>
      <c r="C106" s="29">
        <v>144</v>
      </c>
      <c r="D106" s="29">
        <v>8</v>
      </c>
      <c r="E106" s="29">
        <v>35</v>
      </c>
      <c r="F106" s="29">
        <v>29</v>
      </c>
    </row>
    <row r="107" spans="1:6" s="54" customFormat="1" ht="19.5" customHeight="1">
      <c r="A107" s="42" t="s">
        <v>104</v>
      </c>
      <c r="B107" s="25">
        <v>6050</v>
      </c>
      <c r="C107" s="55">
        <f>SUM(C105:C106)</f>
        <v>144</v>
      </c>
      <c r="D107" s="55">
        <f>SUM(D105:D106)</f>
        <v>8</v>
      </c>
      <c r="E107" s="55">
        <f>SUM(E105:E106)</f>
        <v>35</v>
      </c>
      <c r="F107" s="55">
        <f>SUM(F105:F106)</f>
        <v>29</v>
      </c>
    </row>
    <row r="108" spans="1:6" ht="19.5" customHeight="1">
      <c r="A108" s="41" t="s">
        <v>105</v>
      </c>
      <c r="B108" s="25">
        <v>6060</v>
      </c>
      <c r="C108" s="29"/>
      <c r="D108" s="29"/>
      <c r="E108" s="29"/>
      <c r="F108" s="29"/>
    </row>
    <row r="109" spans="1:6" ht="19.5" customHeight="1">
      <c r="A109" s="41" t="s">
        <v>106</v>
      </c>
      <c r="B109" s="25">
        <v>6070</v>
      </c>
      <c r="C109" s="29"/>
      <c r="D109" s="29"/>
      <c r="E109" s="29"/>
      <c r="F109" s="29"/>
    </row>
    <row r="110" spans="1:6" s="54" customFormat="1" ht="19.5" customHeight="1">
      <c r="A110" s="42" t="s">
        <v>107</v>
      </c>
      <c r="B110" s="25">
        <v>6080</v>
      </c>
      <c r="C110" s="29">
        <v>3618.6</v>
      </c>
      <c r="D110" s="29">
        <v>2797</v>
      </c>
      <c r="E110" s="29">
        <v>3725</v>
      </c>
      <c r="F110" s="29">
        <v>3841</v>
      </c>
    </row>
    <row r="111" spans="1:6" s="54" customFormat="1" ht="19.5" customHeight="1">
      <c r="A111" s="217" t="s">
        <v>108</v>
      </c>
      <c r="B111" s="217"/>
      <c r="C111" s="217"/>
      <c r="D111" s="217"/>
      <c r="E111" s="217"/>
      <c r="F111" s="217"/>
    </row>
    <row r="112" spans="1:6" s="54" customFormat="1" ht="19.5" customHeight="1">
      <c r="A112" s="43" t="s">
        <v>109</v>
      </c>
      <c r="B112" s="56" t="s">
        <v>110</v>
      </c>
      <c r="C112" s="31">
        <f>SUM(C113:C115)</f>
        <v>0</v>
      </c>
      <c r="D112" s="31">
        <f>SUM(D113:D115)</f>
        <v>0</v>
      </c>
      <c r="E112" s="31">
        <f>SUM(E113:E115)</f>
        <v>0</v>
      </c>
      <c r="F112" s="31">
        <f>SUM(F113:F115)</f>
        <v>0</v>
      </c>
    </row>
    <row r="113" spans="1:6" s="54" customFormat="1" ht="19.5" customHeight="1">
      <c r="A113" s="41" t="s">
        <v>111</v>
      </c>
      <c r="B113" s="57" t="s">
        <v>112</v>
      </c>
      <c r="C113" s="29"/>
      <c r="D113" s="29"/>
      <c r="E113" s="29"/>
      <c r="F113" s="58">
        <f>'6.1. Інша інфо_1'!G60</f>
        <v>0</v>
      </c>
    </row>
    <row r="114" spans="1:6" s="54" customFormat="1" ht="19.5" customHeight="1">
      <c r="A114" s="41" t="s">
        <v>113</v>
      </c>
      <c r="B114" s="57" t="s">
        <v>114</v>
      </c>
      <c r="C114" s="29"/>
      <c r="D114" s="29"/>
      <c r="E114" s="29"/>
      <c r="F114" s="58">
        <f>'6.1. Інша інфо_1'!G63</f>
        <v>0</v>
      </c>
    </row>
    <row r="115" spans="1:6" s="54" customFormat="1" ht="19.5" customHeight="1">
      <c r="A115" s="41" t="s">
        <v>115</v>
      </c>
      <c r="B115" s="57" t="s">
        <v>116</v>
      </c>
      <c r="C115" s="29"/>
      <c r="D115" s="29"/>
      <c r="E115" s="29"/>
      <c r="F115" s="58">
        <f>'6.1. Інша інфо_1'!G66</f>
        <v>0</v>
      </c>
    </row>
    <row r="116" spans="1:6" s="54" customFormat="1" ht="19.5" customHeight="1">
      <c r="A116" s="42" t="s">
        <v>117</v>
      </c>
      <c r="B116" s="57" t="s">
        <v>118</v>
      </c>
      <c r="C116" s="31">
        <f>SUM(C117:C119)</f>
        <v>0</v>
      </c>
      <c r="D116" s="31">
        <f>SUM(D117:D119)</f>
        <v>0</v>
      </c>
      <c r="E116" s="31">
        <f>SUM(E117:E119)</f>
        <v>0</v>
      </c>
      <c r="F116" s="31">
        <f>SUM(F117:F119)</f>
        <v>0</v>
      </c>
    </row>
    <row r="117" spans="1:6" s="54" customFormat="1" ht="19.5" customHeight="1">
      <c r="A117" s="41" t="s">
        <v>111</v>
      </c>
      <c r="B117" s="57" t="s">
        <v>119</v>
      </c>
      <c r="C117" s="29"/>
      <c r="D117" s="29"/>
      <c r="E117" s="29"/>
      <c r="F117" s="58">
        <f>'6.1. Інша інфо_1'!J60</f>
        <v>0</v>
      </c>
    </row>
    <row r="118" spans="1:6" s="54" customFormat="1" ht="19.5" customHeight="1">
      <c r="A118" s="41" t="s">
        <v>113</v>
      </c>
      <c r="B118" s="57" t="s">
        <v>120</v>
      </c>
      <c r="C118" s="29"/>
      <c r="D118" s="29"/>
      <c r="E118" s="29"/>
      <c r="F118" s="58">
        <f>'6.1. Інша інфо_1'!J63</f>
        <v>0</v>
      </c>
    </row>
    <row r="119" spans="1:6" ht="19.5" customHeight="1">
      <c r="A119" s="52" t="s">
        <v>115</v>
      </c>
      <c r="B119" s="59" t="s">
        <v>121</v>
      </c>
      <c r="C119" s="29"/>
      <c r="D119" s="29"/>
      <c r="E119" s="29"/>
      <c r="F119" s="58">
        <f>'6.1. Інша інфо_1'!J66</f>
        <v>0</v>
      </c>
    </row>
    <row r="120" spans="1:6" ht="18.75">
      <c r="A120" s="217" t="s">
        <v>122</v>
      </c>
      <c r="B120" s="217"/>
      <c r="C120" s="217"/>
      <c r="D120" s="217"/>
      <c r="E120" s="217"/>
      <c r="F120" s="217"/>
    </row>
    <row r="121" spans="1:6" s="2" customFormat="1" ht="56.25">
      <c r="A121" s="42" t="s">
        <v>123</v>
      </c>
      <c r="B121" s="57" t="s">
        <v>124</v>
      </c>
      <c r="C121" s="58">
        <f>SUM(C122:C124)</f>
        <v>18</v>
      </c>
      <c r="D121" s="58">
        <f>SUM(D122:D124)</f>
        <v>21</v>
      </c>
      <c r="E121" s="58">
        <f>SUM(E122:E124)</f>
        <v>18</v>
      </c>
      <c r="F121" s="58">
        <f>SUM(F122:F124)</f>
        <v>22</v>
      </c>
    </row>
    <row r="122" spans="1:6" s="2" customFormat="1" ht="18.75">
      <c r="A122" s="36" t="s">
        <v>125</v>
      </c>
      <c r="B122" s="57" t="s">
        <v>126</v>
      </c>
      <c r="C122" s="29">
        <f>'6.1. Інша інфо_1'!D12</f>
        <v>1</v>
      </c>
      <c r="D122" s="29">
        <f>'6.1. Інша інфо_1'!F12</f>
        <v>1</v>
      </c>
      <c r="E122" s="29">
        <f>'6.1. Інша інфо_1'!H12</f>
        <v>1</v>
      </c>
      <c r="F122" s="29">
        <f>'6.1. Інша інфо_1'!J12</f>
        <v>1</v>
      </c>
    </row>
    <row r="123" spans="1:6" s="2" customFormat="1" ht="18.75">
      <c r="A123" s="36" t="s">
        <v>127</v>
      </c>
      <c r="B123" s="57" t="s">
        <v>128</v>
      </c>
      <c r="C123" s="29">
        <f>'6.1. Інша інфо_1'!D13</f>
        <v>3</v>
      </c>
      <c r="D123" s="29">
        <f>'6.1. Інша інфо_1'!F13</f>
        <v>3</v>
      </c>
      <c r="E123" s="29">
        <f>'6.1. Інша інфо_1'!H13</f>
        <v>3</v>
      </c>
      <c r="F123" s="29">
        <f>'6.1. Інша інфо_1'!J13</f>
        <v>3</v>
      </c>
    </row>
    <row r="124" spans="1:6" s="2" customFormat="1" ht="18.75">
      <c r="A124" s="36" t="s">
        <v>129</v>
      </c>
      <c r="B124" s="57" t="s">
        <v>130</v>
      </c>
      <c r="C124" s="29">
        <f>'6.1. Інша інфо_1'!D14</f>
        <v>14</v>
      </c>
      <c r="D124" s="29">
        <f>'6.1. Інша інфо_1'!F14</f>
        <v>17</v>
      </c>
      <c r="E124" s="29">
        <f>'6.1. Інша інфо_1'!H14</f>
        <v>14</v>
      </c>
      <c r="F124" s="29">
        <f>'6.1. Інша інфо_1'!J14</f>
        <v>18</v>
      </c>
    </row>
    <row r="125" spans="1:6" s="2" customFormat="1" ht="18.75">
      <c r="A125" s="42" t="s">
        <v>131</v>
      </c>
      <c r="B125" s="57" t="s">
        <v>132</v>
      </c>
      <c r="C125" s="58">
        <f>'I. Фін результат'!C99</f>
        <v>1965.5</v>
      </c>
      <c r="D125" s="58">
        <f>'I. Фін результат'!D99</f>
        <v>2038</v>
      </c>
      <c r="E125" s="58">
        <f>'I. Фін результат'!E99</f>
        <v>1954</v>
      </c>
      <c r="F125" s="58">
        <f>'I. Фін результат'!F99</f>
        <v>2093</v>
      </c>
    </row>
    <row r="126" spans="1:6" s="2" customFormat="1" ht="37.5">
      <c r="A126" s="42" t="s">
        <v>133</v>
      </c>
      <c r="B126" s="57" t="s">
        <v>134</v>
      </c>
      <c r="C126" s="29">
        <f>'6.1. Інша інфо_1'!D23</f>
        <v>9099.537037037036</v>
      </c>
      <c r="D126" s="29">
        <f>'6.1. Інша інфо_1'!F23</f>
        <v>8087.301587301587</v>
      </c>
      <c r="E126" s="29">
        <f>'6.1. Інша інфо_1'!H23</f>
        <v>9046.296296296296</v>
      </c>
      <c r="F126" s="29">
        <f>'6.1. Інша інфо_1'!J23</f>
        <v>7928.030303030304</v>
      </c>
    </row>
    <row r="127" spans="1:6" s="2" customFormat="1" ht="18.75">
      <c r="A127" s="36" t="s">
        <v>125</v>
      </c>
      <c r="B127" s="57" t="s">
        <v>135</v>
      </c>
      <c r="C127" s="29">
        <f>'6.1. Інша інфо_1'!D24</f>
        <v>23474.999999999996</v>
      </c>
      <c r="D127" s="29">
        <f>'6.1. Інша інфо_1'!F24</f>
        <v>19166.666666666668</v>
      </c>
      <c r="E127" s="29">
        <f>'6.1. Інша інфо_1'!H24</f>
        <v>17416.666666666668</v>
      </c>
      <c r="F127" s="29">
        <f>'6.1. Інша інфо_1'!J24</f>
        <v>18750</v>
      </c>
    </row>
    <row r="128" spans="1:6" s="2" customFormat="1" ht="18.75">
      <c r="A128" s="36" t="s">
        <v>136</v>
      </c>
      <c r="B128" s="57" t="s">
        <v>137</v>
      </c>
      <c r="C128" s="29">
        <f>'6.1. Інша інфо_1'!D28</f>
        <v>11608.333333333332</v>
      </c>
      <c r="D128" s="29">
        <f>'6.1. Інша інфо_1'!F28</f>
        <v>13388.888888888887</v>
      </c>
      <c r="E128" s="29">
        <f>'6.1. Інша інфо_1'!H28</f>
        <v>8416.666666666666</v>
      </c>
      <c r="F128" s="29">
        <f>'6.1. Інша інфо_1'!J28</f>
        <v>9916.666666666666</v>
      </c>
    </row>
    <row r="129" spans="1:6" s="2" customFormat="1" ht="18.75">
      <c r="A129" s="36" t="s">
        <v>138</v>
      </c>
      <c r="B129" s="57" t="s">
        <v>139</v>
      </c>
      <c r="C129" s="29">
        <f>'6.1. Інша інфо_1'!D29</f>
        <v>7535.119047619048</v>
      </c>
      <c r="D129" s="29">
        <f>'6.1. Інша інфо_1'!F29</f>
        <v>6500</v>
      </c>
      <c r="E129" s="29">
        <f>'6.1. Інша інфо_1'!H29</f>
        <v>7482.142857142858</v>
      </c>
      <c r="F129" s="29">
        <f>'6.1. Інша інфо_1'!J29</f>
        <v>6995.37037037037</v>
      </c>
    </row>
    <row r="130" spans="1:6" s="2" customFormat="1" ht="18.75">
      <c r="A130" s="60"/>
      <c r="C130" s="61"/>
      <c r="D130" s="62"/>
      <c r="E130" s="62"/>
      <c r="F130" s="62"/>
    </row>
    <row r="131" spans="1:6" s="2" customFormat="1" ht="18.75">
      <c r="A131" s="60"/>
      <c r="C131" s="61"/>
      <c r="D131" s="62"/>
      <c r="E131" s="62"/>
      <c r="F131" s="62"/>
    </row>
    <row r="132" spans="1:9" ht="19.5" customHeight="1">
      <c r="A132" s="129" t="s">
        <v>474</v>
      </c>
      <c r="B132" s="221" t="s">
        <v>475</v>
      </c>
      <c r="C132" s="221"/>
      <c r="D132" s="221"/>
      <c r="E132" s="190" t="s">
        <v>476</v>
      </c>
      <c r="F132" s="190"/>
      <c r="G132" s="190"/>
      <c r="H132" s="190"/>
      <c r="I132" s="190"/>
    </row>
    <row r="133" spans="1:6" s="2" customFormat="1" ht="18.75">
      <c r="A133" s="2" t="s">
        <v>141</v>
      </c>
      <c r="B133" s="1"/>
      <c r="C133" s="206" t="s">
        <v>142</v>
      </c>
      <c r="D133" s="206"/>
      <c r="E133" s="206"/>
      <c r="F133" s="206"/>
    </row>
    <row r="134" spans="1:6" s="2" customFormat="1" ht="18.75">
      <c r="A134" s="65"/>
      <c r="F134" s="1"/>
    </row>
    <row r="135" spans="1:6" s="2" customFormat="1" ht="18.75">
      <c r="A135" s="65"/>
      <c r="F135" s="1"/>
    </row>
    <row r="136" spans="1:6" s="2" customFormat="1" ht="18.75">
      <c r="A136" s="65"/>
      <c r="F136" s="1"/>
    </row>
    <row r="137" spans="1:6" s="2" customFormat="1" ht="18.75">
      <c r="A137" s="65"/>
      <c r="F137" s="1"/>
    </row>
    <row r="138" spans="1:6" s="2" customFormat="1" ht="18.75">
      <c r="A138" s="65"/>
      <c r="F138" s="1"/>
    </row>
    <row r="139" spans="1:6" s="2" customFormat="1" ht="18.75">
      <c r="A139" s="65"/>
      <c r="F139" s="1"/>
    </row>
    <row r="140" spans="1:6" s="2" customFormat="1" ht="18.75">
      <c r="A140" s="65"/>
      <c r="F140" s="1"/>
    </row>
    <row r="141" spans="1:6" s="2" customFormat="1" ht="18.75">
      <c r="A141" s="65"/>
      <c r="F141" s="1"/>
    </row>
    <row r="142" spans="1:6" s="2" customFormat="1" ht="18.75">
      <c r="A142" s="65"/>
      <c r="F142" s="1"/>
    </row>
    <row r="143" spans="1:6" s="2" customFormat="1" ht="18.75">
      <c r="A143" s="65"/>
      <c r="F143" s="1"/>
    </row>
    <row r="144" spans="1:6" s="2" customFormat="1" ht="18.75">
      <c r="A144" s="65"/>
      <c r="F144" s="1"/>
    </row>
    <row r="145" spans="1:6" s="2" customFormat="1" ht="18.75">
      <c r="A145" s="65"/>
      <c r="F145" s="1"/>
    </row>
    <row r="146" spans="1:6" s="2" customFormat="1" ht="18.75">
      <c r="A146" s="65"/>
      <c r="F146" s="1"/>
    </row>
    <row r="147" spans="1:6" s="2" customFormat="1" ht="18.75">
      <c r="A147" s="65"/>
      <c r="F147" s="1"/>
    </row>
    <row r="148" spans="1:6" s="2" customFormat="1" ht="18.75">
      <c r="A148" s="65"/>
      <c r="F148" s="1"/>
    </row>
    <row r="149" spans="1:6" s="2" customFormat="1" ht="18.75">
      <c r="A149" s="65"/>
      <c r="F149" s="1"/>
    </row>
    <row r="150" spans="1:6" s="2" customFormat="1" ht="18.75">
      <c r="A150" s="65"/>
      <c r="F150" s="1"/>
    </row>
    <row r="151" spans="1:6" s="2" customFormat="1" ht="18.75">
      <c r="A151" s="65"/>
      <c r="F151" s="1"/>
    </row>
    <row r="152" spans="1:6" s="2" customFormat="1" ht="18.75">
      <c r="A152" s="65"/>
      <c r="F152" s="1"/>
    </row>
    <row r="153" spans="1:6" s="2" customFormat="1" ht="18.75">
      <c r="A153" s="65"/>
      <c r="F153" s="1"/>
    </row>
    <row r="154" spans="1:6" s="2" customFormat="1" ht="18.75">
      <c r="A154" s="65"/>
      <c r="F154" s="1"/>
    </row>
    <row r="155" spans="1:6" s="2" customFormat="1" ht="18.75">
      <c r="A155" s="65"/>
      <c r="F155" s="1"/>
    </row>
    <row r="156" spans="1:6" s="2" customFormat="1" ht="18.75">
      <c r="A156" s="65"/>
      <c r="F156" s="1"/>
    </row>
    <row r="157" spans="1:6" s="2" customFormat="1" ht="18.75">
      <c r="A157" s="65"/>
      <c r="F157" s="1"/>
    </row>
    <row r="158" spans="1:6" s="2" customFormat="1" ht="18.75">
      <c r="A158" s="65"/>
      <c r="F158" s="1"/>
    </row>
    <row r="159" spans="1:6" s="2" customFormat="1" ht="18.75">
      <c r="A159" s="65"/>
      <c r="F159" s="1"/>
    </row>
    <row r="160" spans="1:6" s="2" customFormat="1" ht="18.75">
      <c r="A160" s="65"/>
      <c r="F160" s="1"/>
    </row>
    <row r="161" spans="1:6" s="2" customFormat="1" ht="18.75">
      <c r="A161" s="65"/>
      <c r="F161" s="1"/>
    </row>
    <row r="162" spans="1:6" s="2" customFormat="1" ht="18.75">
      <c r="A162" s="65"/>
      <c r="F162" s="1"/>
    </row>
    <row r="163" spans="1:6" s="2" customFormat="1" ht="18.75">
      <c r="A163" s="65"/>
      <c r="F163" s="1"/>
    </row>
    <row r="164" spans="1:6" s="2" customFormat="1" ht="18.75">
      <c r="A164" s="65"/>
      <c r="F164" s="1"/>
    </row>
    <row r="165" spans="1:6" s="2" customFormat="1" ht="18.75">
      <c r="A165" s="65"/>
      <c r="F165" s="1"/>
    </row>
    <row r="166" spans="1:6" s="2" customFormat="1" ht="18.75">
      <c r="A166" s="65"/>
      <c r="F166" s="1"/>
    </row>
    <row r="167" spans="1:6" s="2" customFormat="1" ht="18.75">
      <c r="A167" s="65"/>
      <c r="F167" s="1"/>
    </row>
    <row r="168" spans="1:6" s="2" customFormat="1" ht="18.75">
      <c r="A168" s="65"/>
      <c r="F168" s="1"/>
    </row>
    <row r="169" spans="1:6" s="2" customFormat="1" ht="18.75">
      <c r="A169" s="65"/>
      <c r="F169" s="1"/>
    </row>
    <row r="170" spans="1:6" s="2" customFormat="1" ht="18.75">
      <c r="A170" s="65"/>
      <c r="F170" s="1"/>
    </row>
    <row r="171" spans="1:6" s="2" customFormat="1" ht="18.75">
      <c r="A171" s="65"/>
      <c r="F171" s="1"/>
    </row>
    <row r="172" spans="1:6" s="2" customFormat="1" ht="18.75">
      <c r="A172" s="65"/>
      <c r="F172" s="1"/>
    </row>
    <row r="173" spans="1:6" s="2" customFormat="1" ht="18.75">
      <c r="A173" s="65"/>
      <c r="F173" s="1"/>
    </row>
    <row r="174" spans="1:6" s="2" customFormat="1" ht="18.75">
      <c r="A174" s="65"/>
      <c r="F174" s="1"/>
    </row>
    <row r="175" spans="1:6" s="2" customFormat="1" ht="18.75">
      <c r="A175" s="65"/>
      <c r="F175" s="1"/>
    </row>
    <row r="176" spans="1:6" s="2" customFormat="1" ht="18.75">
      <c r="A176" s="65"/>
      <c r="F176" s="1"/>
    </row>
    <row r="177" spans="1:6" s="2" customFormat="1" ht="18.75">
      <c r="A177" s="65"/>
      <c r="F177" s="1"/>
    </row>
    <row r="178" spans="1:6" s="2" customFormat="1" ht="18.75">
      <c r="A178" s="65"/>
      <c r="F178" s="1"/>
    </row>
    <row r="179" spans="1:6" s="2" customFormat="1" ht="18.75">
      <c r="A179" s="65"/>
      <c r="F179" s="1"/>
    </row>
    <row r="180" spans="1:6" s="2" customFormat="1" ht="18.75">
      <c r="A180" s="65"/>
      <c r="F180" s="1"/>
    </row>
    <row r="181" spans="1:6" s="2" customFormat="1" ht="18.75">
      <c r="A181" s="65"/>
      <c r="F181" s="1"/>
    </row>
    <row r="182" spans="1:6" s="2" customFormat="1" ht="18.75">
      <c r="A182" s="65"/>
      <c r="F182" s="1"/>
    </row>
    <row r="183" spans="1:6" s="2" customFormat="1" ht="18.75">
      <c r="A183" s="65"/>
      <c r="F183" s="1"/>
    </row>
    <row r="184" spans="1:6" s="2" customFormat="1" ht="18.75">
      <c r="A184" s="65"/>
      <c r="F184" s="1"/>
    </row>
    <row r="185" spans="1:6" s="2" customFormat="1" ht="18.75">
      <c r="A185" s="65"/>
      <c r="F185" s="1"/>
    </row>
    <row r="186" spans="1:6" s="2" customFormat="1" ht="18.75">
      <c r="A186" s="65"/>
      <c r="F186" s="1"/>
    </row>
    <row r="187" spans="1:6" s="2" customFormat="1" ht="18.75">
      <c r="A187" s="65"/>
      <c r="F187" s="1"/>
    </row>
    <row r="188" spans="1:6" s="2" customFormat="1" ht="18.75">
      <c r="A188" s="65"/>
      <c r="F188" s="1"/>
    </row>
    <row r="189" spans="1:6" s="2" customFormat="1" ht="18.75">
      <c r="A189" s="65"/>
      <c r="F189" s="1"/>
    </row>
    <row r="190" spans="1:6" s="2" customFormat="1" ht="18.75">
      <c r="A190" s="65"/>
      <c r="F190" s="1"/>
    </row>
    <row r="191" spans="1:6" s="2" customFormat="1" ht="18.75">
      <c r="A191" s="65"/>
      <c r="F191" s="1"/>
    </row>
    <row r="192" spans="1:6" s="2" customFormat="1" ht="18.75">
      <c r="A192" s="65"/>
      <c r="F192" s="1"/>
    </row>
    <row r="193" spans="1:6" s="2" customFormat="1" ht="18.75">
      <c r="A193" s="65"/>
      <c r="F193" s="1"/>
    </row>
    <row r="194" spans="1:6" s="2" customFormat="1" ht="18.75">
      <c r="A194" s="65"/>
      <c r="F194" s="1"/>
    </row>
    <row r="195" spans="1:6" s="2" customFormat="1" ht="18.75">
      <c r="A195" s="65"/>
      <c r="F195" s="1"/>
    </row>
    <row r="196" spans="1:6" s="2" customFormat="1" ht="18.75">
      <c r="A196" s="65"/>
      <c r="F196" s="1"/>
    </row>
    <row r="197" spans="1:6" s="2" customFormat="1" ht="18.75">
      <c r="A197" s="65"/>
      <c r="F197" s="1"/>
    </row>
    <row r="198" spans="1:6" s="2" customFormat="1" ht="18.75">
      <c r="A198" s="65"/>
      <c r="F198" s="1"/>
    </row>
    <row r="199" spans="1:6" s="2" customFormat="1" ht="18.75">
      <c r="A199" s="65"/>
      <c r="F199" s="1"/>
    </row>
    <row r="200" spans="1:6" s="2" customFormat="1" ht="18.75">
      <c r="A200" s="65"/>
      <c r="F200" s="1"/>
    </row>
    <row r="201" spans="1:6" s="2" customFormat="1" ht="18.75">
      <c r="A201" s="65"/>
      <c r="F201" s="1"/>
    </row>
    <row r="202" spans="1:6" s="2" customFormat="1" ht="18.75">
      <c r="A202" s="65"/>
      <c r="F202" s="1"/>
    </row>
    <row r="203" spans="1:6" s="2" customFormat="1" ht="18.75">
      <c r="A203" s="65"/>
      <c r="F203" s="1"/>
    </row>
    <row r="204" spans="1:6" s="2" customFormat="1" ht="18.75">
      <c r="A204" s="65"/>
      <c r="F204" s="1"/>
    </row>
    <row r="205" spans="1:6" s="2" customFormat="1" ht="18.75">
      <c r="A205" s="65"/>
      <c r="F205" s="1"/>
    </row>
    <row r="206" spans="1:6" s="2" customFormat="1" ht="18.75">
      <c r="A206" s="65"/>
      <c r="F206" s="1"/>
    </row>
    <row r="207" spans="1:6" s="2" customFormat="1" ht="18.75">
      <c r="A207" s="65"/>
      <c r="F207" s="1"/>
    </row>
    <row r="208" spans="1:6" s="2" customFormat="1" ht="18.75">
      <c r="A208" s="65"/>
      <c r="F208" s="1"/>
    </row>
    <row r="209" spans="1:6" s="2" customFormat="1" ht="18.75">
      <c r="A209" s="65"/>
      <c r="F209" s="1"/>
    </row>
    <row r="210" spans="1:6" s="2" customFormat="1" ht="18.75">
      <c r="A210" s="65"/>
      <c r="F210" s="1"/>
    </row>
    <row r="211" spans="1:6" s="2" customFormat="1" ht="18.75">
      <c r="A211" s="65"/>
      <c r="F211" s="1"/>
    </row>
    <row r="212" spans="1:6" s="2" customFormat="1" ht="18.75">
      <c r="A212" s="65"/>
      <c r="F212" s="1"/>
    </row>
    <row r="213" spans="1:6" s="2" customFormat="1" ht="18.75">
      <c r="A213" s="65"/>
      <c r="F213" s="1"/>
    </row>
    <row r="214" spans="1:6" s="2" customFormat="1" ht="18.75">
      <c r="A214" s="65"/>
      <c r="F214" s="1"/>
    </row>
    <row r="215" spans="1:6" s="2" customFormat="1" ht="18.75">
      <c r="A215" s="65"/>
      <c r="F215" s="1"/>
    </row>
    <row r="216" spans="1:6" s="2" customFormat="1" ht="18.75">
      <c r="A216" s="65"/>
      <c r="F216" s="1"/>
    </row>
    <row r="217" spans="1:6" s="2" customFormat="1" ht="18.75">
      <c r="A217" s="65"/>
      <c r="F217" s="1"/>
    </row>
    <row r="218" spans="1:6" s="2" customFormat="1" ht="18.75">
      <c r="A218" s="65"/>
      <c r="F218" s="1"/>
    </row>
    <row r="219" spans="1:6" s="2" customFormat="1" ht="18.75">
      <c r="A219" s="65"/>
      <c r="F219" s="1"/>
    </row>
    <row r="220" spans="1:6" s="2" customFormat="1" ht="18.75">
      <c r="A220" s="65"/>
      <c r="F220" s="1"/>
    </row>
    <row r="221" spans="1:6" s="2" customFormat="1" ht="18.75">
      <c r="A221" s="65"/>
      <c r="F221" s="1"/>
    </row>
    <row r="222" spans="1:6" s="2" customFormat="1" ht="18.75">
      <c r="A222" s="65"/>
      <c r="F222" s="1"/>
    </row>
    <row r="223" spans="1:6" s="2" customFormat="1" ht="18.75">
      <c r="A223" s="65"/>
      <c r="F223" s="1"/>
    </row>
    <row r="224" spans="1:6" s="2" customFormat="1" ht="18.75">
      <c r="A224" s="65"/>
      <c r="F224" s="1"/>
    </row>
    <row r="225" spans="1:6" s="2" customFormat="1" ht="18.75">
      <c r="A225" s="65"/>
      <c r="F225" s="1"/>
    </row>
    <row r="226" spans="1:6" s="2" customFormat="1" ht="18.75">
      <c r="A226" s="65"/>
      <c r="F226" s="1"/>
    </row>
    <row r="227" spans="1:6" s="2" customFormat="1" ht="18.75">
      <c r="A227" s="65"/>
      <c r="F227" s="1"/>
    </row>
    <row r="228" spans="1:6" s="2" customFormat="1" ht="18.75">
      <c r="A228" s="65"/>
      <c r="F228" s="1"/>
    </row>
    <row r="229" spans="1:6" s="2" customFormat="1" ht="18.75">
      <c r="A229" s="65"/>
      <c r="F229" s="1"/>
    </row>
    <row r="230" spans="1:6" s="2" customFormat="1" ht="18.75">
      <c r="A230" s="65"/>
      <c r="F230" s="1"/>
    </row>
    <row r="231" spans="1:6" s="2" customFormat="1" ht="18.75">
      <c r="A231" s="65"/>
      <c r="F231" s="1"/>
    </row>
    <row r="232" spans="1:6" s="2" customFormat="1" ht="18.75">
      <c r="A232" s="65"/>
      <c r="F232" s="1"/>
    </row>
    <row r="233" spans="1:6" s="2" customFormat="1" ht="18.75">
      <c r="A233" s="65"/>
      <c r="F233" s="1"/>
    </row>
    <row r="234" spans="1:6" s="2" customFormat="1" ht="18.75">
      <c r="A234" s="65"/>
      <c r="F234" s="1"/>
    </row>
    <row r="235" spans="1:6" s="2" customFormat="1" ht="18.75">
      <c r="A235" s="65"/>
      <c r="F235" s="1"/>
    </row>
    <row r="236" spans="1:6" s="2" customFormat="1" ht="18.75">
      <c r="A236" s="65"/>
      <c r="F236" s="1"/>
    </row>
    <row r="237" spans="1:6" s="2" customFormat="1" ht="18.75">
      <c r="A237" s="65"/>
      <c r="F237" s="1"/>
    </row>
    <row r="238" spans="1:6" s="2" customFormat="1" ht="18.75">
      <c r="A238" s="65"/>
      <c r="F238" s="1"/>
    </row>
    <row r="239" spans="1:6" s="2" customFormat="1" ht="18.75">
      <c r="A239" s="65"/>
      <c r="F239" s="1"/>
    </row>
    <row r="240" spans="1:6" s="2" customFormat="1" ht="18.75">
      <c r="A240" s="65"/>
      <c r="F240" s="1"/>
    </row>
    <row r="241" spans="1:6" s="2" customFormat="1" ht="18.75">
      <c r="A241" s="65"/>
      <c r="F241" s="1"/>
    </row>
    <row r="242" spans="1:6" s="2" customFormat="1" ht="18.75">
      <c r="A242" s="65"/>
      <c r="F242" s="1"/>
    </row>
    <row r="243" spans="1:6" s="2" customFormat="1" ht="18.75">
      <c r="A243" s="65"/>
      <c r="F243" s="1"/>
    </row>
    <row r="244" spans="1:6" s="2" customFormat="1" ht="18.75">
      <c r="A244" s="65"/>
      <c r="F244" s="1"/>
    </row>
    <row r="245" spans="1:6" s="2" customFormat="1" ht="18.75">
      <c r="A245" s="65"/>
      <c r="F245" s="1"/>
    </row>
    <row r="246" spans="1:6" s="2" customFormat="1" ht="18.75">
      <c r="A246" s="65"/>
      <c r="F246" s="1"/>
    </row>
    <row r="247" spans="1:6" s="2" customFormat="1" ht="18.75">
      <c r="A247" s="65"/>
      <c r="F247" s="1"/>
    </row>
    <row r="248" spans="1:6" s="2" customFormat="1" ht="18.75">
      <c r="A248" s="65"/>
      <c r="F248" s="1"/>
    </row>
    <row r="249" spans="1:6" s="2" customFormat="1" ht="18.75">
      <c r="A249" s="65"/>
      <c r="F249" s="1"/>
    </row>
    <row r="250" spans="1:6" s="2" customFormat="1" ht="18.75">
      <c r="A250" s="65"/>
      <c r="F250" s="1"/>
    </row>
    <row r="251" spans="1:6" s="2" customFormat="1" ht="18.75">
      <c r="A251" s="65"/>
      <c r="F251" s="1"/>
    </row>
    <row r="252" spans="1:6" s="2" customFormat="1" ht="18.75">
      <c r="A252" s="65"/>
      <c r="F252" s="1"/>
    </row>
    <row r="253" spans="1:6" s="2" customFormat="1" ht="18.75">
      <c r="A253" s="65"/>
      <c r="F253" s="1"/>
    </row>
    <row r="254" spans="1:6" s="2" customFormat="1" ht="18.75">
      <c r="A254" s="65"/>
      <c r="F254" s="1"/>
    </row>
    <row r="255" spans="1:6" s="2" customFormat="1" ht="18.75">
      <c r="A255" s="65"/>
      <c r="F255" s="1"/>
    </row>
    <row r="256" spans="1:6" s="2" customFormat="1" ht="18.75">
      <c r="A256" s="65"/>
      <c r="F256" s="1"/>
    </row>
    <row r="257" spans="1:6" s="2" customFormat="1" ht="18.75">
      <c r="A257" s="65"/>
      <c r="F257" s="1"/>
    </row>
    <row r="258" spans="1:6" s="2" customFormat="1" ht="18.75">
      <c r="A258" s="65"/>
      <c r="F258" s="1"/>
    </row>
    <row r="259" spans="1:6" s="2" customFormat="1" ht="18.75">
      <c r="A259" s="65"/>
      <c r="F259" s="1"/>
    </row>
    <row r="260" spans="1:6" s="2" customFormat="1" ht="18.75">
      <c r="A260" s="65"/>
      <c r="F260" s="1"/>
    </row>
    <row r="261" spans="1:6" s="2" customFormat="1" ht="18.75">
      <c r="A261" s="65"/>
      <c r="F261" s="1"/>
    </row>
  </sheetData>
  <sheetProtection selectLockedCells="1" selectUnlockedCells="1"/>
  <mergeCells count="32">
    <mergeCell ref="A111:F111"/>
    <mergeCell ref="A120:F120"/>
    <mergeCell ref="C133:F133"/>
    <mergeCell ref="A42:F42"/>
    <mergeCell ref="A67:F67"/>
    <mergeCell ref="A81:F81"/>
    <mergeCell ref="A89:F89"/>
    <mergeCell ref="A91:F91"/>
    <mergeCell ref="A97:F97"/>
    <mergeCell ref="B132:D132"/>
    <mergeCell ref="A39:A40"/>
    <mergeCell ref="B39:B40"/>
    <mergeCell ref="C39:C40"/>
    <mergeCell ref="D39:D40"/>
    <mergeCell ref="E39:E40"/>
    <mergeCell ref="F39:F40"/>
    <mergeCell ref="A16:B16"/>
    <mergeCell ref="A17:C17"/>
    <mergeCell ref="A18:B18"/>
    <mergeCell ref="A35:F35"/>
    <mergeCell ref="A36:F36"/>
    <mergeCell ref="A37:F37"/>
    <mergeCell ref="B27:D27"/>
    <mergeCell ref="A9:B9"/>
    <mergeCell ref="A10:C10"/>
    <mergeCell ref="A13:B13"/>
    <mergeCell ref="D1:F1"/>
    <mergeCell ref="D2:F2"/>
    <mergeCell ref="D3:F3"/>
    <mergeCell ref="D4:F4"/>
    <mergeCell ref="D5:F5"/>
    <mergeCell ref="D8:E8"/>
  </mergeCells>
  <printOptions/>
  <pageMargins left="0.9840277777777777" right="0.39375" top="0.7875" bottom="0.5902777777777778" header="0.39375" footer="0.5118055555555555"/>
  <pageSetup fitToHeight="4" fitToWidth="1" horizontalDpi="600" verticalDpi="600" orientation="portrait" paperSize="9" scale="55" r:id="rId1"/>
  <headerFooter alignWithMargins="0">
    <oddHeader xml:space="preserve">&amp;R&amp;"Times New Roman,Обычный"&amp;14 </oddHeader>
  </headerFooter>
  <rowBreaks count="3" manualBreakCount="3">
    <brk id="34" max="255" man="1"/>
    <brk id="71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35"/>
  <sheetViews>
    <sheetView zoomScale="75" zoomScaleNormal="75" zoomScaleSheetLayoutView="65" zoomScalePageLayoutView="0" workbookViewId="0" topLeftCell="A70">
      <selection activeCell="A108" sqref="A108"/>
    </sheetView>
  </sheetViews>
  <sheetFormatPr defaultColWidth="9.00390625" defaultRowHeight="12.75"/>
  <cols>
    <col min="1" max="1" width="89.875" style="1" customWidth="1"/>
    <col min="2" max="2" width="14.875" style="2" customWidth="1"/>
    <col min="3" max="5" width="16.75390625" style="2" customWidth="1"/>
    <col min="6" max="10" width="16.75390625" style="1" customWidth="1"/>
    <col min="11" max="11" width="86.125" style="1" customWidth="1"/>
    <col min="12" max="16384" width="9.125" style="1" customWidth="1"/>
  </cols>
  <sheetData>
    <row r="1" spans="1:11" ht="12.75" customHeight="1">
      <c r="A1" s="222" t="s">
        <v>143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0" ht="18.75">
      <c r="A2" s="66"/>
      <c r="B2" s="67"/>
      <c r="C2" s="66"/>
      <c r="D2" s="66"/>
      <c r="E2" s="67"/>
      <c r="F2" s="66"/>
      <c r="G2" s="66"/>
      <c r="H2" s="66"/>
      <c r="I2" s="66"/>
      <c r="J2" s="66"/>
    </row>
    <row r="3" spans="1:11" ht="36" customHeight="1">
      <c r="A3" s="214" t="s">
        <v>33</v>
      </c>
      <c r="B3" s="215" t="s">
        <v>34</v>
      </c>
      <c r="C3" s="215" t="s">
        <v>35</v>
      </c>
      <c r="D3" s="215" t="s">
        <v>36</v>
      </c>
      <c r="E3" s="216" t="s">
        <v>37</v>
      </c>
      <c r="F3" s="215" t="s">
        <v>144</v>
      </c>
      <c r="G3" s="215" t="s">
        <v>145</v>
      </c>
      <c r="H3" s="215"/>
      <c r="I3" s="215"/>
      <c r="J3" s="215"/>
      <c r="K3" s="215" t="s">
        <v>146</v>
      </c>
    </row>
    <row r="4" spans="1:11" ht="61.5" customHeight="1">
      <c r="A4" s="214"/>
      <c r="B4" s="215"/>
      <c r="C4" s="215"/>
      <c r="D4" s="215"/>
      <c r="E4" s="216"/>
      <c r="F4" s="215"/>
      <c r="G4" s="27" t="s">
        <v>147</v>
      </c>
      <c r="H4" s="27" t="s">
        <v>148</v>
      </c>
      <c r="I4" s="27" t="s">
        <v>149</v>
      </c>
      <c r="J4" s="27" t="s">
        <v>150</v>
      </c>
      <c r="K4" s="215"/>
    </row>
    <row r="5" spans="1:11" ht="18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54" customFormat="1" ht="19.5" customHeight="1">
      <c r="A6" s="223" t="s">
        <v>151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1" s="54" customFormat="1" ht="39" customHeight="1">
      <c r="A7" s="36" t="s">
        <v>152</v>
      </c>
      <c r="B7" s="25">
        <v>1000</v>
      </c>
      <c r="C7" s="29">
        <f>SUM(C8:C12)</f>
        <v>4227.799999999999</v>
      </c>
      <c r="D7" s="29">
        <f>SUM(D8:D12)</f>
        <v>4072</v>
      </c>
      <c r="E7" s="29">
        <f>SUM(E8:E12)</f>
        <v>3804</v>
      </c>
      <c r="F7" s="53">
        <f aca="true" t="shared" si="0" ref="F7:F12">SUM(G7:J7)</f>
        <v>4360</v>
      </c>
      <c r="G7" s="29">
        <f>SUM(G8:G12)</f>
        <v>792</v>
      </c>
      <c r="H7" s="29">
        <f>SUM(H8:H12)</f>
        <v>1142</v>
      </c>
      <c r="I7" s="29">
        <f>SUM(I8:I12)</f>
        <v>1192</v>
      </c>
      <c r="J7" s="29">
        <f>SUM(J8:J12)</f>
        <v>1234</v>
      </c>
      <c r="K7" s="70" t="s">
        <v>500</v>
      </c>
    </row>
    <row r="8" spans="1:11" s="54" customFormat="1" ht="39" customHeight="1">
      <c r="A8" s="36" t="str">
        <f>'6.1. Інша інфо_1'!A39</f>
        <v>Діяльність у сфері проводового електрозв’язку (послуга)</v>
      </c>
      <c r="B8" s="25" t="s">
        <v>153</v>
      </c>
      <c r="C8" s="29">
        <f>'6.1. Інша інфо_1'!D39</f>
        <v>94.1</v>
      </c>
      <c r="D8" s="29">
        <v>160</v>
      </c>
      <c r="E8" s="198">
        <v>362</v>
      </c>
      <c r="F8" s="53">
        <f t="shared" si="0"/>
        <v>300</v>
      </c>
      <c r="G8" s="198">
        <v>75</v>
      </c>
      <c r="H8" s="198">
        <v>75</v>
      </c>
      <c r="I8" s="198">
        <v>75</v>
      </c>
      <c r="J8" s="198">
        <v>75</v>
      </c>
      <c r="K8" s="70"/>
    </row>
    <row r="9" spans="1:11" s="54" customFormat="1" ht="39" customHeight="1">
      <c r="A9" s="36" t="str">
        <f>'6.1. Інша інфо_1'!A40</f>
        <v>Виробництво кіно-та відеофільмів, телевізійних програм(хвилина)</v>
      </c>
      <c r="B9" s="25" t="s">
        <v>154</v>
      </c>
      <c r="C9" s="29">
        <f>'6.1. Інша інфо_1'!D40</f>
        <v>1359.7</v>
      </c>
      <c r="D9" s="29">
        <v>1300</v>
      </c>
      <c r="E9" s="198">
        <v>1507</v>
      </c>
      <c r="F9" s="53">
        <f t="shared" si="0"/>
        <v>1970</v>
      </c>
      <c r="G9" s="198">
        <v>390</v>
      </c>
      <c r="H9" s="198">
        <v>490</v>
      </c>
      <c r="I9" s="198">
        <v>540</v>
      </c>
      <c r="J9" s="198">
        <v>550</v>
      </c>
      <c r="K9" s="70"/>
    </row>
    <row r="10" spans="1:11" s="54" customFormat="1" ht="39" customHeight="1">
      <c r="A10" s="36" t="str">
        <f>'6.1. Інша інфо_1'!A41</f>
        <v>Консультування з питань інформатизації (послуга)</v>
      </c>
      <c r="B10" s="44" t="s">
        <v>155</v>
      </c>
      <c r="C10" s="29">
        <f>'6.1. Інша інфо_1'!D41</f>
        <v>599.4</v>
      </c>
      <c r="D10" s="29">
        <v>580</v>
      </c>
      <c r="E10" s="198">
        <v>496</v>
      </c>
      <c r="F10" s="53">
        <f t="shared" si="0"/>
        <v>470</v>
      </c>
      <c r="G10" s="198">
        <v>115</v>
      </c>
      <c r="H10" s="198">
        <v>115</v>
      </c>
      <c r="I10" s="198">
        <v>115</v>
      </c>
      <c r="J10" s="198">
        <v>125</v>
      </c>
      <c r="K10" s="70"/>
    </row>
    <row r="11" spans="1:11" s="54" customFormat="1" ht="19.5" customHeight="1">
      <c r="A11" s="188" t="str">
        <f>'6.1. Інша інфо_1'!A42</f>
        <v>Комп'ютерне програмування (послуга)</v>
      </c>
      <c r="B11" s="189" t="s">
        <v>479</v>
      </c>
      <c r="C11" s="29">
        <f>'6.1. Інша інфо_1'!D42</f>
        <v>412.2</v>
      </c>
      <c r="D11" s="29">
        <v>690</v>
      </c>
      <c r="E11" s="198">
        <v>544</v>
      </c>
      <c r="F11" s="53">
        <f t="shared" si="0"/>
        <v>530</v>
      </c>
      <c r="G11" s="198">
        <v>132</v>
      </c>
      <c r="H11" s="198">
        <v>132</v>
      </c>
      <c r="I11" s="198">
        <v>132</v>
      </c>
      <c r="J11" s="198">
        <v>134</v>
      </c>
      <c r="K11" s="70"/>
    </row>
    <row r="12" spans="1:11" s="54" customFormat="1" ht="19.5" customHeight="1">
      <c r="A12" s="188" t="str">
        <f>'6.1. Інша інфо_1'!A43</f>
        <v>Електромонтажні роботи (послуга)</v>
      </c>
      <c r="B12" s="189" t="s">
        <v>480</v>
      </c>
      <c r="C12" s="29">
        <f>'6.1. Інша інфо_1'!D43</f>
        <v>1762.4</v>
      </c>
      <c r="D12" s="29">
        <v>1342</v>
      </c>
      <c r="E12" s="198">
        <v>895</v>
      </c>
      <c r="F12" s="53">
        <f t="shared" si="0"/>
        <v>1090</v>
      </c>
      <c r="G12" s="198">
        <v>80</v>
      </c>
      <c r="H12" s="198">
        <v>330</v>
      </c>
      <c r="I12" s="198">
        <v>330</v>
      </c>
      <c r="J12" s="198">
        <v>350</v>
      </c>
      <c r="K12" s="70"/>
    </row>
    <row r="13" spans="1:11" ht="19.5" customHeight="1">
      <c r="A13" s="36" t="s">
        <v>41</v>
      </c>
      <c r="B13" s="25">
        <v>1010</v>
      </c>
      <c r="C13" s="53">
        <f>SUM(C14:C21)</f>
        <v>-3187.2000000000003</v>
      </c>
      <c r="D13" s="53">
        <f>SUM(D14:D21)</f>
        <v>-3051.1</v>
      </c>
      <c r="E13" s="53">
        <f>SUM(E14:E21)</f>
        <v>-2858</v>
      </c>
      <c r="F13" s="53">
        <f aca="true" t="shared" si="1" ref="F13:F44">SUM(G13:J13)</f>
        <v>-3522</v>
      </c>
      <c r="G13" s="53">
        <f>SUM(G14:G21)</f>
        <v>-728</v>
      </c>
      <c r="H13" s="53">
        <f>SUM(H14:H21)</f>
        <v>-900</v>
      </c>
      <c r="I13" s="53">
        <f>SUM(I14:I21)</f>
        <v>-900</v>
      </c>
      <c r="J13" s="53">
        <f>SUM(J14:J21)</f>
        <v>-994</v>
      </c>
      <c r="K13" s="70" t="s">
        <v>483</v>
      </c>
    </row>
    <row r="14" spans="1:11" s="71" customFormat="1" ht="19.5" customHeight="1">
      <c r="A14" s="36" t="s">
        <v>156</v>
      </c>
      <c r="B14" s="26">
        <v>1011</v>
      </c>
      <c r="C14" s="29">
        <v>-1200.7</v>
      </c>
      <c r="D14" s="29">
        <v>-1266.4</v>
      </c>
      <c r="E14" s="29">
        <v>-1080</v>
      </c>
      <c r="F14" s="53">
        <f t="shared" si="1"/>
        <v>-1472</v>
      </c>
      <c r="G14" s="29">
        <v>-210</v>
      </c>
      <c r="H14" s="29">
        <v>-390</v>
      </c>
      <c r="I14" s="29">
        <v>-390</v>
      </c>
      <c r="J14" s="29">
        <v>-482</v>
      </c>
      <c r="K14" s="70"/>
    </row>
    <row r="15" spans="1:11" s="71" customFormat="1" ht="19.5" customHeight="1">
      <c r="A15" s="36" t="s">
        <v>158</v>
      </c>
      <c r="B15" s="26">
        <v>1012</v>
      </c>
      <c r="C15" s="29">
        <v>-27.1</v>
      </c>
      <c r="D15" s="29" t="s">
        <v>157</v>
      </c>
      <c r="E15" s="29">
        <v>-19</v>
      </c>
      <c r="F15" s="53">
        <f t="shared" si="1"/>
        <v>-20</v>
      </c>
      <c r="G15" s="29">
        <v>-5</v>
      </c>
      <c r="H15" s="29">
        <v>-5</v>
      </c>
      <c r="I15" s="29">
        <v>-5</v>
      </c>
      <c r="J15" s="29">
        <v>-5</v>
      </c>
      <c r="K15" s="70"/>
    </row>
    <row r="16" spans="1:11" s="71" customFormat="1" ht="19.5" customHeight="1">
      <c r="A16" s="36" t="s">
        <v>159</v>
      </c>
      <c r="B16" s="26">
        <v>1013</v>
      </c>
      <c r="C16" s="29">
        <v>-37.4</v>
      </c>
      <c r="D16" s="29">
        <v>-41</v>
      </c>
      <c r="E16" s="29">
        <v>-47</v>
      </c>
      <c r="F16" s="53">
        <f t="shared" si="1"/>
        <v>-56</v>
      </c>
      <c r="G16" s="29">
        <v>-14</v>
      </c>
      <c r="H16" s="29">
        <v>-14</v>
      </c>
      <c r="I16" s="29">
        <v>-14</v>
      </c>
      <c r="J16" s="29">
        <v>-14</v>
      </c>
      <c r="K16" s="70" t="s">
        <v>484</v>
      </c>
    </row>
    <row r="17" spans="1:11" s="71" customFormat="1" ht="19.5" customHeight="1">
      <c r="A17" s="36" t="s">
        <v>131</v>
      </c>
      <c r="B17" s="26">
        <v>1014</v>
      </c>
      <c r="C17" s="29">
        <v>-1265.9</v>
      </c>
      <c r="D17" s="29">
        <v>-1326</v>
      </c>
      <c r="E17" s="29">
        <v>-1272</v>
      </c>
      <c r="F17" s="53">
        <f t="shared" si="1"/>
        <v>-1511</v>
      </c>
      <c r="G17" s="29">
        <v>-383</v>
      </c>
      <c r="H17" s="29">
        <v>-375</v>
      </c>
      <c r="I17" s="29">
        <v>-375</v>
      </c>
      <c r="J17" s="29">
        <v>-378</v>
      </c>
      <c r="K17" s="70" t="s">
        <v>485</v>
      </c>
    </row>
    <row r="18" spans="1:11" s="71" customFormat="1" ht="19.5" customHeight="1">
      <c r="A18" s="36" t="s">
        <v>160</v>
      </c>
      <c r="B18" s="26">
        <v>1015</v>
      </c>
      <c r="C18" s="29">
        <v>-283.9</v>
      </c>
      <c r="D18" s="29">
        <v>-291.7</v>
      </c>
      <c r="E18" s="29">
        <v>-279</v>
      </c>
      <c r="F18" s="53">
        <f t="shared" si="1"/>
        <v>-333</v>
      </c>
      <c r="G18" s="29">
        <v>-84</v>
      </c>
      <c r="H18" s="29">
        <v>-83</v>
      </c>
      <c r="I18" s="29">
        <v>-83</v>
      </c>
      <c r="J18" s="29">
        <v>-83</v>
      </c>
      <c r="K18" s="70" t="s">
        <v>485</v>
      </c>
    </row>
    <row r="19" spans="1:11" s="71" customFormat="1" ht="44.25" customHeight="1">
      <c r="A19" s="36" t="s">
        <v>161</v>
      </c>
      <c r="B19" s="26">
        <v>1016</v>
      </c>
      <c r="C19" s="29" t="s">
        <v>157</v>
      </c>
      <c r="D19" s="29" t="s">
        <v>157</v>
      </c>
      <c r="E19" s="29" t="s">
        <v>157</v>
      </c>
      <c r="F19" s="53">
        <f t="shared" si="1"/>
        <v>0</v>
      </c>
      <c r="G19" s="29" t="s">
        <v>157</v>
      </c>
      <c r="H19" s="29" t="s">
        <v>157</v>
      </c>
      <c r="I19" s="29" t="s">
        <v>157</v>
      </c>
      <c r="J19" s="29" t="s">
        <v>157</v>
      </c>
      <c r="K19" s="70"/>
    </row>
    <row r="20" spans="1:11" s="71" customFormat="1" ht="19.5" customHeight="1">
      <c r="A20" s="36" t="s">
        <v>162</v>
      </c>
      <c r="B20" s="26">
        <v>1017</v>
      </c>
      <c r="C20" s="29">
        <v>-138.1</v>
      </c>
      <c r="D20" s="29">
        <v>-114</v>
      </c>
      <c r="E20" s="29">
        <v>-114</v>
      </c>
      <c r="F20" s="53">
        <f t="shared" si="1"/>
        <v>-104</v>
      </c>
      <c r="G20" s="29">
        <v>-26</v>
      </c>
      <c r="H20" s="29">
        <v>-26</v>
      </c>
      <c r="I20" s="29">
        <v>-26</v>
      </c>
      <c r="J20" s="29">
        <v>-26</v>
      </c>
      <c r="K20" s="70" t="s">
        <v>486</v>
      </c>
    </row>
    <row r="21" spans="1:11" s="71" customFormat="1" ht="19.5" customHeight="1">
      <c r="A21" s="36" t="s">
        <v>163</v>
      </c>
      <c r="B21" s="26">
        <v>1018</v>
      </c>
      <c r="C21" s="29">
        <v>-234.1</v>
      </c>
      <c r="D21" s="29">
        <v>-12</v>
      </c>
      <c r="E21" s="29">
        <v>-47</v>
      </c>
      <c r="F21" s="53">
        <f t="shared" si="1"/>
        <v>-26</v>
      </c>
      <c r="G21" s="29">
        <v>-6</v>
      </c>
      <c r="H21" s="29">
        <v>-7</v>
      </c>
      <c r="I21" s="29">
        <v>-7</v>
      </c>
      <c r="J21" s="29">
        <v>-6</v>
      </c>
      <c r="K21" s="70"/>
    </row>
    <row r="22" spans="1:11" s="54" customFormat="1" ht="19.5" customHeight="1">
      <c r="A22" s="68" t="s">
        <v>164</v>
      </c>
      <c r="B22" s="37">
        <v>1020</v>
      </c>
      <c r="C22" s="31">
        <f>SUM(C7,C13)</f>
        <v>1040.599999999999</v>
      </c>
      <c r="D22" s="31">
        <f>SUM(D7,D13)</f>
        <v>1020.9000000000001</v>
      </c>
      <c r="E22" s="31">
        <f>SUM(E7,E13)</f>
        <v>946</v>
      </c>
      <c r="F22" s="53">
        <f t="shared" si="1"/>
        <v>838</v>
      </c>
      <c r="G22" s="31">
        <f>SUM(G7,G13)</f>
        <v>64</v>
      </c>
      <c r="H22" s="31">
        <f>SUM(H7,H13)</f>
        <v>242</v>
      </c>
      <c r="I22" s="31">
        <f>SUM(I7,I13)</f>
        <v>292</v>
      </c>
      <c r="J22" s="31">
        <f>SUM(J7,J13)</f>
        <v>240</v>
      </c>
      <c r="K22" s="69"/>
    </row>
    <row r="23" spans="1:11" ht="19.5" customHeight="1">
      <c r="A23" s="36" t="s">
        <v>165</v>
      </c>
      <c r="B23" s="25">
        <v>1030</v>
      </c>
      <c r="C23" s="53">
        <f>SUM(C24:C43,C45)</f>
        <v>-1048.4</v>
      </c>
      <c r="D23" s="53">
        <f>SUM(D24:D43,D45)</f>
        <v>-962</v>
      </c>
      <c r="E23" s="53">
        <f>SUM(E24:E43,E45)</f>
        <v>-926</v>
      </c>
      <c r="F23" s="53">
        <f t="shared" si="1"/>
        <v>-799</v>
      </c>
      <c r="G23" s="53">
        <f>SUM(G24:G43,G45)</f>
        <v>-197</v>
      </c>
      <c r="H23" s="53">
        <f>SUM(H24:H43,H45)</f>
        <v>-201</v>
      </c>
      <c r="I23" s="53">
        <f>SUM(I24:I43,I45)</f>
        <v>-202</v>
      </c>
      <c r="J23" s="53">
        <f>SUM(J24:J43,J45)</f>
        <v>-199</v>
      </c>
      <c r="K23" s="70"/>
    </row>
    <row r="24" spans="1:11" ht="19.5" customHeight="1">
      <c r="A24" s="36" t="s">
        <v>166</v>
      </c>
      <c r="B24" s="25">
        <v>1031</v>
      </c>
      <c r="C24" s="29" t="s">
        <v>157</v>
      </c>
      <c r="D24" s="29" t="s">
        <v>157</v>
      </c>
      <c r="E24" s="29" t="s">
        <v>157</v>
      </c>
      <c r="F24" s="53">
        <f t="shared" si="1"/>
        <v>0</v>
      </c>
      <c r="G24" s="29" t="s">
        <v>157</v>
      </c>
      <c r="H24" s="29" t="s">
        <v>157</v>
      </c>
      <c r="I24" s="29" t="s">
        <v>157</v>
      </c>
      <c r="J24" s="29" t="s">
        <v>157</v>
      </c>
      <c r="K24" s="70"/>
    </row>
    <row r="25" spans="1:11" ht="19.5" customHeight="1">
      <c r="A25" s="36" t="s">
        <v>167</v>
      </c>
      <c r="B25" s="25">
        <v>1032</v>
      </c>
      <c r="C25" s="29" t="s">
        <v>157</v>
      </c>
      <c r="D25" s="29" t="s">
        <v>157</v>
      </c>
      <c r="E25" s="29" t="s">
        <v>157</v>
      </c>
      <c r="F25" s="53">
        <f t="shared" si="1"/>
        <v>0</v>
      </c>
      <c r="G25" s="29" t="s">
        <v>157</v>
      </c>
      <c r="H25" s="29" t="s">
        <v>157</v>
      </c>
      <c r="I25" s="29" t="s">
        <v>157</v>
      </c>
      <c r="J25" s="29" t="s">
        <v>157</v>
      </c>
      <c r="K25" s="70"/>
    </row>
    <row r="26" spans="1:11" ht="19.5" customHeight="1">
      <c r="A26" s="36" t="s">
        <v>168</v>
      </c>
      <c r="B26" s="25">
        <v>1033</v>
      </c>
      <c r="C26" s="29" t="s">
        <v>157</v>
      </c>
      <c r="D26" s="29" t="s">
        <v>157</v>
      </c>
      <c r="E26" s="29" t="s">
        <v>157</v>
      </c>
      <c r="F26" s="53">
        <f t="shared" si="1"/>
        <v>0</v>
      </c>
      <c r="G26" s="29" t="s">
        <v>157</v>
      </c>
      <c r="H26" s="29" t="s">
        <v>157</v>
      </c>
      <c r="I26" s="29" t="s">
        <v>157</v>
      </c>
      <c r="J26" s="29" t="s">
        <v>157</v>
      </c>
      <c r="K26" s="70"/>
    </row>
    <row r="27" spans="1:11" ht="19.5" customHeight="1">
      <c r="A27" s="36" t="s">
        <v>169</v>
      </c>
      <c r="B27" s="25">
        <v>1034</v>
      </c>
      <c r="C27" s="29" t="s">
        <v>157</v>
      </c>
      <c r="D27" s="29" t="s">
        <v>157</v>
      </c>
      <c r="E27" s="29" t="s">
        <v>157</v>
      </c>
      <c r="F27" s="53">
        <f t="shared" si="1"/>
        <v>0</v>
      </c>
      <c r="G27" s="29" t="s">
        <v>157</v>
      </c>
      <c r="H27" s="29" t="s">
        <v>157</v>
      </c>
      <c r="I27" s="29" t="s">
        <v>157</v>
      </c>
      <c r="J27" s="29" t="s">
        <v>157</v>
      </c>
      <c r="K27" s="70"/>
    </row>
    <row r="28" spans="1:11" ht="19.5" customHeight="1">
      <c r="A28" s="36" t="s">
        <v>170</v>
      </c>
      <c r="B28" s="25">
        <v>1035</v>
      </c>
      <c r="C28" s="29" t="s">
        <v>157</v>
      </c>
      <c r="D28" s="29" t="s">
        <v>157</v>
      </c>
      <c r="E28" s="29" t="s">
        <v>157</v>
      </c>
      <c r="F28" s="53">
        <f t="shared" si="1"/>
        <v>0</v>
      </c>
      <c r="G28" s="29" t="s">
        <v>157</v>
      </c>
      <c r="H28" s="29" t="s">
        <v>157</v>
      </c>
      <c r="I28" s="29" t="s">
        <v>157</v>
      </c>
      <c r="J28" s="29" t="s">
        <v>157</v>
      </c>
      <c r="K28" s="70"/>
    </row>
    <row r="29" spans="1:11" s="71" customFormat="1" ht="19.5" customHeight="1">
      <c r="A29" s="36" t="s">
        <v>171</v>
      </c>
      <c r="B29" s="25">
        <v>1036</v>
      </c>
      <c r="C29" s="29">
        <v>-6.6</v>
      </c>
      <c r="D29" s="29">
        <v>-16</v>
      </c>
      <c r="E29" s="29">
        <v>-1</v>
      </c>
      <c r="F29" s="53">
        <f t="shared" si="1"/>
        <v>-4</v>
      </c>
      <c r="G29" s="29">
        <v>-1</v>
      </c>
      <c r="H29" s="29">
        <v>-1</v>
      </c>
      <c r="I29" s="29">
        <v>-1</v>
      </c>
      <c r="J29" s="29">
        <v>-1</v>
      </c>
      <c r="K29" s="70"/>
    </row>
    <row r="30" spans="1:11" s="71" customFormat="1" ht="19.5" customHeight="1">
      <c r="A30" s="36" t="s">
        <v>172</v>
      </c>
      <c r="B30" s="25">
        <v>1037</v>
      </c>
      <c r="C30" s="29">
        <v>-2.8</v>
      </c>
      <c r="D30" s="29">
        <v>-4</v>
      </c>
      <c r="E30" s="29">
        <v>-4</v>
      </c>
      <c r="F30" s="53">
        <f t="shared" si="1"/>
        <v>-4</v>
      </c>
      <c r="G30" s="29">
        <v>-1</v>
      </c>
      <c r="H30" s="29">
        <v>-1</v>
      </c>
      <c r="I30" s="29">
        <v>-1</v>
      </c>
      <c r="J30" s="29">
        <v>-1</v>
      </c>
      <c r="K30" s="70"/>
    </row>
    <row r="31" spans="1:11" s="71" customFormat="1" ht="19.5" customHeight="1">
      <c r="A31" s="36" t="s">
        <v>173</v>
      </c>
      <c r="B31" s="25">
        <v>1038</v>
      </c>
      <c r="C31" s="29">
        <v>-699.6</v>
      </c>
      <c r="D31" s="29">
        <v>-712</v>
      </c>
      <c r="E31" s="29">
        <v>-682</v>
      </c>
      <c r="F31" s="53">
        <f t="shared" si="1"/>
        <v>-582</v>
      </c>
      <c r="G31" s="29">
        <v>-140</v>
      </c>
      <c r="H31" s="29">
        <v>-148</v>
      </c>
      <c r="I31" s="29">
        <v>-148</v>
      </c>
      <c r="J31" s="29">
        <v>-146</v>
      </c>
      <c r="K31" s="70" t="s">
        <v>485</v>
      </c>
    </row>
    <row r="32" spans="1:11" s="71" customFormat="1" ht="19.5" customHeight="1">
      <c r="A32" s="36" t="s">
        <v>174</v>
      </c>
      <c r="B32" s="25">
        <v>1039</v>
      </c>
      <c r="C32" s="29">
        <v>-151.2</v>
      </c>
      <c r="D32" s="29">
        <v>-156</v>
      </c>
      <c r="E32" s="29">
        <v>-150</v>
      </c>
      <c r="F32" s="53">
        <f t="shared" si="1"/>
        <v>-129</v>
      </c>
      <c r="G32" s="29">
        <v>-31</v>
      </c>
      <c r="H32" s="29">
        <v>-33</v>
      </c>
      <c r="I32" s="29">
        <v>-33</v>
      </c>
      <c r="J32" s="29">
        <v>-32</v>
      </c>
      <c r="K32" s="70" t="s">
        <v>485</v>
      </c>
    </row>
    <row r="33" spans="1:11" s="71" customFormat="1" ht="42" customHeight="1">
      <c r="A33" s="36" t="s">
        <v>175</v>
      </c>
      <c r="B33" s="25">
        <v>1040</v>
      </c>
      <c r="C33" s="29">
        <v>-98</v>
      </c>
      <c r="D33" s="29">
        <v>-54</v>
      </c>
      <c r="E33" s="29">
        <v>-49</v>
      </c>
      <c r="F33" s="53">
        <f t="shared" si="1"/>
        <v>-44</v>
      </c>
      <c r="G33" s="29">
        <v>-11</v>
      </c>
      <c r="H33" s="29">
        <v>-11</v>
      </c>
      <c r="I33" s="29">
        <v>-11</v>
      </c>
      <c r="J33" s="29">
        <v>-11</v>
      </c>
      <c r="K33" s="70" t="s">
        <v>486</v>
      </c>
    </row>
    <row r="34" spans="1:11" s="71" customFormat="1" ht="42" customHeight="1">
      <c r="A34" s="36" t="s">
        <v>176</v>
      </c>
      <c r="B34" s="25">
        <v>1041</v>
      </c>
      <c r="C34" s="29" t="s">
        <v>157</v>
      </c>
      <c r="D34" s="29" t="s">
        <v>157</v>
      </c>
      <c r="E34" s="29" t="s">
        <v>157</v>
      </c>
      <c r="F34" s="53">
        <f t="shared" si="1"/>
        <v>0</v>
      </c>
      <c r="G34" s="29" t="s">
        <v>157</v>
      </c>
      <c r="H34" s="29" t="s">
        <v>157</v>
      </c>
      <c r="I34" s="29" t="s">
        <v>157</v>
      </c>
      <c r="J34" s="29" t="s">
        <v>157</v>
      </c>
      <c r="K34" s="70"/>
    </row>
    <row r="35" spans="1:11" s="71" customFormat="1" ht="19.5" customHeight="1">
      <c r="A35" s="36" t="s">
        <v>177</v>
      </c>
      <c r="B35" s="25">
        <v>1042</v>
      </c>
      <c r="C35" s="29" t="s">
        <v>157</v>
      </c>
      <c r="D35" s="29">
        <v>-4</v>
      </c>
      <c r="E35" s="29">
        <v>-2</v>
      </c>
      <c r="F35" s="53">
        <f t="shared" si="1"/>
        <v>-4</v>
      </c>
      <c r="G35" s="29">
        <v>-4</v>
      </c>
      <c r="H35" s="29" t="s">
        <v>157</v>
      </c>
      <c r="I35" s="29" t="s">
        <v>157</v>
      </c>
      <c r="J35" s="29" t="s">
        <v>157</v>
      </c>
      <c r="K35" s="70"/>
    </row>
    <row r="36" spans="1:11" s="71" customFormat="1" ht="19.5" customHeight="1">
      <c r="A36" s="36" t="s">
        <v>178</v>
      </c>
      <c r="B36" s="25">
        <v>1043</v>
      </c>
      <c r="C36" s="29" t="s">
        <v>157</v>
      </c>
      <c r="D36" s="29" t="s">
        <v>157</v>
      </c>
      <c r="E36" s="29" t="s">
        <v>157</v>
      </c>
      <c r="F36" s="53">
        <f t="shared" si="1"/>
        <v>0</v>
      </c>
      <c r="G36" s="29" t="s">
        <v>157</v>
      </c>
      <c r="H36" s="29" t="s">
        <v>157</v>
      </c>
      <c r="I36" s="29" t="s">
        <v>157</v>
      </c>
      <c r="J36" s="29" t="s">
        <v>157</v>
      </c>
      <c r="K36" s="70"/>
    </row>
    <row r="37" spans="1:11" s="71" customFormat="1" ht="19.5" customHeight="1">
      <c r="A37" s="36" t="s">
        <v>179</v>
      </c>
      <c r="B37" s="25">
        <v>1044</v>
      </c>
      <c r="C37" s="29" t="s">
        <v>157</v>
      </c>
      <c r="D37" s="29" t="s">
        <v>157</v>
      </c>
      <c r="E37" s="29" t="s">
        <v>157</v>
      </c>
      <c r="F37" s="53">
        <f t="shared" si="1"/>
        <v>0</v>
      </c>
      <c r="G37" s="29" t="s">
        <v>157</v>
      </c>
      <c r="H37" s="29" t="s">
        <v>157</v>
      </c>
      <c r="I37" s="29" t="s">
        <v>157</v>
      </c>
      <c r="J37" s="29" t="s">
        <v>157</v>
      </c>
      <c r="K37" s="70"/>
    </row>
    <row r="38" spans="1:11" s="71" customFormat="1" ht="19.5" customHeight="1">
      <c r="A38" s="36" t="s">
        <v>180</v>
      </c>
      <c r="B38" s="25">
        <v>1045</v>
      </c>
      <c r="C38" s="29">
        <v>-0.6</v>
      </c>
      <c r="D38" s="29">
        <v>-4</v>
      </c>
      <c r="E38" s="29">
        <v>-2</v>
      </c>
      <c r="F38" s="53">
        <f t="shared" si="1"/>
        <v>-4</v>
      </c>
      <c r="G38" s="29">
        <v>-4</v>
      </c>
      <c r="H38" s="29" t="s">
        <v>157</v>
      </c>
      <c r="I38" s="29" t="s">
        <v>157</v>
      </c>
      <c r="J38" s="29" t="s">
        <v>157</v>
      </c>
      <c r="K38" s="70"/>
    </row>
    <row r="39" spans="1:11" s="71" customFormat="1" ht="19.5" customHeight="1">
      <c r="A39" s="36" t="s">
        <v>181</v>
      </c>
      <c r="B39" s="25">
        <v>1046</v>
      </c>
      <c r="C39" s="29" t="s">
        <v>157</v>
      </c>
      <c r="D39" s="29" t="s">
        <v>157</v>
      </c>
      <c r="E39" s="29" t="s">
        <v>157</v>
      </c>
      <c r="F39" s="53">
        <f t="shared" si="1"/>
        <v>0</v>
      </c>
      <c r="G39" s="29" t="s">
        <v>157</v>
      </c>
      <c r="H39" s="29" t="s">
        <v>157</v>
      </c>
      <c r="I39" s="29" t="s">
        <v>157</v>
      </c>
      <c r="J39" s="29" t="s">
        <v>157</v>
      </c>
      <c r="K39" s="70"/>
    </row>
    <row r="40" spans="1:11" s="71" customFormat="1" ht="19.5" customHeight="1">
      <c r="A40" s="36" t="s">
        <v>182</v>
      </c>
      <c r="B40" s="25">
        <v>1047</v>
      </c>
      <c r="C40" s="29" t="s">
        <v>157</v>
      </c>
      <c r="D40" s="29" t="s">
        <v>157</v>
      </c>
      <c r="E40" s="29" t="s">
        <v>157</v>
      </c>
      <c r="F40" s="53">
        <f t="shared" si="1"/>
        <v>0</v>
      </c>
      <c r="G40" s="29" t="s">
        <v>157</v>
      </c>
      <c r="H40" s="29" t="s">
        <v>157</v>
      </c>
      <c r="I40" s="29" t="s">
        <v>157</v>
      </c>
      <c r="J40" s="29" t="s">
        <v>157</v>
      </c>
      <c r="K40" s="70"/>
    </row>
    <row r="41" spans="1:11" s="71" customFormat="1" ht="19.5" customHeight="1">
      <c r="A41" s="36" t="s">
        <v>183</v>
      </c>
      <c r="B41" s="25">
        <v>1048</v>
      </c>
      <c r="C41" s="29">
        <v>-4.5</v>
      </c>
      <c r="D41" s="29">
        <v>-4</v>
      </c>
      <c r="E41" s="29">
        <v>-12</v>
      </c>
      <c r="F41" s="53">
        <f t="shared" si="1"/>
        <v>-16</v>
      </c>
      <c r="G41" s="29">
        <v>-2</v>
      </c>
      <c r="H41" s="29">
        <v>-4</v>
      </c>
      <c r="I41" s="29">
        <v>-5</v>
      </c>
      <c r="J41" s="29">
        <v>-5</v>
      </c>
      <c r="K41" s="70"/>
    </row>
    <row r="42" spans="1:11" s="71" customFormat="1" ht="19.5" customHeight="1">
      <c r="A42" s="36" t="s">
        <v>184</v>
      </c>
      <c r="B42" s="25">
        <v>1049</v>
      </c>
      <c r="C42" s="29" t="s">
        <v>157</v>
      </c>
      <c r="D42" s="29" t="s">
        <v>157</v>
      </c>
      <c r="E42" s="29" t="s">
        <v>157</v>
      </c>
      <c r="F42" s="53">
        <f t="shared" si="1"/>
        <v>0</v>
      </c>
      <c r="G42" s="29" t="s">
        <v>157</v>
      </c>
      <c r="H42" s="29" t="s">
        <v>157</v>
      </c>
      <c r="I42" s="29" t="s">
        <v>157</v>
      </c>
      <c r="J42" s="29" t="s">
        <v>157</v>
      </c>
      <c r="K42" s="70"/>
    </row>
    <row r="43" spans="1:11" s="71" customFormat="1" ht="42.75" customHeight="1">
      <c r="A43" s="36" t="s">
        <v>185</v>
      </c>
      <c r="B43" s="25">
        <v>1050</v>
      </c>
      <c r="C43" s="29" t="s">
        <v>157</v>
      </c>
      <c r="D43" s="29" t="s">
        <v>157</v>
      </c>
      <c r="E43" s="29" t="s">
        <v>157</v>
      </c>
      <c r="F43" s="53">
        <f t="shared" si="1"/>
        <v>0</v>
      </c>
      <c r="G43" s="29" t="s">
        <v>157</v>
      </c>
      <c r="H43" s="29" t="s">
        <v>157</v>
      </c>
      <c r="I43" s="29" t="s">
        <v>157</v>
      </c>
      <c r="J43" s="29" t="s">
        <v>157</v>
      </c>
      <c r="K43" s="70"/>
    </row>
    <row r="44" spans="1:11" s="71" customFormat="1" ht="19.5" customHeight="1">
      <c r="A44" s="36" t="s">
        <v>186</v>
      </c>
      <c r="B44" s="25" t="s">
        <v>187</v>
      </c>
      <c r="C44" s="29" t="s">
        <v>157</v>
      </c>
      <c r="D44" s="29" t="s">
        <v>157</v>
      </c>
      <c r="E44" s="29" t="s">
        <v>157</v>
      </c>
      <c r="F44" s="53">
        <f t="shared" si="1"/>
        <v>0</v>
      </c>
      <c r="G44" s="29" t="s">
        <v>157</v>
      </c>
      <c r="H44" s="29" t="s">
        <v>157</v>
      </c>
      <c r="I44" s="29" t="s">
        <v>157</v>
      </c>
      <c r="J44" s="29" t="s">
        <v>157</v>
      </c>
      <c r="K44" s="70"/>
    </row>
    <row r="45" spans="1:11" s="71" customFormat="1" ht="19.5" customHeight="1">
      <c r="A45" s="36" t="s">
        <v>188</v>
      </c>
      <c r="B45" s="25">
        <v>1051</v>
      </c>
      <c r="C45" s="29">
        <v>-85.1</v>
      </c>
      <c r="D45" s="29">
        <v>-8</v>
      </c>
      <c r="E45" s="29">
        <v>-24</v>
      </c>
      <c r="F45" s="53">
        <f aca="true" t="shared" si="2" ref="F45:F64">SUM(G45:J45)</f>
        <v>-12</v>
      </c>
      <c r="G45" s="29">
        <v>-3</v>
      </c>
      <c r="H45" s="29">
        <v>-3</v>
      </c>
      <c r="I45" s="29">
        <v>-3</v>
      </c>
      <c r="J45" s="29">
        <v>-3</v>
      </c>
      <c r="K45" s="70"/>
    </row>
    <row r="46" spans="1:11" ht="19.5" customHeight="1">
      <c r="A46" s="36" t="s">
        <v>189</v>
      </c>
      <c r="B46" s="25">
        <v>1060</v>
      </c>
      <c r="C46" s="53">
        <f>SUM(C47:C53)</f>
        <v>0</v>
      </c>
      <c r="D46" s="53">
        <f>SUM(D47:D53)</f>
        <v>0</v>
      </c>
      <c r="E46" s="53">
        <f>SUM(E47:E53)</f>
        <v>0</v>
      </c>
      <c r="F46" s="53">
        <f t="shared" si="2"/>
        <v>0</v>
      </c>
      <c r="G46" s="53">
        <f>SUM(G47:G53)</f>
        <v>0</v>
      </c>
      <c r="H46" s="53">
        <f>SUM(H47:H53)</f>
        <v>0</v>
      </c>
      <c r="I46" s="53">
        <f>SUM(I47:I53)</f>
        <v>0</v>
      </c>
      <c r="J46" s="53">
        <f>SUM(J47:J53)</f>
        <v>0</v>
      </c>
      <c r="K46" s="70"/>
    </row>
    <row r="47" spans="1:11" s="71" customFormat="1" ht="19.5" customHeight="1">
      <c r="A47" s="36" t="s">
        <v>190</v>
      </c>
      <c r="B47" s="25">
        <v>1061</v>
      </c>
      <c r="C47" s="29" t="s">
        <v>157</v>
      </c>
      <c r="D47" s="29" t="s">
        <v>157</v>
      </c>
      <c r="E47" s="29" t="s">
        <v>157</v>
      </c>
      <c r="F47" s="53">
        <f t="shared" si="2"/>
        <v>0</v>
      </c>
      <c r="G47" s="29" t="s">
        <v>157</v>
      </c>
      <c r="H47" s="29" t="s">
        <v>157</v>
      </c>
      <c r="I47" s="29" t="s">
        <v>157</v>
      </c>
      <c r="J47" s="29" t="s">
        <v>157</v>
      </c>
      <c r="K47" s="70"/>
    </row>
    <row r="48" spans="1:11" s="71" customFormat="1" ht="19.5" customHeight="1">
      <c r="A48" s="36" t="s">
        <v>191</v>
      </c>
      <c r="B48" s="25">
        <v>1062</v>
      </c>
      <c r="C48" s="29" t="s">
        <v>157</v>
      </c>
      <c r="D48" s="29" t="s">
        <v>157</v>
      </c>
      <c r="E48" s="29" t="s">
        <v>157</v>
      </c>
      <c r="F48" s="53">
        <f t="shared" si="2"/>
        <v>0</v>
      </c>
      <c r="G48" s="29" t="s">
        <v>157</v>
      </c>
      <c r="H48" s="29" t="s">
        <v>157</v>
      </c>
      <c r="I48" s="29" t="s">
        <v>157</v>
      </c>
      <c r="J48" s="29" t="s">
        <v>157</v>
      </c>
      <c r="K48" s="70"/>
    </row>
    <row r="49" spans="1:11" s="71" customFormat="1" ht="19.5" customHeight="1">
      <c r="A49" s="36" t="s">
        <v>173</v>
      </c>
      <c r="B49" s="25">
        <v>1063</v>
      </c>
      <c r="C49" s="29" t="s">
        <v>157</v>
      </c>
      <c r="D49" s="29" t="s">
        <v>157</v>
      </c>
      <c r="E49" s="29" t="s">
        <v>157</v>
      </c>
      <c r="F49" s="53">
        <f t="shared" si="2"/>
        <v>0</v>
      </c>
      <c r="G49" s="29" t="s">
        <v>157</v>
      </c>
      <c r="H49" s="29" t="s">
        <v>157</v>
      </c>
      <c r="I49" s="29" t="s">
        <v>157</v>
      </c>
      <c r="J49" s="29" t="s">
        <v>157</v>
      </c>
      <c r="K49" s="70"/>
    </row>
    <row r="50" spans="1:11" s="71" customFormat="1" ht="19.5" customHeight="1">
      <c r="A50" s="36" t="s">
        <v>174</v>
      </c>
      <c r="B50" s="25">
        <v>1064</v>
      </c>
      <c r="C50" s="29" t="s">
        <v>157</v>
      </c>
      <c r="D50" s="29" t="s">
        <v>157</v>
      </c>
      <c r="E50" s="29" t="s">
        <v>157</v>
      </c>
      <c r="F50" s="53">
        <f t="shared" si="2"/>
        <v>0</v>
      </c>
      <c r="G50" s="29" t="s">
        <v>157</v>
      </c>
      <c r="H50" s="29" t="s">
        <v>157</v>
      </c>
      <c r="I50" s="29" t="s">
        <v>157</v>
      </c>
      <c r="J50" s="29" t="s">
        <v>157</v>
      </c>
      <c r="K50" s="70"/>
    </row>
    <row r="51" spans="1:11" s="71" customFormat="1" ht="19.5" customHeight="1">
      <c r="A51" s="36" t="s">
        <v>192</v>
      </c>
      <c r="B51" s="25">
        <v>1065</v>
      </c>
      <c r="C51" s="29" t="s">
        <v>157</v>
      </c>
      <c r="D51" s="29" t="s">
        <v>157</v>
      </c>
      <c r="E51" s="29" t="s">
        <v>157</v>
      </c>
      <c r="F51" s="53">
        <f t="shared" si="2"/>
        <v>0</v>
      </c>
      <c r="G51" s="29" t="s">
        <v>157</v>
      </c>
      <c r="H51" s="29" t="s">
        <v>157</v>
      </c>
      <c r="I51" s="29" t="s">
        <v>157</v>
      </c>
      <c r="J51" s="29" t="s">
        <v>157</v>
      </c>
      <c r="K51" s="70"/>
    </row>
    <row r="52" spans="1:11" s="71" customFormat="1" ht="19.5" customHeight="1">
      <c r="A52" s="36" t="s">
        <v>193</v>
      </c>
      <c r="B52" s="25">
        <v>1066</v>
      </c>
      <c r="C52" s="29" t="s">
        <v>157</v>
      </c>
      <c r="D52" s="29" t="s">
        <v>157</v>
      </c>
      <c r="E52" s="29" t="s">
        <v>157</v>
      </c>
      <c r="F52" s="53">
        <f t="shared" si="2"/>
        <v>0</v>
      </c>
      <c r="G52" s="29" t="s">
        <v>157</v>
      </c>
      <c r="H52" s="29" t="s">
        <v>157</v>
      </c>
      <c r="I52" s="29" t="s">
        <v>157</v>
      </c>
      <c r="J52" s="29" t="s">
        <v>157</v>
      </c>
      <c r="K52" s="70"/>
    </row>
    <row r="53" spans="1:11" s="71" customFormat="1" ht="19.5" customHeight="1">
      <c r="A53" s="36" t="s">
        <v>194</v>
      </c>
      <c r="B53" s="25">
        <v>1067</v>
      </c>
      <c r="C53" s="29" t="s">
        <v>157</v>
      </c>
      <c r="D53" s="29" t="s">
        <v>157</v>
      </c>
      <c r="E53" s="29" t="s">
        <v>157</v>
      </c>
      <c r="F53" s="53">
        <f t="shared" si="2"/>
        <v>0</v>
      </c>
      <c r="G53" s="29" t="s">
        <v>157</v>
      </c>
      <c r="H53" s="29" t="s">
        <v>157</v>
      </c>
      <c r="I53" s="29" t="s">
        <v>157</v>
      </c>
      <c r="J53" s="29" t="s">
        <v>157</v>
      </c>
      <c r="K53" s="70"/>
    </row>
    <row r="54" spans="1:11" s="71" customFormat="1" ht="19.5" customHeight="1">
      <c r="A54" s="36" t="s">
        <v>195</v>
      </c>
      <c r="B54" s="25">
        <v>1070</v>
      </c>
      <c r="C54" s="53">
        <f>SUM(C55:C57)</f>
        <v>0</v>
      </c>
      <c r="D54" s="53">
        <f>SUM(D55:D57)</f>
        <v>0</v>
      </c>
      <c r="E54" s="53">
        <f>SUM(E55:E57)</f>
        <v>0</v>
      </c>
      <c r="F54" s="53">
        <f t="shared" si="2"/>
        <v>0</v>
      </c>
      <c r="G54" s="53">
        <f>SUM(G55:G57)</f>
        <v>0</v>
      </c>
      <c r="H54" s="53">
        <f>SUM(H55:H57)</f>
        <v>0</v>
      </c>
      <c r="I54" s="53">
        <f>SUM(I55:I57)</f>
        <v>0</v>
      </c>
      <c r="J54" s="53">
        <f>SUM(J55:J57)</f>
        <v>0</v>
      </c>
      <c r="K54" s="70"/>
    </row>
    <row r="55" spans="1:11" s="71" customFormat="1" ht="19.5" customHeight="1">
      <c r="A55" s="36" t="s">
        <v>196</v>
      </c>
      <c r="B55" s="25">
        <v>1071</v>
      </c>
      <c r="C55" s="29"/>
      <c r="D55" s="29"/>
      <c r="E55" s="29"/>
      <c r="F55" s="53">
        <f t="shared" si="2"/>
        <v>0</v>
      </c>
      <c r="G55" s="29"/>
      <c r="H55" s="29"/>
      <c r="I55" s="29"/>
      <c r="J55" s="29"/>
      <c r="K55" s="70"/>
    </row>
    <row r="56" spans="1:11" s="71" customFormat="1" ht="19.5" customHeight="1">
      <c r="A56" s="36" t="s">
        <v>197</v>
      </c>
      <c r="B56" s="25">
        <v>1072</v>
      </c>
      <c r="C56" s="29"/>
      <c r="D56" s="29"/>
      <c r="E56" s="29"/>
      <c r="F56" s="53">
        <f t="shared" si="2"/>
        <v>0</v>
      </c>
      <c r="G56" s="29"/>
      <c r="H56" s="29"/>
      <c r="I56" s="29"/>
      <c r="J56" s="29"/>
      <c r="K56" s="70"/>
    </row>
    <row r="57" spans="1:11" s="71" customFormat="1" ht="19.5" customHeight="1">
      <c r="A57" s="36" t="s">
        <v>198</v>
      </c>
      <c r="B57" s="25">
        <v>1073</v>
      </c>
      <c r="C57" s="29"/>
      <c r="D57" s="29"/>
      <c r="E57" s="29"/>
      <c r="F57" s="53">
        <f t="shared" si="2"/>
        <v>0</v>
      </c>
      <c r="G57" s="29"/>
      <c r="H57" s="29"/>
      <c r="I57" s="29"/>
      <c r="J57" s="29"/>
      <c r="K57" s="70"/>
    </row>
    <row r="58" spans="1:11" s="71" customFormat="1" ht="19.5" customHeight="1">
      <c r="A58" s="72" t="s">
        <v>199</v>
      </c>
      <c r="B58" s="25">
        <v>1080</v>
      </c>
      <c r="C58" s="53">
        <f>SUM(C59:C64)</f>
        <v>0</v>
      </c>
      <c r="D58" s="53">
        <f>SUM(D59:D64)</f>
        <v>0</v>
      </c>
      <c r="E58" s="53">
        <f>SUM(E59:E64)</f>
        <v>0</v>
      </c>
      <c r="F58" s="53">
        <f t="shared" si="2"/>
        <v>0</v>
      </c>
      <c r="G58" s="53">
        <f>SUM(G59:G64)</f>
        <v>0</v>
      </c>
      <c r="H58" s="53">
        <f>SUM(H59:H64)</f>
        <v>0</v>
      </c>
      <c r="I58" s="53">
        <f>SUM(I59:I64)</f>
        <v>0</v>
      </c>
      <c r="J58" s="53">
        <f>SUM(J59:J64)</f>
        <v>0</v>
      </c>
      <c r="K58" s="70"/>
    </row>
    <row r="59" spans="1:11" s="71" customFormat="1" ht="19.5" customHeight="1">
      <c r="A59" s="36" t="s">
        <v>196</v>
      </c>
      <c r="B59" s="25">
        <v>1081</v>
      </c>
      <c r="C59" s="29">
        <v>0</v>
      </c>
      <c r="D59" s="29">
        <v>0</v>
      </c>
      <c r="E59" s="29">
        <v>0</v>
      </c>
      <c r="F59" s="53">
        <f t="shared" si="2"/>
        <v>0</v>
      </c>
      <c r="G59" s="29">
        <v>0</v>
      </c>
      <c r="H59" s="29">
        <v>0</v>
      </c>
      <c r="I59" s="29">
        <v>0</v>
      </c>
      <c r="J59" s="29">
        <v>0</v>
      </c>
      <c r="K59" s="70"/>
    </row>
    <row r="60" spans="1:11" s="71" customFormat="1" ht="19.5" customHeight="1">
      <c r="A60" s="36" t="s">
        <v>200</v>
      </c>
      <c r="B60" s="25">
        <v>1082</v>
      </c>
      <c r="C60" s="29">
        <v>0</v>
      </c>
      <c r="D60" s="29">
        <v>0</v>
      </c>
      <c r="E60" s="29">
        <v>0</v>
      </c>
      <c r="F60" s="53">
        <f t="shared" si="2"/>
        <v>0</v>
      </c>
      <c r="G60" s="29">
        <v>0</v>
      </c>
      <c r="H60" s="29">
        <v>0</v>
      </c>
      <c r="I60" s="29">
        <v>0</v>
      </c>
      <c r="J60" s="29">
        <v>0</v>
      </c>
      <c r="K60" s="70"/>
    </row>
    <row r="61" spans="1:11" s="71" customFormat="1" ht="19.5" customHeight="1">
      <c r="A61" s="36" t="s">
        <v>201</v>
      </c>
      <c r="B61" s="25">
        <v>1083</v>
      </c>
      <c r="C61" s="29" t="s">
        <v>157</v>
      </c>
      <c r="D61" s="29" t="s">
        <v>157</v>
      </c>
      <c r="E61" s="29" t="s">
        <v>157</v>
      </c>
      <c r="F61" s="53">
        <f t="shared" si="2"/>
        <v>0</v>
      </c>
      <c r="G61" s="29" t="s">
        <v>157</v>
      </c>
      <c r="H61" s="29" t="s">
        <v>157</v>
      </c>
      <c r="I61" s="29" t="s">
        <v>157</v>
      </c>
      <c r="J61" s="29" t="s">
        <v>157</v>
      </c>
      <c r="K61" s="70"/>
    </row>
    <row r="62" spans="1:11" s="71" customFormat="1" ht="19.5" customHeight="1">
      <c r="A62" s="36" t="s">
        <v>202</v>
      </c>
      <c r="B62" s="25">
        <v>1084</v>
      </c>
      <c r="C62" s="29" t="s">
        <v>157</v>
      </c>
      <c r="D62" s="29" t="s">
        <v>157</v>
      </c>
      <c r="E62" s="29" t="s">
        <v>157</v>
      </c>
      <c r="F62" s="53">
        <f t="shared" si="2"/>
        <v>0</v>
      </c>
      <c r="G62" s="29" t="s">
        <v>157</v>
      </c>
      <c r="H62" s="29" t="s">
        <v>157</v>
      </c>
      <c r="I62" s="29" t="s">
        <v>157</v>
      </c>
      <c r="J62" s="29" t="s">
        <v>157</v>
      </c>
      <c r="K62" s="70"/>
    </row>
    <row r="63" spans="1:11" s="71" customFormat="1" ht="19.5" customHeight="1">
      <c r="A63" s="36" t="s">
        <v>203</v>
      </c>
      <c r="B63" s="25">
        <v>1085</v>
      </c>
      <c r="C63" s="29" t="s">
        <v>157</v>
      </c>
      <c r="D63" s="29" t="s">
        <v>157</v>
      </c>
      <c r="E63" s="29" t="s">
        <v>157</v>
      </c>
      <c r="F63" s="53">
        <f t="shared" si="2"/>
        <v>0</v>
      </c>
      <c r="G63" s="29" t="s">
        <v>157</v>
      </c>
      <c r="H63" s="29" t="s">
        <v>157</v>
      </c>
      <c r="I63" s="29" t="s">
        <v>157</v>
      </c>
      <c r="J63" s="29" t="s">
        <v>157</v>
      </c>
      <c r="K63" s="70"/>
    </row>
    <row r="64" spans="1:11" s="71" customFormat="1" ht="19.5" customHeight="1">
      <c r="A64" s="36" t="s">
        <v>204</v>
      </c>
      <c r="B64" s="25">
        <v>1086</v>
      </c>
      <c r="C64" s="29" t="s">
        <v>157</v>
      </c>
      <c r="D64" s="29" t="s">
        <v>157</v>
      </c>
      <c r="E64" s="29" t="s">
        <v>157</v>
      </c>
      <c r="F64" s="53">
        <f t="shared" si="2"/>
        <v>0</v>
      </c>
      <c r="G64" s="29" t="s">
        <v>157</v>
      </c>
      <c r="H64" s="29" t="s">
        <v>157</v>
      </c>
      <c r="I64" s="29" t="s">
        <v>157</v>
      </c>
      <c r="J64" s="29" t="s">
        <v>157</v>
      </c>
      <c r="K64" s="70"/>
    </row>
    <row r="65" spans="1:11" s="54" customFormat="1" ht="19.5" customHeight="1">
      <c r="A65" s="68" t="s">
        <v>47</v>
      </c>
      <c r="B65" s="37">
        <v>1100</v>
      </c>
      <c r="C65" s="31">
        <f aca="true" t="shared" si="3" ref="C65:J65">SUM(C22,C23,C46,C54,C58)</f>
        <v>-7.800000000001091</v>
      </c>
      <c r="D65" s="31">
        <f t="shared" si="3"/>
        <v>58.90000000000009</v>
      </c>
      <c r="E65" s="31">
        <f t="shared" si="3"/>
        <v>20</v>
      </c>
      <c r="F65" s="31">
        <f t="shared" si="3"/>
        <v>39</v>
      </c>
      <c r="G65" s="31">
        <f t="shared" si="3"/>
        <v>-133</v>
      </c>
      <c r="H65" s="31">
        <f t="shared" si="3"/>
        <v>41</v>
      </c>
      <c r="I65" s="31">
        <f t="shared" si="3"/>
        <v>90</v>
      </c>
      <c r="J65" s="31">
        <f t="shared" si="3"/>
        <v>41</v>
      </c>
      <c r="K65" s="69"/>
    </row>
    <row r="66" spans="1:11" ht="19.5" customHeight="1">
      <c r="A66" s="36" t="s">
        <v>205</v>
      </c>
      <c r="B66" s="25">
        <v>1110</v>
      </c>
      <c r="C66" s="29"/>
      <c r="D66" s="29"/>
      <c r="E66" s="29"/>
      <c r="F66" s="53">
        <f aca="true" t="shared" si="4" ref="F66:F75">SUM(G66:J66)</f>
        <v>0</v>
      </c>
      <c r="G66" s="29"/>
      <c r="H66" s="29"/>
      <c r="I66" s="29"/>
      <c r="J66" s="29"/>
      <c r="K66" s="70"/>
    </row>
    <row r="67" spans="1:11" ht="19.5" customHeight="1">
      <c r="A67" s="36" t="s">
        <v>206</v>
      </c>
      <c r="B67" s="25">
        <v>1120</v>
      </c>
      <c r="C67" s="29" t="s">
        <v>157</v>
      </c>
      <c r="D67" s="29" t="s">
        <v>157</v>
      </c>
      <c r="E67" s="29" t="s">
        <v>157</v>
      </c>
      <c r="F67" s="53">
        <f t="shared" si="4"/>
        <v>0</v>
      </c>
      <c r="G67" s="29" t="s">
        <v>157</v>
      </c>
      <c r="H67" s="29" t="s">
        <v>157</v>
      </c>
      <c r="I67" s="29" t="s">
        <v>157</v>
      </c>
      <c r="J67" s="29" t="s">
        <v>157</v>
      </c>
      <c r="K67" s="70"/>
    </row>
    <row r="68" spans="1:11" ht="19.5" customHeight="1">
      <c r="A68" s="36" t="s">
        <v>207</v>
      </c>
      <c r="B68" s="25">
        <v>1130</v>
      </c>
      <c r="C68" s="29"/>
      <c r="D68" s="29"/>
      <c r="E68" s="29"/>
      <c r="F68" s="53">
        <f t="shared" si="4"/>
        <v>0</v>
      </c>
      <c r="G68" s="29"/>
      <c r="H68" s="29"/>
      <c r="I68" s="29"/>
      <c r="J68" s="29"/>
      <c r="K68" s="70"/>
    </row>
    <row r="69" spans="1:11" ht="19.5" customHeight="1">
      <c r="A69" s="36" t="s">
        <v>208</v>
      </c>
      <c r="B69" s="25">
        <v>1140</v>
      </c>
      <c r="C69" s="29" t="s">
        <v>157</v>
      </c>
      <c r="D69" s="29" t="s">
        <v>157</v>
      </c>
      <c r="E69" s="29" t="s">
        <v>157</v>
      </c>
      <c r="F69" s="53">
        <f t="shared" si="4"/>
        <v>0</v>
      </c>
      <c r="G69" s="29" t="s">
        <v>157</v>
      </c>
      <c r="H69" s="29" t="s">
        <v>157</v>
      </c>
      <c r="I69" s="29" t="s">
        <v>157</v>
      </c>
      <c r="J69" s="29" t="s">
        <v>157</v>
      </c>
      <c r="K69" s="70"/>
    </row>
    <row r="70" spans="1:11" ht="19.5" customHeight="1">
      <c r="A70" s="36" t="s">
        <v>209</v>
      </c>
      <c r="B70" s="25">
        <v>1150</v>
      </c>
      <c r="C70" s="53">
        <f>SUM(C71:C72)</f>
        <v>26.9</v>
      </c>
      <c r="D70" s="53">
        <f>SUM(D71:D72)</f>
        <v>50</v>
      </c>
      <c r="E70" s="53">
        <f>SUM(E71:E72)</f>
        <v>42</v>
      </c>
      <c r="F70" s="53">
        <f t="shared" si="4"/>
        <v>48</v>
      </c>
      <c r="G70" s="53">
        <f>SUM(G71:G72)</f>
        <v>12</v>
      </c>
      <c r="H70" s="53">
        <f>SUM(H71:H72)</f>
        <v>12</v>
      </c>
      <c r="I70" s="53">
        <f>SUM(I71:I72)</f>
        <v>12</v>
      </c>
      <c r="J70" s="53">
        <f>SUM(J71:J72)</f>
        <v>12</v>
      </c>
      <c r="K70" s="70"/>
    </row>
    <row r="71" spans="1:11" ht="19.5" customHeight="1">
      <c r="A71" s="36" t="s">
        <v>196</v>
      </c>
      <c r="B71" s="25">
        <v>1151</v>
      </c>
      <c r="C71" s="29"/>
      <c r="D71" s="29"/>
      <c r="E71" s="29"/>
      <c r="F71" s="53">
        <f t="shared" si="4"/>
        <v>0</v>
      </c>
      <c r="G71" s="29"/>
      <c r="H71" s="29"/>
      <c r="I71" s="29"/>
      <c r="J71" s="29"/>
      <c r="K71" s="70"/>
    </row>
    <row r="72" spans="1:11" ht="19.5" customHeight="1">
      <c r="A72" s="36" t="s">
        <v>210</v>
      </c>
      <c r="B72" s="25">
        <v>1152</v>
      </c>
      <c r="C72" s="29">
        <v>26.9</v>
      </c>
      <c r="D72" s="29">
        <v>50</v>
      </c>
      <c r="E72" s="29">
        <v>42</v>
      </c>
      <c r="F72" s="53">
        <f t="shared" si="4"/>
        <v>48</v>
      </c>
      <c r="G72" s="29">
        <v>12</v>
      </c>
      <c r="H72" s="29">
        <v>12</v>
      </c>
      <c r="I72" s="29">
        <v>12</v>
      </c>
      <c r="J72" s="29">
        <v>12</v>
      </c>
      <c r="K72" s="70"/>
    </row>
    <row r="73" spans="1:11" ht="19.5" customHeight="1">
      <c r="A73" s="36" t="s">
        <v>211</v>
      </c>
      <c r="B73" s="25">
        <v>1160</v>
      </c>
      <c r="C73" s="53">
        <f>SUM(C74:C75)</f>
        <v>0</v>
      </c>
      <c r="D73" s="53">
        <f>SUM(D74:D75)</f>
        <v>0</v>
      </c>
      <c r="E73" s="53">
        <f>SUM(E74:E75)</f>
        <v>0</v>
      </c>
      <c r="F73" s="53">
        <f t="shared" si="4"/>
        <v>0</v>
      </c>
      <c r="G73" s="53">
        <f>SUM(G74:G75)</f>
        <v>0</v>
      </c>
      <c r="H73" s="53">
        <f>SUM(H74:H75)</f>
        <v>0</v>
      </c>
      <c r="I73" s="53">
        <f>SUM(I74:I75)</f>
        <v>0</v>
      </c>
      <c r="J73" s="53">
        <f>SUM(J74:J75)</f>
        <v>0</v>
      </c>
      <c r="K73" s="70"/>
    </row>
    <row r="74" spans="1:11" ht="19.5" customHeight="1">
      <c r="A74" s="36" t="s">
        <v>196</v>
      </c>
      <c r="B74" s="25">
        <v>1161</v>
      </c>
      <c r="C74" s="29" t="s">
        <v>157</v>
      </c>
      <c r="D74" s="29" t="s">
        <v>157</v>
      </c>
      <c r="E74" s="29" t="s">
        <v>157</v>
      </c>
      <c r="F74" s="53">
        <f t="shared" si="4"/>
        <v>0</v>
      </c>
      <c r="G74" s="29" t="s">
        <v>157</v>
      </c>
      <c r="H74" s="29" t="s">
        <v>157</v>
      </c>
      <c r="I74" s="29" t="s">
        <v>157</v>
      </c>
      <c r="J74" s="29" t="s">
        <v>157</v>
      </c>
      <c r="K74" s="70"/>
    </row>
    <row r="75" spans="1:11" ht="19.5" customHeight="1">
      <c r="A75" s="36" t="s">
        <v>212</v>
      </c>
      <c r="B75" s="25">
        <v>1162</v>
      </c>
      <c r="C75" s="29" t="s">
        <v>157</v>
      </c>
      <c r="D75" s="29" t="s">
        <v>157</v>
      </c>
      <c r="E75" s="29" t="s">
        <v>157</v>
      </c>
      <c r="F75" s="53">
        <f t="shared" si="4"/>
        <v>0</v>
      </c>
      <c r="G75" s="29" t="s">
        <v>157</v>
      </c>
      <c r="H75" s="29" t="s">
        <v>157</v>
      </c>
      <c r="I75" s="29" t="s">
        <v>157</v>
      </c>
      <c r="J75" s="29" t="s">
        <v>157</v>
      </c>
      <c r="K75" s="70"/>
    </row>
    <row r="76" spans="1:11" s="54" customFormat="1" ht="19.5" customHeight="1">
      <c r="A76" s="68" t="s">
        <v>56</v>
      </c>
      <c r="B76" s="37">
        <v>1170</v>
      </c>
      <c r="C76" s="31">
        <f aca="true" t="shared" si="5" ref="C76:J76">SUM(C65,C66,C67,C68,C69,C70,C73)</f>
        <v>19.099999999998907</v>
      </c>
      <c r="D76" s="31">
        <f t="shared" si="5"/>
        <v>108.90000000000009</v>
      </c>
      <c r="E76" s="31">
        <f t="shared" si="5"/>
        <v>62</v>
      </c>
      <c r="F76" s="31">
        <f t="shared" si="5"/>
        <v>87</v>
      </c>
      <c r="G76" s="31">
        <f t="shared" si="5"/>
        <v>-121</v>
      </c>
      <c r="H76" s="31">
        <f t="shared" si="5"/>
        <v>53</v>
      </c>
      <c r="I76" s="31">
        <f t="shared" si="5"/>
        <v>102</v>
      </c>
      <c r="J76" s="31">
        <f t="shared" si="5"/>
        <v>53</v>
      </c>
      <c r="K76" s="69"/>
    </row>
    <row r="77" spans="1:11" s="54" customFormat="1" ht="19.5" customHeight="1">
      <c r="A77" s="36" t="s">
        <v>57</v>
      </c>
      <c r="B77" s="26">
        <v>1180</v>
      </c>
      <c r="C77" s="29">
        <v>-2.9</v>
      </c>
      <c r="D77" s="29">
        <v>-19.5</v>
      </c>
      <c r="E77" s="29">
        <v>-11</v>
      </c>
      <c r="F77" s="53">
        <f>SUM(G77:J77)</f>
        <v>-15.7</v>
      </c>
      <c r="G77" s="29">
        <v>-3</v>
      </c>
      <c r="H77" s="29">
        <v>-3</v>
      </c>
      <c r="I77" s="29">
        <v>-3</v>
      </c>
      <c r="J77" s="29">
        <v>-6.7</v>
      </c>
      <c r="K77" s="69"/>
    </row>
    <row r="78" spans="1:11" s="54" customFormat="1" ht="19.5" customHeight="1">
      <c r="A78" s="36" t="s">
        <v>58</v>
      </c>
      <c r="B78" s="26">
        <v>1181</v>
      </c>
      <c r="C78" s="29"/>
      <c r="D78" s="29"/>
      <c r="E78" s="29"/>
      <c r="F78" s="53">
        <f>SUM(G78:J78)</f>
        <v>0</v>
      </c>
      <c r="G78" s="29"/>
      <c r="H78" s="29"/>
      <c r="I78" s="29"/>
      <c r="J78" s="29"/>
      <c r="K78" s="69"/>
    </row>
    <row r="79" spans="1:11" ht="19.5" customHeight="1">
      <c r="A79" s="36" t="s">
        <v>59</v>
      </c>
      <c r="B79" s="25">
        <v>1190</v>
      </c>
      <c r="C79" s="29"/>
      <c r="D79" s="29"/>
      <c r="E79" s="29"/>
      <c r="F79" s="53">
        <f>SUM(G79:J79)</f>
        <v>0</v>
      </c>
      <c r="G79" s="29"/>
      <c r="H79" s="29"/>
      <c r="I79" s="29"/>
      <c r="J79" s="29"/>
      <c r="K79" s="70"/>
    </row>
    <row r="80" spans="1:11" ht="19.5" customHeight="1">
      <c r="A80" s="36" t="s">
        <v>60</v>
      </c>
      <c r="B80" s="25">
        <v>1191</v>
      </c>
      <c r="C80" s="29" t="s">
        <v>157</v>
      </c>
      <c r="D80" s="29" t="s">
        <v>157</v>
      </c>
      <c r="E80" s="29" t="s">
        <v>157</v>
      </c>
      <c r="F80" s="53">
        <f>SUM(G80:J80)</f>
        <v>0</v>
      </c>
      <c r="G80" s="29" t="s">
        <v>157</v>
      </c>
      <c r="H80" s="29" t="s">
        <v>157</v>
      </c>
      <c r="I80" s="29" t="s">
        <v>157</v>
      </c>
      <c r="J80" s="29" t="s">
        <v>157</v>
      </c>
      <c r="K80" s="70"/>
    </row>
    <row r="81" spans="1:11" s="54" customFormat="1" ht="19.5" customHeight="1">
      <c r="A81" s="68" t="s">
        <v>213</v>
      </c>
      <c r="B81" s="37">
        <v>1200</v>
      </c>
      <c r="C81" s="31">
        <f>SUM(C76,C77,C78,C79,C80)</f>
        <v>16.19999999999891</v>
      </c>
      <c r="D81" s="31">
        <f aca="true" t="shared" si="6" ref="D81:J81">SUM(D76,D77,D78,D79,D80)</f>
        <v>89.40000000000009</v>
      </c>
      <c r="E81" s="31">
        <f t="shared" si="6"/>
        <v>51</v>
      </c>
      <c r="F81" s="31">
        <f t="shared" si="6"/>
        <v>71.3</v>
      </c>
      <c r="G81" s="31">
        <f t="shared" si="6"/>
        <v>-124</v>
      </c>
      <c r="H81" s="31">
        <f t="shared" si="6"/>
        <v>50</v>
      </c>
      <c r="I81" s="31">
        <f t="shared" si="6"/>
        <v>99</v>
      </c>
      <c r="J81" s="31">
        <f t="shared" si="6"/>
        <v>46.3</v>
      </c>
      <c r="K81" s="69"/>
    </row>
    <row r="82" spans="1:11" ht="19.5" customHeight="1">
      <c r="A82" s="36" t="s">
        <v>214</v>
      </c>
      <c r="B82" s="25">
        <v>1201</v>
      </c>
      <c r="C82" s="73">
        <f aca="true" t="shared" si="7" ref="C82:J82">IF(C81&gt;0,C81,0)</f>
        <v>16.19999999999891</v>
      </c>
      <c r="D82" s="73">
        <f t="shared" si="7"/>
        <v>89.40000000000009</v>
      </c>
      <c r="E82" s="73">
        <f t="shared" si="7"/>
        <v>51</v>
      </c>
      <c r="F82" s="73">
        <f t="shared" si="7"/>
        <v>71.3</v>
      </c>
      <c r="G82" s="73">
        <f t="shared" si="7"/>
        <v>0</v>
      </c>
      <c r="H82" s="73">
        <f t="shared" si="7"/>
        <v>50</v>
      </c>
      <c r="I82" s="73">
        <f t="shared" si="7"/>
        <v>99</v>
      </c>
      <c r="J82" s="73">
        <f t="shared" si="7"/>
        <v>46.3</v>
      </c>
      <c r="K82" s="70"/>
    </row>
    <row r="83" spans="1:11" ht="19.5" customHeight="1">
      <c r="A83" s="36" t="s">
        <v>215</v>
      </c>
      <c r="B83" s="25">
        <v>1202</v>
      </c>
      <c r="C83" s="73">
        <f aca="true" t="shared" si="8" ref="C83:J83">IF(C81&lt;0,C81,0)</f>
        <v>0</v>
      </c>
      <c r="D83" s="73">
        <f t="shared" si="8"/>
        <v>0</v>
      </c>
      <c r="E83" s="73">
        <f t="shared" si="8"/>
        <v>0</v>
      </c>
      <c r="F83" s="73">
        <f t="shared" si="8"/>
        <v>0</v>
      </c>
      <c r="G83" s="73">
        <f t="shared" si="8"/>
        <v>-124</v>
      </c>
      <c r="H83" s="73">
        <f t="shared" si="8"/>
        <v>0</v>
      </c>
      <c r="I83" s="73">
        <f t="shared" si="8"/>
        <v>0</v>
      </c>
      <c r="J83" s="73">
        <f t="shared" si="8"/>
        <v>0</v>
      </c>
      <c r="K83" s="70"/>
    </row>
    <row r="84" spans="1:11" ht="19.5" customHeight="1">
      <c r="A84" s="68" t="s">
        <v>216</v>
      </c>
      <c r="B84" s="25">
        <v>1210</v>
      </c>
      <c r="C84" s="74">
        <f>SUM(C7,C54,C66,C68,C70,C78,C79)</f>
        <v>4254.699999999999</v>
      </c>
      <c r="D84" s="74">
        <f aca="true" t="shared" si="9" ref="D84:J84">SUM(D7,D54,D66,D68,D70,D78,D79)</f>
        <v>4122</v>
      </c>
      <c r="E84" s="74">
        <f t="shared" si="9"/>
        <v>3846</v>
      </c>
      <c r="F84" s="74">
        <f t="shared" si="9"/>
        <v>4408</v>
      </c>
      <c r="G84" s="74">
        <f t="shared" si="9"/>
        <v>804</v>
      </c>
      <c r="H84" s="74">
        <f t="shared" si="9"/>
        <v>1154</v>
      </c>
      <c r="I84" s="74">
        <f t="shared" si="9"/>
        <v>1204</v>
      </c>
      <c r="J84" s="74">
        <f t="shared" si="9"/>
        <v>1246</v>
      </c>
      <c r="K84" s="70"/>
    </row>
    <row r="85" spans="1:11" ht="19.5" customHeight="1">
      <c r="A85" s="68" t="s">
        <v>217</v>
      </c>
      <c r="B85" s="25">
        <v>1220</v>
      </c>
      <c r="C85" s="74">
        <f>SUM(C13,C23,C46,C58,C67,C69,C73,C77,C80)</f>
        <v>-4238.5</v>
      </c>
      <c r="D85" s="74">
        <f aca="true" t="shared" si="10" ref="D85:J85">SUM(D13,D23,D46,D58,D67,D69,D73,D77,D80)</f>
        <v>-4032.6</v>
      </c>
      <c r="E85" s="74">
        <f t="shared" si="10"/>
        <v>-3795</v>
      </c>
      <c r="F85" s="74">
        <f t="shared" si="10"/>
        <v>-4336.7</v>
      </c>
      <c r="G85" s="74">
        <f t="shared" si="10"/>
        <v>-928</v>
      </c>
      <c r="H85" s="74">
        <f t="shared" si="10"/>
        <v>-1104</v>
      </c>
      <c r="I85" s="74">
        <f t="shared" si="10"/>
        <v>-1105</v>
      </c>
      <c r="J85" s="74">
        <f t="shared" si="10"/>
        <v>-1199.7</v>
      </c>
      <c r="K85" s="70"/>
    </row>
    <row r="86" spans="1:11" ht="19.5" customHeight="1">
      <c r="A86" s="36" t="s">
        <v>218</v>
      </c>
      <c r="B86" s="25">
        <v>1230</v>
      </c>
      <c r="C86" s="29"/>
      <c r="D86" s="29"/>
      <c r="E86" s="29"/>
      <c r="F86" s="53">
        <f>SUM(G86:J86)</f>
        <v>0</v>
      </c>
      <c r="G86" s="29"/>
      <c r="H86" s="29"/>
      <c r="I86" s="29"/>
      <c r="J86" s="29"/>
      <c r="K86" s="70"/>
    </row>
    <row r="87" spans="1:11" ht="19.5" customHeight="1">
      <c r="A87" s="223" t="s">
        <v>219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</row>
    <row r="88" spans="1:11" ht="19.5" customHeight="1">
      <c r="A88" s="36" t="s">
        <v>220</v>
      </c>
      <c r="B88" s="25">
        <v>1300</v>
      </c>
      <c r="C88" s="53">
        <f>C65</f>
        <v>-7.800000000001091</v>
      </c>
      <c r="D88" s="53">
        <f>D65</f>
        <v>58.90000000000009</v>
      </c>
      <c r="E88" s="53">
        <f>E65</f>
        <v>20</v>
      </c>
      <c r="F88" s="53">
        <f aca="true" t="shared" si="11" ref="F88:F93">SUM(G88:J88)</f>
        <v>39</v>
      </c>
      <c r="G88" s="53">
        <f>G65</f>
        <v>-133</v>
      </c>
      <c r="H88" s="53">
        <f>H65</f>
        <v>41</v>
      </c>
      <c r="I88" s="53">
        <f>I65</f>
        <v>90</v>
      </c>
      <c r="J88" s="53">
        <f>J65</f>
        <v>41</v>
      </c>
      <c r="K88" s="70"/>
    </row>
    <row r="89" spans="1:11" ht="19.5" customHeight="1">
      <c r="A89" s="36" t="s">
        <v>221</v>
      </c>
      <c r="B89" s="25">
        <v>1301</v>
      </c>
      <c r="C89" s="53">
        <f>C101</f>
        <v>236.1</v>
      </c>
      <c r="D89" s="53">
        <f>D101</f>
        <v>168</v>
      </c>
      <c r="E89" s="53">
        <f>E101</f>
        <v>163</v>
      </c>
      <c r="F89" s="53">
        <f t="shared" si="11"/>
        <v>148</v>
      </c>
      <c r="G89" s="53">
        <f>G101</f>
        <v>37</v>
      </c>
      <c r="H89" s="53">
        <f>H101</f>
        <v>37</v>
      </c>
      <c r="I89" s="53">
        <f>I101</f>
        <v>37</v>
      </c>
      <c r="J89" s="53">
        <f>J101</f>
        <v>37</v>
      </c>
      <c r="K89" s="70"/>
    </row>
    <row r="90" spans="1:11" ht="19.5" customHeight="1">
      <c r="A90" s="36" t="s">
        <v>222</v>
      </c>
      <c r="B90" s="25">
        <v>1302</v>
      </c>
      <c r="C90" s="53">
        <f>C55</f>
        <v>0</v>
      </c>
      <c r="D90" s="53">
        <f>D55</f>
        <v>0</v>
      </c>
      <c r="E90" s="53">
        <f>E55</f>
        <v>0</v>
      </c>
      <c r="F90" s="53">
        <f t="shared" si="11"/>
        <v>0</v>
      </c>
      <c r="G90" s="53">
        <f>G55</f>
        <v>0</v>
      </c>
      <c r="H90" s="53">
        <f>H55</f>
        <v>0</v>
      </c>
      <c r="I90" s="53">
        <f>I55</f>
        <v>0</v>
      </c>
      <c r="J90" s="53">
        <f>J55</f>
        <v>0</v>
      </c>
      <c r="K90" s="70"/>
    </row>
    <row r="91" spans="1:11" ht="19.5" customHeight="1">
      <c r="A91" s="36" t="s">
        <v>223</v>
      </c>
      <c r="B91" s="25">
        <v>1303</v>
      </c>
      <c r="C91" s="53">
        <f>C59</f>
        <v>0</v>
      </c>
      <c r="D91" s="53">
        <f>D59</f>
        <v>0</v>
      </c>
      <c r="E91" s="53">
        <f>E59</f>
        <v>0</v>
      </c>
      <c r="F91" s="53">
        <f t="shared" si="11"/>
        <v>0</v>
      </c>
      <c r="G91" s="53">
        <f>G59</f>
        <v>0</v>
      </c>
      <c r="H91" s="53">
        <f>H59</f>
        <v>0</v>
      </c>
      <c r="I91" s="53">
        <f>I59</f>
        <v>0</v>
      </c>
      <c r="J91" s="53">
        <f>J59</f>
        <v>0</v>
      </c>
      <c r="K91" s="70"/>
    </row>
    <row r="92" spans="1:11" ht="19.5" customHeight="1">
      <c r="A92" s="36" t="s">
        <v>224</v>
      </c>
      <c r="B92" s="25">
        <v>1304</v>
      </c>
      <c r="C92" s="53">
        <f>C56</f>
        <v>0</v>
      </c>
      <c r="D92" s="53">
        <f>D56</f>
        <v>0</v>
      </c>
      <c r="E92" s="53">
        <f>E56</f>
        <v>0</v>
      </c>
      <c r="F92" s="53">
        <f t="shared" si="11"/>
        <v>0</v>
      </c>
      <c r="G92" s="53">
        <f>G56</f>
        <v>0</v>
      </c>
      <c r="H92" s="53">
        <f>H56</f>
        <v>0</v>
      </c>
      <c r="I92" s="53">
        <f>I56</f>
        <v>0</v>
      </c>
      <c r="J92" s="53">
        <f>J56</f>
        <v>0</v>
      </c>
      <c r="K92" s="70"/>
    </row>
    <row r="93" spans="1:11" ht="19.5" customHeight="1">
      <c r="A93" s="36" t="s">
        <v>225</v>
      </c>
      <c r="B93" s="25">
        <v>1305</v>
      </c>
      <c r="C93" s="53">
        <f>C60</f>
        <v>0</v>
      </c>
      <c r="D93" s="53">
        <f>D60</f>
        <v>0</v>
      </c>
      <c r="E93" s="53">
        <f>E60</f>
        <v>0</v>
      </c>
      <c r="F93" s="53">
        <f t="shared" si="11"/>
        <v>0</v>
      </c>
      <c r="G93" s="53">
        <f>G60</f>
        <v>0</v>
      </c>
      <c r="H93" s="53">
        <f>H60</f>
        <v>0</v>
      </c>
      <c r="I93" s="53">
        <f>I60</f>
        <v>0</v>
      </c>
      <c r="J93" s="53">
        <f>J60</f>
        <v>0</v>
      </c>
      <c r="K93" s="70"/>
    </row>
    <row r="94" spans="1:11" s="54" customFormat="1" ht="19.5" customHeight="1">
      <c r="A94" s="68" t="s">
        <v>48</v>
      </c>
      <c r="B94" s="37">
        <v>1310</v>
      </c>
      <c r="C94" s="75">
        <f aca="true" t="shared" si="12" ref="C94:J94">C88+C89-C90-C91-C92-C93</f>
        <v>228.2999999999989</v>
      </c>
      <c r="D94" s="75">
        <f>D88+D89-D90-D91-D92-D93</f>
        <v>226.9000000000001</v>
      </c>
      <c r="E94" s="75">
        <f t="shared" si="12"/>
        <v>183</v>
      </c>
      <c r="F94" s="75">
        <f t="shared" si="12"/>
        <v>187</v>
      </c>
      <c r="G94" s="75">
        <f t="shared" si="12"/>
        <v>-96</v>
      </c>
      <c r="H94" s="75">
        <f t="shared" si="12"/>
        <v>78</v>
      </c>
      <c r="I94" s="75">
        <f t="shared" si="12"/>
        <v>127</v>
      </c>
      <c r="J94" s="75">
        <f t="shared" si="12"/>
        <v>78</v>
      </c>
      <c r="K94" s="69"/>
    </row>
    <row r="95" spans="1:11" ht="19.5" customHeight="1">
      <c r="A95" s="223" t="s">
        <v>226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</row>
    <row r="96" spans="1:11" ht="19.5" customHeight="1">
      <c r="A96" s="36" t="s">
        <v>227</v>
      </c>
      <c r="B96" s="25">
        <v>1400</v>
      </c>
      <c r="C96" s="29">
        <v>1265.2</v>
      </c>
      <c r="D96" s="29">
        <v>1307.4</v>
      </c>
      <c r="E96" s="29">
        <f>SUM(E97:E98)</f>
        <v>1146</v>
      </c>
      <c r="F96" s="53">
        <f aca="true" t="shared" si="13" ref="F96:F103">SUM(G96:J96)</f>
        <v>1548</v>
      </c>
      <c r="G96" s="29">
        <f>SUM(G97:G98)</f>
        <v>229</v>
      </c>
      <c r="H96" s="29">
        <f>SUM(H97:H98)</f>
        <v>409</v>
      </c>
      <c r="I96" s="29">
        <f>SUM(I97:I98)</f>
        <v>409</v>
      </c>
      <c r="J96" s="29">
        <f>SUM(J97:J98)</f>
        <v>501</v>
      </c>
      <c r="K96" s="70"/>
    </row>
    <row r="97" spans="1:11" ht="19.5" customHeight="1">
      <c r="A97" s="36" t="s">
        <v>228</v>
      </c>
      <c r="B97" s="76">
        <v>1401</v>
      </c>
      <c r="C97" s="29">
        <v>1200.7</v>
      </c>
      <c r="D97" s="29">
        <v>1266.4</v>
      </c>
      <c r="E97" s="29">
        <v>1080</v>
      </c>
      <c r="F97" s="53">
        <f t="shared" si="13"/>
        <v>1472</v>
      </c>
      <c r="G97" s="29">
        <v>210</v>
      </c>
      <c r="H97" s="29">
        <v>390</v>
      </c>
      <c r="I97" s="29">
        <v>390</v>
      </c>
      <c r="J97" s="29">
        <v>482</v>
      </c>
      <c r="K97" s="70"/>
    </row>
    <row r="98" spans="1:11" ht="19.5" customHeight="1">
      <c r="A98" s="36" t="s">
        <v>229</v>
      </c>
      <c r="B98" s="76">
        <v>1402</v>
      </c>
      <c r="C98" s="29">
        <v>64.5</v>
      </c>
      <c r="D98" s="29">
        <v>41</v>
      </c>
      <c r="E98" s="29">
        <v>66</v>
      </c>
      <c r="F98" s="53">
        <f t="shared" si="13"/>
        <v>76</v>
      </c>
      <c r="G98" s="198">
        <v>19</v>
      </c>
      <c r="H98" s="198">
        <v>19</v>
      </c>
      <c r="I98" s="198">
        <v>19</v>
      </c>
      <c r="J98" s="198">
        <v>19</v>
      </c>
      <c r="K98" s="70"/>
    </row>
    <row r="99" spans="1:11" ht="19.5" customHeight="1">
      <c r="A99" s="36" t="s">
        <v>131</v>
      </c>
      <c r="B99" s="76">
        <v>1410</v>
      </c>
      <c r="C99" s="29">
        <v>1965.5</v>
      </c>
      <c r="D99" s="29">
        <v>2038</v>
      </c>
      <c r="E99" s="29">
        <v>1954</v>
      </c>
      <c r="F99" s="53">
        <f t="shared" si="13"/>
        <v>2093</v>
      </c>
      <c r="G99" s="198">
        <v>523</v>
      </c>
      <c r="H99" s="198">
        <v>523</v>
      </c>
      <c r="I99" s="198">
        <v>523</v>
      </c>
      <c r="J99" s="198">
        <v>524</v>
      </c>
      <c r="K99" s="70"/>
    </row>
    <row r="100" spans="1:11" ht="19.5" customHeight="1">
      <c r="A100" s="36" t="s">
        <v>160</v>
      </c>
      <c r="B100" s="76">
        <v>1420</v>
      </c>
      <c r="C100" s="29">
        <v>435.1</v>
      </c>
      <c r="D100" s="29">
        <v>448.4</v>
      </c>
      <c r="E100" s="29">
        <v>430</v>
      </c>
      <c r="F100" s="53">
        <f t="shared" si="13"/>
        <v>460</v>
      </c>
      <c r="G100" s="198">
        <v>115</v>
      </c>
      <c r="H100" s="198">
        <v>115</v>
      </c>
      <c r="I100" s="198">
        <v>115</v>
      </c>
      <c r="J100" s="198">
        <v>115</v>
      </c>
      <c r="K100" s="70"/>
    </row>
    <row r="101" spans="1:11" ht="19.5" customHeight="1">
      <c r="A101" s="36" t="s">
        <v>230</v>
      </c>
      <c r="B101" s="76">
        <v>1430</v>
      </c>
      <c r="C101" s="29">
        <v>236.1</v>
      </c>
      <c r="D101" s="29">
        <v>168</v>
      </c>
      <c r="E101" s="29">
        <v>163</v>
      </c>
      <c r="F101" s="53">
        <f t="shared" si="13"/>
        <v>148</v>
      </c>
      <c r="G101" s="29">
        <v>37</v>
      </c>
      <c r="H101" s="29">
        <v>37</v>
      </c>
      <c r="I101" s="29">
        <v>37</v>
      </c>
      <c r="J101" s="29">
        <v>37</v>
      </c>
      <c r="K101" s="70"/>
    </row>
    <row r="102" spans="1:11" ht="19.5" customHeight="1">
      <c r="A102" s="36" t="s">
        <v>46</v>
      </c>
      <c r="B102" s="76">
        <v>1440</v>
      </c>
      <c r="C102" s="29">
        <v>333.7</v>
      </c>
      <c r="D102" s="29">
        <v>40</v>
      </c>
      <c r="E102" s="29">
        <v>91</v>
      </c>
      <c r="F102" s="53">
        <f t="shared" si="13"/>
        <v>72</v>
      </c>
      <c r="G102" s="29">
        <v>21</v>
      </c>
      <c r="H102" s="29">
        <v>17</v>
      </c>
      <c r="I102" s="29">
        <v>18</v>
      </c>
      <c r="J102" s="29">
        <v>16</v>
      </c>
      <c r="K102" s="70"/>
    </row>
    <row r="103" spans="1:11" s="54" customFormat="1" ht="19.5" customHeight="1">
      <c r="A103" s="68" t="s">
        <v>231</v>
      </c>
      <c r="B103" s="77">
        <v>1450</v>
      </c>
      <c r="C103" s="55">
        <f>SUM(C96,C99:C102)</f>
        <v>4235.599999999999</v>
      </c>
      <c r="D103" s="55">
        <f>SUM(D96,D99:D102)</f>
        <v>4001.8</v>
      </c>
      <c r="E103" s="55">
        <f>SUM(E96,E99:E102)</f>
        <v>3784</v>
      </c>
      <c r="F103" s="53">
        <f t="shared" si="13"/>
        <v>4321</v>
      </c>
      <c r="G103" s="55">
        <f>SUM(G96,G99:G102)</f>
        <v>925</v>
      </c>
      <c r="H103" s="55">
        <f>SUM(H96,H99:H102)</f>
        <v>1101</v>
      </c>
      <c r="I103" s="55">
        <f>SUM(I96,I99:I102)</f>
        <v>1102</v>
      </c>
      <c r="J103" s="55">
        <f>SUM(J96,J99:J102)</f>
        <v>1193</v>
      </c>
      <c r="K103" s="69"/>
    </row>
    <row r="104" spans="1:11" s="54" customFormat="1" ht="19.5" customHeight="1">
      <c r="A104" s="63"/>
      <c r="B104" s="78"/>
      <c r="C104" s="79"/>
      <c r="D104" s="79"/>
      <c r="E104" s="79"/>
      <c r="F104" s="79"/>
      <c r="G104" s="79"/>
      <c r="H104" s="79"/>
      <c r="I104" s="79"/>
      <c r="J104" s="79"/>
      <c r="K104" s="80"/>
    </row>
    <row r="105" spans="1:10" ht="16.5" customHeight="1">
      <c r="A105" s="81"/>
      <c r="C105" s="64"/>
      <c r="D105" s="82"/>
      <c r="E105" s="82"/>
      <c r="F105" s="82"/>
      <c r="G105" s="82"/>
      <c r="H105" s="82"/>
      <c r="I105" s="82"/>
      <c r="J105" s="82"/>
    </row>
    <row r="106" spans="1:10" ht="19.5" customHeight="1">
      <c r="A106" s="129" t="s">
        <v>474</v>
      </c>
      <c r="B106" s="129"/>
      <c r="C106" s="224" t="s">
        <v>475</v>
      </c>
      <c r="D106" s="224"/>
      <c r="E106" s="224"/>
      <c r="F106" s="225" t="s">
        <v>476</v>
      </c>
      <c r="G106" s="225"/>
      <c r="H106" s="225"/>
      <c r="I106" s="225"/>
      <c r="J106" s="225"/>
    </row>
    <row r="107" spans="1:10" s="71" customFormat="1" ht="19.5" customHeight="1">
      <c r="A107" s="3" t="s">
        <v>232</v>
      </c>
      <c r="B107" s="1"/>
      <c r="C107" s="206" t="s">
        <v>233</v>
      </c>
      <c r="D107" s="206"/>
      <c r="E107" s="206"/>
      <c r="F107" s="206"/>
      <c r="G107" s="23"/>
      <c r="H107" s="206" t="s">
        <v>362</v>
      </c>
      <c r="I107" s="206"/>
      <c r="J107" s="206"/>
    </row>
    <row r="108" spans="1:10" ht="19.5" customHeight="1">
      <c r="A108" s="81"/>
      <c r="C108" s="64"/>
      <c r="D108" s="82"/>
      <c r="E108" s="82"/>
      <c r="F108" s="82"/>
      <c r="G108" s="82"/>
      <c r="H108" s="82"/>
      <c r="I108" s="82"/>
      <c r="J108" s="82"/>
    </row>
    <row r="109" spans="1:10" ht="18.75">
      <c r="A109" s="81"/>
      <c r="C109" s="64"/>
      <c r="D109" s="82"/>
      <c r="E109" s="82"/>
      <c r="F109" s="82"/>
      <c r="G109" s="82"/>
      <c r="H109" s="82"/>
      <c r="I109" s="82"/>
      <c r="J109" s="82"/>
    </row>
    <row r="110" spans="1:10" ht="18.75">
      <c r="A110" s="81"/>
      <c r="C110" s="64"/>
      <c r="D110" s="82"/>
      <c r="E110" s="82"/>
      <c r="F110" s="82"/>
      <c r="G110" s="82"/>
      <c r="H110" s="82"/>
      <c r="I110" s="82"/>
      <c r="J110" s="82"/>
    </row>
    <row r="111" spans="1:10" ht="18.75">
      <c r="A111" s="81"/>
      <c r="C111" s="64"/>
      <c r="D111" s="82"/>
      <c r="E111" s="82"/>
      <c r="F111" s="82"/>
      <c r="G111" s="82"/>
      <c r="H111" s="82"/>
      <c r="I111" s="82"/>
      <c r="J111" s="82"/>
    </row>
    <row r="112" spans="1:10" ht="18.75">
      <c r="A112" s="81"/>
      <c r="C112" s="64"/>
      <c r="D112" s="82"/>
      <c r="E112" s="82"/>
      <c r="F112" s="82"/>
      <c r="G112" s="82"/>
      <c r="H112" s="82"/>
      <c r="I112" s="82"/>
      <c r="J112" s="82"/>
    </row>
    <row r="113" spans="1:10" ht="18.75">
      <c r="A113" s="81"/>
      <c r="C113" s="64"/>
      <c r="D113" s="82"/>
      <c r="E113" s="82"/>
      <c r="F113" s="82"/>
      <c r="G113" s="82"/>
      <c r="H113" s="82"/>
      <c r="I113" s="82"/>
      <c r="J113" s="82"/>
    </row>
    <row r="114" spans="1:10" ht="18.75">
      <c r="A114" s="81"/>
      <c r="C114" s="64"/>
      <c r="D114" s="82"/>
      <c r="E114" s="82"/>
      <c r="F114" s="82"/>
      <c r="G114" s="82"/>
      <c r="H114" s="82"/>
      <c r="I114" s="82"/>
      <c r="J114" s="82"/>
    </row>
    <row r="115" spans="1:10" ht="18.75">
      <c r="A115" s="81"/>
      <c r="C115" s="64"/>
      <c r="D115" s="82"/>
      <c r="E115" s="82"/>
      <c r="F115" s="82"/>
      <c r="G115" s="82"/>
      <c r="H115" s="82"/>
      <c r="I115" s="82"/>
      <c r="J115" s="82"/>
    </row>
    <row r="116" spans="1:10" ht="18.75">
      <c r="A116" s="81"/>
      <c r="C116" s="64"/>
      <c r="D116" s="82"/>
      <c r="E116" s="82"/>
      <c r="F116" s="82"/>
      <c r="G116" s="82"/>
      <c r="H116" s="82"/>
      <c r="I116" s="82"/>
      <c r="J116" s="82"/>
    </row>
    <row r="117" spans="1:10" ht="18.75">
      <c r="A117" s="81"/>
      <c r="C117" s="64"/>
      <c r="D117" s="82"/>
      <c r="E117" s="82"/>
      <c r="F117" s="82"/>
      <c r="G117" s="82"/>
      <c r="H117" s="82"/>
      <c r="I117" s="82"/>
      <c r="J117" s="82"/>
    </row>
    <row r="118" spans="1:10" ht="18.75">
      <c r="A118" s="81"/>
      <c r="C118" s="64"/>
      <c r="D118" s="82"/>
      <c r="E118" s="82"/>
      <c r="F118" s="82"/>
      <c r="G118" s="82"/>
      <c r="H118" s="82"/>
      <c r="I118" s="82"/>
      <c r="J118" s="82"/>
    </row>
    <row r="119" spans="1:10" ht="18.75">
      <c r="A119" s="81"/>
      <c r="C119" s="64"/>
      <c r="D119" s="82"/>
      <c r="E119" s="82"/>
      <c r="F119" s="82"/>
      <c r="G119" s="82"/>
      <c r="H119" s="82"/>
      <c r="I119" s="82"/>
      <c r="J119" s="82"/>
    </row>
    <row r="120" spans="1:10" ht="18.75">
      <c r="A120" s="81"/>
      <c r="C120" s="64"/>
      <c r="D120" s="82"/>
      <c r="E120" s="82"/>
      <c r="F120" s="82"/>
      <c r="G120" s="82"/>
      <c r="H120" s="82"/>
      <c r="I120" s="82"/>
      <c r="J120" s="82"/>
    </row>
    <row r="121" spans="1:10" ht="18.75">
      <c r="A121" s="81"/>
      <c r="C121" s="64"/>
      <c r="D121" s="82"/>
      <c r="E121" s="82"/>
      <c r="F121" s="82"/>
      <c r="G121" s="82"/>
      <c r="H121" s="82"/>
      <c r="I121" s="82"/>
      <c r="J121" s="82"/>
    </row>
    <row r="122" spans="1:10" ht="18.75">
      <c r="A122" s="81"/>
      <c r="C122" s="64"/>
      <c r="D122" s="82"/>
      <c r="E122" s="82"/>
      <c r="F122" s="82"/>
      <c r="G122" s="82"/>
      <c r="H122" s="82"/>
      <c r="I122" s="82"/>
      <c r="J122" s="82"/>
    </row>
    <row r="123" spans="1:10" ht="18.75">
      <c r="A123" s="81"/>
      <c r="C123" s="64"/>
      <c r="D123" s="82"/>
      <c r="E123" s="82"/>
      <c r="F123" s="82"/>
      <c r="G123" s="82"/>
      <c r="H123" s="82"/>
      <c r="I123" s="82"/>
      <c r="J123" s="82"/>
    </row>
    <row r="124" spans="1:10" ht="18.75">
      <c r="A124" s="81"/>
      <c r="C124" s="64"/>
      <c r="D124" s="82"/>
      <c r="E124" s="82"/>
      <c r="F124" s="82"/>
      <c r="G124" s="82"/>
      <c r="H124" s="82"/>
      <c r="I124" s="82"/>
      <c r="J124" s="82"/>
    </row>
    <row r="125" spans="1:10" ht="18.75">
      <c r="A125" s="81"/>
      <c r="C125" s="64"/>
      <c r="D125" s="82"/>
      <c r="E125" s="82"/>
      <c r="F125" s="82"/>
      <c r="G125" s="82"/>
      <c r="H125" s="82"/>
      <c r="I125" s="82"/>
      <c r="J125" s="82"/>
    </row>
    <row r="126" spans="1:10" ht="18.75">
      <c r="A126" s="81"/>
      <c r="C126" s="64"/>
      <c r="D126" s="82"/>
      <c r="E126" s="82"/>
      <c r="F126" s="82"/>
      <c r="G126" s="82"/>
      <c r="H126" s="82"/>
      <c r="I126" s="82"/>
      <c r="J126" s="82"/>
    </row>
    <row r="127" spans="1:10" ht="18.75">
      <c r="A127" s="81"/>
      <c r="C127" s="64"/>
      <c r="D127" s="82"/>
      <c r="E127" s="82"/>
      <c r="F127" s="82"/>
      <c r="G127" s="82"/>
      <c r="H127" s="82"/>
      <c r="I127" s="82"/>
      <c r="J127" s="82"/>
    </row>
    <row r="128" spans="1:10" ht="18.75">
      <c r="A128" s="81"/>
      <c r="C128" s="64"/>
      <c r="D128" s="82"/>
      <c r="E128" s="82"/>
      <c r="F128" s="82"/>
      <c r="G128" s="82"/>
      <c r="H128" s="82"/>
      <c r="I128" s="82"/>
      <c r="J128" s="82"/>
    </row>
    <row r="129" spans="1:10" ht="18.75">
      <c r="A129" s="81"/>
      <c r="C129" s="64"/>
      <c r="D129" s="82"/>
      <c r="E129" s="82"/>
      <c r="F129" s="82"/>
      <c r="G129" s="82"/>
      <c r="H129" s="82"/>
      <c r="I129" s="82"/>
      <c r="J129" s="82"/>
    </row>
    <row r="130" spans="1:10" ht="18.75">
      <c r="A130" s="81"/>
      <c r="C130" s="64"/>
      <c r="D130" s="82"/>
      <c r="E130" s="82"/>
      <c r="F130" s="82"/>
      <c r="G130" s="82"/>
      <c r="H130" s="82"/>
      <c r="I130" s="82"/>
      <c r="J130" s="82"/>
    </row>
    <row r="131" spans="1:10" ht="18.75">
      <c r="A131" s="81"/>
      <c r="C131" s="64"/>
      <c r="D131" s="82"/>
      <c r="E131" s="82"/>
      <c r="F131" s="82"/>
      <c r="G131" s="82"/>
      <c r="H131" s="82"/>
      <c r="I131" s="82"/>
      <c r="J131" s="82"/>
    </row>
    <row r="132" spans="1:10" ht="18.75">
      <c r="A132" s="81"/>
      <c r="C132" s="64"/>
      <c r="D132" s="82"/>
      <c r="E132" s="82"/>
      <c r="F132" s="82"/>
      <c r="G132" s="82"/>
      <c r="H132" s="82"/>
      <c r="I132" s="82"/>
      <c r="J132" s="82"/>
    </row>
    <row r="133" spans="1:10" ht="18.75">
      <c r="A133" s="81"/>
      <c r="C133" s="64"/>
      <c r="D133" s="82"/>
      <c r="E133" s="82"/>
      <c r="F133" s="82"/>
      <c r="G133" s="82"/>
      <c r="H133" s="82"/>
      <c r="I133" s="82"/>
      <c r="J133" s="82"/>
    </row>
    <row r="134" spans="1:10" ht="18.75">
      <c r="A134" s="81"/>
      <c r="C134" s="64"/>
      <c r="D134" s="82"/>
      <c r="E134" s="82"/>
      <c r="F134" s="82"/>
      <c r="G134" s="82"/>
      <c r="H134" s="82"/>
      <c r="I134" s="82"/>
      <c r="J134" s="82"/>
    </row>
    <row r="135" spans="1:10" ht="18.75">
      <c r="A135" s="81"/>
      <c r="C135" s="64"/>
      <c r="D135" s="82"/>
      <c r="E135" s="82"/>
      <c r="F135" s="82"/>
      <c r="G135" s="82"/>
      <c r="H135" s="82"/>
      <c r="I135" s="82"/>
      <c r="J135" s="82"/>
    </row>
    <row r="136" spans="1:10" ht="18.75">
      <c r="A136" s="81"/>
      <c r="C136" s="64"/>
      <c r="D136" s="82"/>
      <c r="E136" s="82"/>
      <c r="F136" s="82"/>
      <c r="G136" s="82"/>
      <c r="H136" s="82"/>
      <c r="I136" s="82"/>
      <c r="J136" s="82"/>
    </row>
    <row r="137" spans="1:10" ht="18.75">
      <c r="A137" s="81"/>
      <c r="C137" s="64"/>
      <c r="D137" s="82"/>
      <c r="E137" s="82"/>
      <c r="F137" s="82"/>
      <c r="G137" s="82"/>
      <c r="H137" s="82"/>
      <c r="I137" s="82"/>
      <c r="J137" s="82"/>
    </row>
    <row r="138" spans="1:10" ht="18.75">
      <c r="A138" s="81"/>
      <c r="C138" s="64"/>
      <c r="D138" s="82"/>
      <c r="E138" s="82"/>
      <c r="F138" s="82"/>
      <c r="G138" s="82"/>
      <c r="H138" s="82"/>
      <c r="I138" s="82"/>
      <c r="J138" s="82"/>
    </row>
    <row r="139" spans="1:10" ht="18.75">
      <c r="A139" s="81"/>
      <c r="C139" s="64"/>
      <c r="D139" s="82"/>
      <c r="E139" s="82"/>
      <c r="F139" s="82"/>
      <c r="G139" s="82"/>
      <c r="H139" s="82"/>
      <c r="I139" s="82"/>
      <c r="J139" s="82"/>
    </row>
    <row r="140" spans="1:10" ht="18.75">
      <c r="A140" s="81"/>
      <c r="C140" s="64"/>
      <c r="D140" s="82"/>
      <c r="E140" s="82"/>
      <c r="F140" s="82"/>
      <c r="G140" s="82"/>
      <c r="H140" s="82"/>
      <c r="I140" s="82"/>
      <c r="J140" s="82"/>
    </row>
    <row r="141" spans="1:10" ht="18.75">
      <c r="A141" s="81"/>
      <c r="C141" s="64"/>
      <c r="D141" s="82"/>
      <c r="E141" s="82"/>
      <c r="F141" s="82"/>
      <c r="G141" s="82"/>
      <c r="H141" s="82"/>
      <c r="I141" s="82"/>
      <c r="J141" s="82"/>
    </row>
    <row r="142" spans="1:10" ht="18.75">
      <c r="A142" s="81"/>
      <c r="C142" s="64"/>
      <c r="D142" s="82"/>
      <c r="E142" s="82"/>
      <c r="F142" s="82"/>
      <c r="G142" s="82"/>
      <c r="H142" s="82"/>
      <c r="I142" s="82"/>
      <c r="J142" s="82"/>
    </row>
    <row r="143" spans="1:10" ht="18.75">
      <c r="A143" s="81"/>
      <c r="C143" s="64"/>
      <c r="D143" s="82"/>
      <c r="E143" s="82"/>
      <c r="F143" s="82"/>
      <c r="G143" s="82"/>
      <c r="H143" s="82"/>
      <c r="I143" s="82"/>
      <c r="J143" s="82"/>
    </row>
    <row r="144" spans="1:10" ht="18.75">
      <c r="A144" s="81"/>
      <c r="C144" s="64"/>
      <c r="D144" s="82"/>
      <c r="E144" s="82"/>
      <c r="F144" s="82"/>
      <c r="G144" s="82"/>
      <c r="H144" s="82"/>
      <c r="I144" s="82"/>
      <c r="J144" s="82"/>
    </row>
    <row r="145" spans="1:10" ht="18.75">
      <c r="A145" s="81"/>
      <c r="C145" s="64"/>
      <c r="D145" s="82"/>
      <c r="E145" s="82"/>
      <c r="F145" s="82"/>
      <c r="G145" s="82"/>
      <c r="H145" s="82"/>
      <c r="I145" s="82"/>
      <c r="J145" s="82"/>
    </row>
    <row r="146" spans="1:10" ht="18.75">
      <c r="A146" s="81"/>
      <c r="C146" s="64"/>
      <c r="D146" s="82"/>
      <c r="E146" s="82"/>
      <c r="F146" s="82"/>
      <c r="G146" s="82"/>
      <c r="H146" s="82"/>
      <c r="I146" s="82"/>
      <c r="J146" s="82"/>
    </row>
    <row r="147" spans="1:10" ht="18.75">
      <c r="A147" s="81"/>
      <c r="C147" s="64"/>
      <c r="D147" s="82"/>
      <c r="E147" s="82"/>
      <c r="F147" s="82"/>
      <c r="G147" s="82"/>
      <c r="H147" s="82"/>
      <c r="I147" s="82"/>
      <c r="J147" s="82"/>
    </row>
    <row r="148" spans="1:10" ht="18.75">
      <c r="A148" s="81"/>
      <c r="C148" s="64"/>
      <c r="D148" s="82"/>
      <c r="E148" s="82"/>
      <c r="F148" s="82"/>
      <c r="G148" s="82"/>
      <c r="H148" s="82"/>
      <c r="I148" s="82"/>
      <c r="J148" s="82"/>
    </row>
    <row r="149" spans="1:10" ht="18.75">
      <c r="A149" s="81"/>
      <c r="C149" s="64"/>
      <c r="D149" s="82"/>
      <c r="E149" s="82"/>
      <c r="F149" s="82"/>
      <c r="G149" s="82"/>
      <c r="H149" s="82"/>
      <c r="I149" s="82"/>
      <c r="J149" s="82"/>
    </row>
    <row r="150" spans="1:10" ht="18.75">
      <c r="A150" s="81"/>
      <c r="C150" s="64"/>
      <c r="D150" s="82"/>
      <c r="E150" s="82"/>
      <c r="F150" s="82"/>
      <c r="G150" s="82"/>
      <c r="H150" s="82"/>
      <c r="I150" s="82"/>
      <c r="J150" s="82"/>
    </row>
    <row r="151" spans="1:10" ht="18.75">
      <c r="A151" s="81"/>
      <c r="C151" s="64"/>
      <c r="D151" s="82"/>
      <c r="E151" s="82"/>
      <c r="F151" s="82"/>
      <c r="G151" s="82"/>
      <c r="H151" s="82"/>
      <c r="I151" s="82"/>
      <c r="J151" s="82"/>
    </row>
    <row r="152" spans="1:10" ht="18.75">
      <c r="A152" s="81"/>
      <c r="C152" s="64"/>
      <c r="D152" s="82"/>
      <c r="E152" s="82"/>
      <c r="F152" s="82"/>
      <c r="G152" s="82"/>
      <c r="H152" s="82"/>
      <c r="I152" s="82"/>
      <c r="J152" s="82"/>
    </row>
    <row r="153" spans="1:10" ht="18.75">
      <c r="A153" s="81"/>
      <c r="C153" s="64"/>
      <c r="D153" s="82"/>
      <c r="E153" s="82"/>
      <c r="F153" s="82"/>
      <c r="G153" s="82"/>
      <c r="H153" s="82"/>
      <c r="I153" s="82"/>
      <c r="J153" s="82"/>
    </row>
    <row r="154" spans="1:10" ht="18.75">
      <c r="A154" s="81"/>
      <c r="C154" s="64"/>
      <c r="D154" s="82"/>
      <c r="E154" s="82"/>
      <c r="F154" s="82"/>
      <c r="G154" s="82"/>
      <c r="H154" s="82"/>
      <c r="I154" s="82"/>
      <c r="J154" s="82"/>
    </row>
    <row r="155" spans="1:10" ht="18.75">
      <c r="A155" s="81"/>
      <c r="C155" s="64"/>
      <c r="D155" s="82"/>
      <c r="E155" s="82"/>
      <c r="F155" s="82"/>
      <c r="G155" s="82"/>
      <c r="H155" s="82"/>
      <c r="I155" s="82"/>
      <c r="J155" s="82"/>
    </row>
    <row r="156" spans="1:10" ht="18.75">
      <c r="A156" s="81"/>
      <c r="C156" s="64"/>
      <c r="D156" s="82"/>
      <c r="E156" s="82"/>
      <c r="F156" s="82"/>
      <c r="G156" s="82"/>
      <c r="H156" s="82"/>
      <c r="I156" s="82"/>
      <c r="J156" s="82"/>
    </row>
    <row r="157" spans="1:10" ht="18.75">
      <c r="A157" s="81"/>
      <c r="C157" s="64"/>
      <c r="D157" s="82"/>
      <c r="E157" s="82"/>
      <c r="F157" s="82"/>
      <c r="G157" s="82"/>
      <c r="H157" s="82"/>
      <c r="I157" s="82"/>
      <c r="J157" s="82"/>
    </row>
    <row r="158" spans="1:10" ht="18.75">
      <c r="A158" s="81"/>
      <c r="C158" s="64"/>
      <c r="D158" s="82"/>
      <c r="E158" s="82"/>
      <c r="F158" s="82"/>
      <c r="G158" s="82"/>
      <c r="H158" s="82"/>
      <c r="I158" s="82"/>
      <c r="J158" s="82"/>
    </row>
    <row r="159" spans="1:10" ht="18.75">
      <c r="A159" s="81"/>
      <c r="C159" s="64"/>
      <c r="D159" s="82"/>
      <c r="E159" s="82"/>
      <c r="F159" s="82"/>
      <c r="G159" s="82"/>
      <c r="H159" s="82"/>
      <c r="I159" s="82"/>
      <c r="J159" s="82"/>
    </row>
    <row r="160" spans="1:10" ht="18.75">
      <c r="A160" s="81"/>
      <c r="C160" s="64"/>
      <c r="D160" s="82"/>
      <c r="E160" s="82"/>
      <c r="F160" s="82"/>
      <c r="G160" s="82"/>
      <c r="H160" s="82"/>
      <c r="I160" s="82"/>
      <c r="J160" s="82"/>
    </row>
    <row r="161" spans="1:10" ht="18.75">
      <c r="A161" s="81"/>
      <c r="C161" s="64"/>
      <c r="D161" s="82"/>
      <c r="E161" s="82"/>
      <c r="F161" s="82"/>
      <c r="G161" s="82"/>
      <c r="H161" s="82"/>
      <c r="I161" s="82"/>
      <c r="J161" s="82"/>
    </row>
    <row r="162" spans="1:10" ht="18.75">
      <c r="A162" s="81"/>
      <c r="C162" s="64"/>
      <c r="D162" s="82"/>
      <c r="E162" s="82"/>
      <c r="F162" s="82"/>
      <c r="G162" s="82"/>
      <c r="H162" s="82"/>
      <c r="I162" s="82"/>
      <c r="J162" s="82"/>
    </row>
    <row r="163" spans="1:10" ht="18.75">
      <c r="A163" s="81"/>
      <c r="C163" s="64"/>
      <c r="D163" s="82"/>
      <c r="E163" s="82"/>
      <c r="F163" s="82"/>
      <c r="G163" s="82"/>
      <c r="H163" s="82"/>
      <c r="I163" s="82"/>
      <c r="J163" s="82"/>
    </row>
    <row r="164" spans="1:10" ht="18.75">
      <c r="A164" s="81"/>
      <c r="C164" s="64"/>
      <c r="D164" s="82"/>
      <c r="E164" s="82"/>
      <c r="F164" s="82"/>
      <c r="G164" s="82"/>
      <c r="H164" s="82"/>
      <c r="I164" s="82"/>
      <c r="J164" s="82"/>
    </row>
    <row r="165" spans="1:10" ht="18.75">
      <c r="A165" s="81"/>
      <c r="C165" s="64"/>
      <c r="D165" s="82"/>
      <c r="E165" s="82"/>
      <c r="F165" s="82"/>
      <c r="G165" s="82"/>
      <c r="H165" s="82"/>
      <c r="I165" s="82"/>
      <c r="J165" s="82"/>
    </row>
    <row r="166" ht="18.75">
      <c r="A166" s="65"/>
    </row>
    <row r="167" ht="18.75">
      <c r="A167" s="65"/>
    </row>
    <row r="168" ht="18.75">
      <c r="A168" s="65"/>
    </row>
    <row r="169" ht="18.75">
      <c r="A169" s="65"/>
    </row>
    <row r="170" ht="18.75">
      <c r="A170" s="65"/>
    </row>
    <row r="171" ht="18.75">
      <c r="A171" s="65"/>
    </row>
    <row r="172" ht="18.75">
      <c r="A172" s="65"/>
    </row>
    <row r="173" ht="18.75">
      <c r="A173" s="65"/>
    </row>
    <row r="174" ht="18.75">
      <c r="A174" s="65"/>
    </row>
    <row r="175" ht="18.75">
      <c r="A175" s="65"/>
    </row>
    <row r="176" ht="18.75">
      <c r="A176" s="65"/>
    </row>
    <row r="177" ht="18.75">
      <c r="A177" s="65"/>
    </row>
    <row r="178" ht="18.75">
      <c r="A178" s="65"/>
    </row>
    <row r="179" ht="18.75">
      <c r="A179" s="65"/>
    </row>
    <row r="180" ht="18.75">
      <c r="A180" s="65"/>
    </row>
    <row r="181" ht="18.75">
      <c r="A181" s="65"/>
    </row>
    <row r="182" ht="18.75">
      <c r="A182" s="65"/>
    </row>
    <row r="183" ht="18.75">
      <c r="A183" s="65"/>
    </row>
    <row r="184" ht="18.75">
      <c r="A184" s="65"/>
    </row>
    <row r="185" ht="18.75">
      <c r="A185" s="65"/>
    </row>
    <row r="186" ht="18.75">
      <c r="A186" s="65"/>
    </row>
    <row r="187" ht="18.75">
      <c r="A187" s="65"/>
    </row>
    <row r="188" ht="18.75">
      <c r="A188" s="65"/>
    </row>
    <row r="189" ht="18.75">
      <c r="A189" s="65"/>
    </row>
    <row r="190" ht="18.75">
      <c r="A190" s="65"/>
    </row>
    <row r="191" ht="18.75">
      <c r="A191" s="65"/>
    </row>
    <row r="192" ht="18.75">
      <c r="A192" s="65"/>
    </row>
    <row r="193" ht="18.75">
      <c r="A193" s="65"/>
    </row>
    <row r="194" ht="18.75">
      <c r="A194" s="65"/>
    </row>
    <row r="195" ht="18.75">
      <c r="A195" s="65"/>
    </row>
    <row r="196" ht="18.75">
      <c r="A196" s="65"/>
    </row>
    <row r="197" ht="18.75">
      <c r="A197" s="65"/>
    </row>
    <row r="198" ht="18.75">
      <c r="A198" s="65"/>
    </row>
    <row r="199" ht="18.75">
      <c r="A199" s="65"/>
    </row>
    <row r="200" ht="18.75">
      <c r="A200" s="65"/>
    </row>
    <row r="201" ht="18.75">
      <c r="A201" s="65"/>
    </row>
    <row r="202" ht="18.75">
      <c r="A202" s="65"/>
    </row>
    <row r="203" ht="18.75">
      <c r="A203" s="65"/>
    </row>
    <row r="204" ht="18.75">
      <c r="A204" s="65"/>
    </row>
    <row r="205" ht="18.75">
      <c r="A205" s="65"/>
    </row>
    <row r="206" ht="18.75">
      <c r="A206" s="65"/>
    </row>
    <row r="207" ht="18.75">
      <c r="A207" s="65"/>
    </row>
    <row r="208" ht="18.75">
      <c r="A208" s="65"/>
    </row>
    <row r="209" ht="18.75">
      <c r="A209" s="65"/>
    </row>
    <row r="210" ht="18.75">
      <c r="A210" s="65"/>
    </row>
    <row r="211" ht="18.75">
      <c r="A211" s="65"/>
    </row>
    <row r="212" ht="18.75">
      <c r="A212" s="65"/>
    </row>
    <row r="213" ht="18.75">
      <c r="A213" s="65"/>
    </row>
    <row r="214" ht="18.75">
      <c r="A214" s="65"/>
    </row>
    <row r="215" ht="18.75">
      <c r="A215" s="65"/>
    </row>
    <row r="216" ht="18.75">
      <c r="A216" s="65"/>
    </row>
    <row r="217" ht="18.75">
      <c r="A217" s="65"/>
    </row>
    <row r="218" ht="18.75">
      <c r="A218" s="65"/>
    </row>
    <row r="219" ht="18.75">
      <c r="A219" s="65"/>
    </row>
    <row r="220" ht="18.75">
      <c r="A220" s="65"/>
    </row>
    <row r="221" ht="18.75">
      <c r="A221" s="65"/>
    </row>
    <row r="222" ht="18.75">
      <c r="A222" s="65"/>
    </row>
    <row r="223" ht="18.75">
      <c r="A223" s="65"/>
    </row>
    <row r="224" ht="18.75">
      <c r="A224" s="65"/>
    </row>
    <row r="225" ht="18.75">
      <c r="A225" s="65"/>
    </row>
    <row r="226" ht="18.75">
      <c r="A226" s="65"/>
    </row>
    <row r="227" ht="18.75">
      <c r="A227" s="65"/>
    </row>
    <row r="228" ht="18.75">
      <c r="A228" s="65"/>
    </row>
    <row r="229" ht="18.75">
      <c r="A229" s="65"/>
    </row>
    <row r="230" ht="18.75">
      <c r="A230" s="65"/>
    </row>
    <row r="231" ht="18.75">
      <c r="A231" s="65"/>
    </row>
    <row r="232" ht="18.75">
      <c r="A232" s="65"/>
    </row>
    <row r="233" ht="18.75">
      <c r="A233" s="65"/>
    </row>
    <row r="234" ht="18.75">
      <c r="A234" s="65"/>
    </row>
    <row r="235" ht="18.75">
      <c r="A235" s="65"/>
    </row>
  </sheetData>
  <sheetProtection selectLockedCells="1" selectUnlockedCells="1"/>
  <mergeCells count="16">
    <mergeCell ref="A6:K6"/>
    <mergeCell ref="A87:K87"/>
    <mergeCell ref="A95:K95"/>
    <mergeCell ref="C107:F107"/>
    <mergeCell ref="H107:J107"/>
    <mergeCell ref="C106:E106"/>
    <mergeCell ref="F106:J106"/>
    <mergeCell ref="A1:K1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9840277777777777" right="0.5902777777777778" top="0.7875" bottom="0.7875" header="0.5118055555555555" footer="0.5118055555555555"/>
  <pageSetup horizontalDpi="600" verticalDpi="600" orientation="landscape" paperSize="9" scale="40" r:id="rId1"/>
  <headerFooter alignWithMargins="0">
    <oddHeader>&amp;R&amp;"Times New Roman,Обычный"&amp;14Продовження додатка 1
Таблиця 1</oddHead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177"/>
  <sheetViews>
    <sheetView tabSelected="1" zoomScale="65" zoomScaleNormal="65" zoomScaleSheetLayoutView="50" zoomScalePageLayoutView="0" workbookViewId="0" topLeftCell="A1">
      <selection activeCell="C9" sqref="C9"/>
    </sheetView>
  </sheetViews>
  <sheetFormatPr defaultColWidth="77.875" defaultRowHeight="12.75"/>
  <cols>
    <col min="1" max="1" width="87.375" style="83" customWidth="1"/>
    <col min="2" max="2" width="15.25390625" style="84" customWidth="1"/>
    <col min="3" max="5" width="15.875" style="84" customWidth="1"/>
    <col min="6" max="10" width="15.875" style="83" customWidth="1"/>
    <col min="11" max="11" width="10.00390625" style="83" customWidth="1"/>
    <col min="12" max="12" width="9.625" style="83" customWidth="1"/>
    <col min="13" max="255" width="9.125" style="83" customWidth="1"/>
    <col min="256" max="16384" width="77.875" style="83" customWidth="1"/>
  </cols>
  <sheetData>
    <row r="1" spans="1:10" ht="18.75">
      <c r="A1" s="226" t="s">
        <v>64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8.75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18.75">
      <c r="A3" s="84"/>
      <c r="F3" s="84"/>
      <c r="G3" s="84"/>
      <c r="H3" s="84"/>
      <c r="I3" s="84"/>
      <c r="J3" s="84"/>
    </row>
    <row r="4" spans="1:10" ht="38.25" customHeight="1">
      <c r="A4" s="214" t="s">
        <v>33</v>
      </c>
      <c r="B4" s="227" t="s">
        <v>34</v>
      </c>
      <c r="C4" s="227" t="s">
        <v>35</v>
      </c>
      <c r="D4" s="227" t="s">
        <v>36</v>
      </c>
      <c r="E4" s="216" t="s">
        <v>37</v>
      </c>
      <c r="F4" s="215" t="s">
        <v>144</v>
      </c>
      <c r="G4" s="215" t="s">
        <v>145</v>
      </c>
      <c r="H4" s="215"/>
      <c r="I4" s="215"/>
      <c r="J4" s="215"/>
    </row>
    <row r="5" spans="1:10" ht="50.25" customHeight="1">
      <c r="A5" s="214"/>
      <c r="B5" s="227"/>
      <c r="C5" s="227"/>
      <c r="D5" s="227"/>
      <c r="E5" s="216"/>
      <c r="F5" s="215"/>
      <c r="G5" s="27" t="s">
        <v>147</v>
      </c>
      <c r="H5" s="27" t="s">
        <v>148</v>
      </c>
      <c r="I5" s="27" t="s">
        <v>149</v>
      </c>
      <c r="J5" s="27" t="s">
        <v>150</v>
      </c>
    </row>
    <row r="6" spans="1:10" ht="18" customHeight="1">
      <c r="A6" s="40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</row>
    <row r="7" spans="1:10" ht="39.75" customHeight="1">
      <c r="A7" s="228" t="s">
        <v>235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30" customHeight="1">
      <c r="A8" s="36" t="s">
        <v>61</v>
      </c>
      <c r="B8" s="25">
        <v>1200</v>
      </c>
      <c r="C8" s="58">
        <f>'I. Фін результат'!C81</f>
        <v>16.19999999999891</v>
      </c>
      <c r="D8" s="58">
        <f>'I. Фін результат'!D81</f>
        <v>89.40000000000009</v>
      </c>
      <c r="E8" s="58">
        <f>'I. Фін результат'!E81</f>
        <v>51</v>
      </c>
      <c r="F8" s="58">
        <f>'I. Фін результат'!F81</f>
        <v>71.3</v>
      </c>
      <c r="G8" s="58">
        <f>'I. Фін результат'!G81</f>
        <v>-124</v>
      </c>
      <c r="H8" s="58">
        <f>'I. Фін результат'!H81</f>
        <v>50</v>
      </c>
      <c r="I8" s="58">
        <f>'I. Фін результат'!I81</f>
        <v>99</v>
      </c>
      <c r="J8" s="58">
        <f>'I. Фін результат'!J81</f>
        <v>46.3</v>
      </c>
    </row>
    <row r="9" spans="1:10" ht="45" customHeight="1">
      <c r="A9" s="39" t="s">
        <v>236</v>
      </c>
      <c r="B9" s="25">
        <v>2000</v>
      </c>
      <c r="C9" s="29">
        <v>-121.2</v>
      </c>
      <c r="D9" s="29">
        <v>-38.7</v>
      </c>
      <c r="E9" s="29">
        <v>-105</v>
      </c>
      <c r="F9" s="29">
        <v>-55</v>
      </c>
      <c r="G9" s="29">
        <v>-55</v>
      </c>
      <c r="H9" s="29">
        <f>G20</f>
        <v>-179</v>
      </c>
      <c r="I9" s="29">
        <f>H20</f>
        <v>-129</v>
      </c>
      <c r="J9" s="29">
        <f>I20</f>
        <v>-30</v>
      </c>
    </row>
    <row r="10" spans="1:10" ht="45" customHeight="1">
      <c r="A10" s="39" t="s">
        <v>237</v>
      </c>
      <c r="B10" s="25">
        <v>2010</v>
      </c>
      <c r="C10" s="187">
        <f>SUM(C11:C12)</f>
        <v>-0.3</v>
      </c>
      <c r="D10" s="53">
        <f>SUM(D11:D12)</f>
        <v>-1.1</v>
      </c>
      <c r="E10" s="53">
        <f>SUM(E11:E12)</f>
        <v>-1</v>
      </c>
      <c r="F10" s="53">
        <f aca="true" t="shared" si="0" ref="F10:F19">SUM(G10:J10)</f>
        <v>-1</v>
      </c>
      <c r="G10" s="53">
        <f>SUM(G11:G12)</f>
        <v>0</v>
      </c>
      <c r="H10" s="53">
        <f>SUM(H11:H12)</f>
        <v>0</v>
      </c>
      <c r="I10" s="53">
        <f>SUM(I11:I12)</f>
        <v>0</v>
      </c>
      <c r="J10" s="53">
        <f>SUM(J11:J12)</f>
        <v>-1</v>
      </c>
    </row>
    <row r="11" spans="1:10" ht="45" customHeight="1">
      <c r="A11" s="36" t="s">
        <v>238</v>
      </c>
      <c r="B11" s="25">
        <v>2011</v>
      </c>
      <c r="C11" s="29" t="s">
        <v>157</v>
      </c>
      <c r="D11" s="29" t="s">
        <v>157</v>
      </c>
      <c r="E11" s="29" t="s">
        <v>157</v>
      </c>
      <c r="F11" s="53">
        <f t="shared" si="0"/>
        <v>0</v>
      </c>
      <c r="G11" s="29" t="s">
        <v>157</v>
      </c>
      <c r="H11" s="29" t="s">
        <v>157</v>
      </c>
      <c r="I11" s="29" t="s">
        <v>157</v>
      </c>
      <c r="J11" s="29" t="s">
        <v>157</v>
      </c>
    </row>
    <row r="12" spans="1:10" ht="45" customHeight="1">
      <c r="A12" s="36" t="s">
        <v>239</v>
      </c>
      <c r="B12" s="25">
        <v>2012</v>
      </c>
      <c r="C12" s="186">
        <v>-0.3</v>
      </c>
      <c r="D12" s="29">
        <v>-1.1</v>
      </c>
      <c r="E12" s="29">
        <v>-1</v>
      </c>
      <c r="F12" s="53">
        <f t="shared" si="0"/>
        <v>-1</v>
      </c>
      <c r="G12" s="29" t="s">
        <v>157</v>
      </c>
      <c r="H12" s="29" t="s">
        <v>157</v>
      </c>
      <c r="I12" s="29" t="s">
        <v>157</v>
      </c>
      <c r="J12" s="29">
        <v>-1</v>
      </c>
    </row>
    <row r="13" spans="1:10" ht="24.75" customHeight="1">
      <c r="A13" s="36" t="s">
        <v>240</v>
      </c>
      <c r="B13" s="25" t="s">
        <v>241</v>
      </c>
      <c r="C13" s="29" t="s">
        <v>157</v>
      </c>
      <c r="D13" s="29" t="s">
        <v>157</v>
      </c>
      <c r="E13" s="29" t="s">
        <v>157</v>
      </c>
      <c r="F13" s="53">
        <f t="shared" si="0"/>
        <v>0</v>
      </c>
      <c r="G13" s="29" t="s">
        <v>157</v>
      </c>
      <c r="H13" s="29" t="s">
        <v>157</v>
      </c>
      <c r="I13" s="29" t="s">
        <v>157</v>
      </c>
      <c r="J13" s="29" t="s">
        <v>157</v>
      </c>
    </row>
    <row r="14" spans="1:10" ht="24.75" customHeight="1">
      <c r="A14" s="36" t="s">
        <v>242</v>
      </c>
      <c r="B14" s="25">
        <v>2020</v>
      </c>
      <c r="C14" s="29"/>
      <c r="D14" s="29"/>
      <c r="E14" s="29"/>
      <c r="F14" s="53">
        <f t="shared" si="0"/>
        <v>0</v>
      </c>
      <c r="G14" s="29"/>
      <c r="H14" s="29"/>
      <c r="I14" s="29"/>
      <c r="J14" s="29"/>
    </row>
    <row r="15" spans="1:10" s="87" customFormat="1" ht="24.75" customHeight="1">
      <c r="A15" s="39" t="s">
        <v>243</v>
      </c>
      <c r="B15" s="25">
        <v>2030</v>
      </c>
      <c r="C15" s="29" t="s">
        <v>157</v>
      </c>
      <c r="D15" s="29" t="s">
        <v>157</v>
      </c>
      <c r="E15" s="29" t="s">
        <v>157</v>
      </c>
      <c r="F15" s="53">
        <f t="shared" si="0"/>
        <v>0</v>
      </c>
      <c r="G15" s="29" t="s">
        <v>157</v>
      </c>
      <c r="H15" s="29" t="s">
        <v>157</v>
      </c>
      <c r="I15" s="29" t="s">
        <v>157</v>
      </c>
      <c r="J15" s="29" t="s">
        <v>157</v>
      </c>
    </row>
    <row r="16" spans="1:10" ht="24.75" customHeight="1">
      <c r="A16" s="39" t="s">
        <v>244</v>
      </c>
      <c r="B16" s="25">
        <v>2031</v>
      </c>
      <c r="C16" s="29" t="s">
        <v>157</v>
      </c>
      <c r="D16" s="29" t="s">
        <v>157</v>
      </c>
      <c r="E16" s="29" t="s">
        <v>157</v>
      </c>
      <c r="F16" s="53">
        <f t="shared" si="0"/>
        <v>0</v>
      </c>
      <c r="G16" s="29" t="s">
        <v>157</v>
      </c>
      <c r="H16" s="29" t="s">
        <v>157</v>
      </c>
      <c r="I16" s="29" t="s">
        <v>157</v>
      </c>
      <c r="J16" s="29" t="s">
        <v>157</v>
      </c>
    </row>
    <row r="17" spans="1:10" ht="24.75" customHeight="1">
      <c r="A17" s="39" t="s">
        <v>245</v>
      </c>
      <c r="B17" s="25">
        <v>2040</v>
      </c>
      <c r="C17" s="29" t="s">
        <v>157</v>
      </c>
      <c r="D17" s="29" t="s">
        <v>157</v>
      </c>
      <c r="E17" s="29" t="s">
        <v>157</v>
      </c>
      <c r="F17" s="53">
        <f t="shared" si="0"/>
        <v>0</v>
      </c>
      <c r="G17" s="29" t="s">
        <v>157</v>
      </c>
      <c r="H17" s="29" t="s">
        <v>157</v>
      </c>
      <c r="I17" s="29" t="s">
        <v>157</v>
      </c>
      <c r="J17" s="29" t="s">
        <v>157</v>
      </c>
    </row>
    <row r="18" spans="1:10" ht="24.75" customHeight="1">
      <c r="A18" s="39" t="s">
        <v>246</v>
      </c>
      <c r="B18" s="25">
        <v>2050</v>
      </c>
      <c r="C18" s="29" t="s">
        <v>157</v>
      </c>
      <c r="D18" s="29" t="s">
        <v>157</v>
      </c>
      <c r="E18" s="29" t="s">
        <v>157</v>
      </c>
      <c r="F18" s="53">
        <f t="shared" si="0"/>
        <v>0</v>
      </c>
      <c r="G18" s="29" t="s">
        <v>157</v>
      </c>
      <c r="H18" s="29" t="s">
        <v>157</v>
      </c>
      <c r="I18" s="29" t="s">
        <v>157</v>
      </c>
      <c r="J18" s="29" t="s">
        <v>157</v>
      </c>
    </row>
    <row r="19" spans="1:10" ht="24.75" customHeight="1">
      <c r="A19" s="39" t="s">
        <v>247</v>
      </c>
      <c r="B19" s="25">
        <v>2060</v>
      </c>
      <c r="C19" s="29" t="s">
        <v>157</v>
      </c>
      <c r="D19" s="29" t="s">
        <v>157</v>
      </c>
      <c r="E19" s="29" t="s">
        <v>157</v>
      </c>
      <c r="F19" s="53">
        <f t="shared" si="0"/>
        <v>0</v>
      </c>
      <c r="G19" s="29" t="s">
        <v>157</v>
      </c>
      <c r="H19" s="29" t="s">
        <v>157</v>
      </c>
      <c r="I19" s="29" t="s">
        <v>157</v>
      </c>
      <c r="J19" s="29" t="s">
        <v>157</v>
      </c>
    </row>
    <row r="20" spans="1:10" ht="45" customHeight="1">
      <c r="A20" s="39" t="s">
        <v>248</v>
      </c>
      <c r="B20" s="25">
        <v>2070</v>
      </c>
      <c r="C20" s="58">
        <f aca="true" t="shared" si="1" ref="C20:J20">SUM(C8:C10,C14,C15,C17:C19)</f>
        <v>-105.30000000000109</v>
      </c>
      <c r="D20" s="58">
        <f t="shared" si="1"/>
        <v>49.60000000000009</v>
      </c>
      <c r="E20" s="58">
        <f>SUM(E8:E10,E14,E15,E17:E19)</f>
        <v>-55</v>
      </c>
      <c r="F20" s="58">
        <f t="shared" si="1"/>
        <v>15.299999999999997</v>
      </c>
      <c r="G20" s="58">
        <f t="shared" si="1"/>
        <v>-179</v>
      </c>
      <c r="H20" s="58">
        <f t="shared" si="1"/>
        <v>-129</v>
      </c>
      <c r="I20" s="58">
        <f t="shared" si="1"/>
        <v>-30</v>
      </c>
      <c r="J20" s="58">
        <f t="shared" si="1"/>
        <v>15.299999999999997</v>
      </c>
    </row>
    <row r="21" spans="1:10" ht="30" customHeight="1">
      <c r="A21" s="228" t="s">
        <v>249</v>
      </c>
      <c r="B21" s="228"/>
      <c r="C21" s="228"/>
      <c r="D21" s="228"/>
      <c r="E21" s="228"/>
      <c r="F21" s="228"/>
      <c r="G21" s="228"/>
      <c r="H21" s="228"/>
      <c r="I21" s="228"/>
      <c r="J21" s="228"/>
    </row>
    <row r="22" spans="1:10" ht="37.5" customHeight="1">
      <c r="A22" s="38" t="s">
        <v>65</v>
      </c>
      <c r="B22" s="37">
        <v>2110</v>
      </c>
      <c r="C22" s="31">
        <f>SUM(C23:C31)</f>
        <v>589.1</v>
      </c>
      <c r="D22" s="31">
        <f>SUM(D23:D31)</f>
        <v>389.4</v>
      </c>
      <c r="E22" s="31">
        <f>SUM(E23:E31)</f>
        <v>559.2</v>
      </c>
      <c r="F22" s="55">
        <f aca="true" t="shared" si="2" ref="F22:F45">SUM(G22:J22)</f>
        <v>463.7</v>
      </c>
      <c r="G22" s="31">
        <f>SUM(G23:G31)</f>
        <v>98</v>
      </c>
      <c r="H22" s="31">
        <f>SUM(H23:H31)</f>
        <v>115</v>
      </c>
      <c r="I22" s="31">
        <f>SUM(I23:I31)</f>
        <v>115</v>
      </c>
      <c r="J22" s="31">
        <f>SUM(J23:J31)</f>
        <v>135.7</v>
      </c>
    </row>
    <row r="23" spans="1:10" ht="19.5" customHeight="1">
      <c r="A23" s="36" t="s">
        <v>66</v>
      </c>
      <c r="B23" s="25">
        <v>2111</v>
      </c>
      <c r="C23" s="29">
        <v>2.9</v>
      </c>
      <c r="D23" s="29">
        <v>19.4</v>
      </c>
      <c r="E23" s="29">
        <v>11.2</v>
      </c>
      <c r="F23" s="55">
        <f t="shared" si="2"/>
        <v>15.7</v>
      </c>
      <c r="G23" s="29">
        <v>3</v>
      </c>
      <c r="H23" s="29">
        <v>3</v>
      </c>
      <c r="I23" s="29">
        <v>3</v>
      </c>
      <c r="J23" s="29">
        <v>6.7</v>
      </c>
    </row>
    <row r="24" spans="1:10" ht="37.5">
      <c r="A24" s="36" t="s">
        <v>67</v>
      </c>
      <c r="B24" s="25">
        <v>2112</v>
      </c>
      <c r="C24" s="29">
        <v>586.2</v>
      </c>
      <c r="D24" s="29">
        <v>370</v>
      </c>
      <c r="E24" s="29">
        <v>548</v>
      </c>
      <c r="F24" s="55">
        <f t="shared" si="2"/>
        <v>448</v>
      </c>
      <c r="G24" s="29">
        <v>95</v>
      </c>
      <c r="H24" s="29">
        <v>112</v>
      </c>
      <c r="I24" s="29">
        <v>112</v>
      </c>
      <c r="J24" s="29">
        <v>129</v>
      </c>
    </row>
    <row r="25" spans="1:10" s="87" customFormat="1" ht="42.75" customHeight="1">
      <c r="A25" s="39" t="s">
        <v>68</v>
      </c>
      <c r="B25" s="40">
        <v>2113</v>
      </c>
      <c r="C25" s="29" t="s">
        <v>157</v>
      </c>
      <c r="D25" s="29" t="s">
        <v>157</v>
      </c>
      <c r="E25" s="29" t="s">
        <v>157</v>
      </c>
      <c r="F25" s="55">
        <f t="shared" si="2"/>
        <v>0</v>
      </c>
      <c r="G25" s="29" t="s">
        <v>157</v>
      </c>
      <c r="H25" s="29" t="s">
        <v>157</v>
      </c>
      <c r="I25" s="29" t="s">
        <v>157</v>
      </c>
      <c r="J25" s="29" t="s">
        <v>157</v>
      </c>
    </row>
    <row r="26" spans="1:10" ht="19.5" customHeight="1">
      <c r="A26" s="39" t="s">
        <v>69</v>
      </c>
      <c r="B26" s="40">
        <v>2114</v>
      </c>
      <c r="C26" s="29"/>
      <c r="D26" s="29"/>
      <c r="E26" s="29"/>
      <c r="F26" s="55">
        <f t="shared" si="2"/>
        <v>0</v>
      </c>
      <c r="G26" s="29"/>
      <c r="H26" s="29"/>
      <c r="I26" s="29"/>
      <c r="J26" s="29"/>
    </row>
    <row r="27" spans="1:10" ht="42.75" customHeight="1">
      <c r="A27" s="39" t="s">
        <v>70</v>
      </c>
      <c r="B27" s="40">
        <v>2115</v>
      </c>
      <c r="C27" s="29"/>
      <c r="D27" s="29"/>
      <c r="E27" s="29"/>
      <c r="F27" s="55">
        <f t="shared" si="2"/>
        <v>0</v>
      </c>
      <c r="G27" s="29"/>
      <c r="H27" s="29"/>
      <c r="I27" s="29"/>
      <c r="J27" s="29"/>
    </row>
    <row r="28" spans="1:10" ht="18.75">
      <c r="A28" s="39" t="s">
        <v>71</v>
      </c>
      <c r="B28" s="40">
        <v>2116</v>
      </c>
      <c r="C28" s="29"/>
      <c r="D28" s="29"/>
      <c r="E28" s="29"/>
      <c r="F28" s="55">
        <f t="shared" si="2"/>
        <v>0</v>
      </c>
      <c r="G28" s="29"/>
      <c r="H28" s="29"/>
      <c r="I28" s="29"/>
      <c r="J28" s="29"/>
    </row>
    <row r="29" spans="1:10" ht="18.75">
      <c r="A29" s="39" t="s">
        <v>72</v>
      </c>
      <c r="B29" s="40">
        <v>2117</v>
      </c>
      <c r="C29" s="29"/>
      <c r="D29" s="29"/>
      <c r="E29" s="29"/>
      <c r="F29" s="55">
        <f t="shared" si="2"/>
        <v>0</v>
      </c>
      <c r="G29" s="29"/>
      <c r="H29" s="29"/>
      <c r="I29" s="29"/>
      <c r="J29" s="29"/>
    </row>
    <row r="30" spans="1:10" ht="18.75">
      <c r="A30" s="39" t="s">
        <v>250</v>
      </c>
      <c r="B30" s="40">
        <v>2118</v>
      </c>
      <c r="C30" s="29"/>
      <c r="D30" s="29"/>
      <c r="E30" s="29"/>
      <c r="F30" s="55">
        <f t="shared" si="2"/>
        <v>0</v>
      </c>
      <c r="G30" s="29"/>
      <c r="H30" s="29"/>
      <c r="I30" s="29"/>
      <c r="J30" s="29"/>
    </row>
    <row r="31" spans="1:11" s="85" customFormat="1" ht="18.75">
      <c r="A31" s="39" t="s">
        <v>251</v>
      </c>
      <c r="B31" s="40">
        <v>2119</v>
      </c>
      <c r="C31" s="34"/>
      <c r="D31" s="34"/>
      <c r="E31" s="34"/>
      <c r="F31" s="55">
        <f t="shared" si="2"/>
        <v>0</v>
      </c>
      <c r="G31" s="34"/>
      <c r="H31" s="34"/>
      <c r="I31" s="34"/>
      <c r="J31" s="34"/>
      <c r="K31" s="83"/>
    </row>
    <row r="32" spans="1:11" s="85" customFormat="1" ht="37.5">
      <c r="A32" s="38" t="s">
        <v>252</v>
      </c>
      <c r="B32" s="88">
        <v>2120</v>
      </c>
      <c r="C32" s="31">
        <f>SUM(C33:C36)</f>
        <v>415.9</v>
      </c>
      <c r="D32" s="31">
        <f>SUM(D33:D36)</f>
        <v>397.4</v>
      </c>
      <c r="E32" s="31">
        <f>SUM(E33:E36)</f>
        <v>381</v>
      </c>
      <c r="F32" s="55">
        <f t="shared" si="2"/>
        <v>408</v>
      </c>
      <c r="G32" s="31">
        <f>SUM(G33:G36)</f>
        <v>101</v>
      </c>
      <c r="H32" s="31">
        <f>SUM(H33:H36)</f>
        <v>102</v>
      </c>
      <c r="I32" s="31">
        <f>SUM(I33:I36)</f>
        <v>102</v>
      </c>
      <c r="J32" s="31">
        <f>SUM(J33:J36)</f>
        <v>103</v>
      </c>
      <c r="K32" s="83"/>
    </row>
    <row r="33" spans="1:11" s="85" customFormat="1" ht="19.5" customHeight="1">
      <c r="A33" s="39" t="s">
        <v>250</v>
      </c>
      <c r="B33" s="40">
        <v>2121</v>
      </c>
      <c r="C33" s="29">
        <v>415.9</v>
      </c>
      <c r="D33" s="29">
        <v>397.4</v>
      </c>
      <c r="E33" s="29">
        <v>381</v>
      </c>
      <c r="F33" s="55">
        <f t="shared" si="2"/>
        <v>408</v>
      </c>
      <c r="G33" s="198">
        <v>101</v>
      </c>
      <c r="H33" s="198">
        <v>102</v>
      </c>
      <c r="I33" s="198">
        <v>102</v>
      </c>
      <c r="J33" s="198">
        <v>103</v>
      </c>
      <c r="K33" s="83"/>
    </row>
    <row r="34" spans="1:11" s="85" customFormat="1" ht="19.5" customHeight="1">
      <c r="A34" s="39" t="s">
        <v>253</v>
      </c>
      <c r="B34" s="40">
        <v>2122</v>
      </c>
      <c r="C34" s="29"/>
      <c r="D34" s="29"/>
      <c r="E34" s="29"/>
      <c r="F34" s="55">
        <f t="shared" si="2"/>
        <v>0</v>
      </c>
      <c r="G34" s="29"/>
      <c r="H34" s="29"/>
      <c r="I34" s="29"/>
      <c r="J34" s="29"/>
      <c r="K34" s="83"/>
    </row>
    <row r="35" spans="1:11" s="85" customFormat="1" ht="19.5" customHeight="1">
      <c r="A35" s="39" t="s">
        <v>254</v>
      </c>
      <c r="B35" s="40">
        <v>2123</v>
      </c>
      <c r="C35" s="29"/>
      <c r="D35" s="29"/>
      <c r="E35" s="29"/>
      <c r="F35" s="55">
        <f t="shared" si="2"/>
        <v>0</v>
      </c>
      <c r="G35" s="29"/>
      <c r="H35" s="29"/>
      <c r="I35" s="29"/>
      <c r="J35" s="29"/>
      <c r="K35" s="83"/>
    </row>
    <row r="36" spans="1:11" s="85" customFormat="1" ht="19.5" customHeight="1">
      <c r="A36" s="39" t="s">
        <v>251</v>
      </c>
      <c r="B36" s="40">
        <v>2124</v>
      </c>
      <c r="C36" s="29"/>
      <c r="D36" s="29"/>
      <c r="E36" s="29"/>
      <c r="F36" s="55">
        <f t="shared" si="2"/>
        <v>0</v>
      </c>
      <c r="G36" s="29"/>
      <c r="H36" s="29"/>
      <c r="I36" s="29"/>
      <c r="J36" s="29"/>
      <c r="K36" s="83"/>
    </row>
    <row r="37" spans="1:11" s="85" customFormat="1" ht="37.5">
      <c r="A37" s="38" t="s">
        <v>255</v>
      </c>
      <c r="B37" s="88">
        <v>2130</v>
      </c>
      <c r="C37" s="31">
        <f>SUM(C38:C41)</f>
        <v>475</v>
      </c>
      <c r="D37" s="31">
        <f>SUM(D38:D41)</f>
        <v>449.5</v>
      </c>
      <c r="E37" s="31">
        <f>SUM(E38:E41)</f>
        <v>426</v>
      </c>
      <c r="F37" s="55">
        <f t="shared" si="2"/>
        <v>461</v>
      </c>
      <c r="G37" s="31">
        <f>SUM(G38:G41)</f>
        <v>115</v>
      </c>
      <c r="H37" s="31">
        <f>SUM(H38:H41)</f>
        <v>115</v>
      </c>
      <c r="I37" s="31">
        <f>SUM(I38:I41)</f>
        <v>115</v>
      </c>
      <c r="J37" s="31">
        <f>SUM(J38:J41)</f>
        <v>116</v>
      </c>
      <c r="K37" s="83"/>
    </row>
    <row r="38" spans="1:10" ht="57" customHeight="1">
      <c r="A38" s="39" t="s">
        <v>75</v>
      </c>
      <c r="B38" s="40">
        <v>2131</v>
      </c>
      <c r="C38" s="185">
        <v>0.3</v>
      </c>
      <c r="D38" s="29">
        <v>1.1</v>
      </c>
      <c r="E38" s="29">
        <v>1</v>
      </c>
      <c r="F38" s="55">
        <f t="shared" si="2"/>
        <v>1</v>
      </c>
      <c r="G38" s="29"/>
      <c r="H38" s="29"/>
      <c r="I38" s="29"/>
      <c r="J38" s="29">
        <v>1</v>
      </c>
    </row>
    <row r="39" spans="1:10" ht="19.5" customHeight="1">
      <c r="A39" s="39" t="s">
        <v>256</v>
      </c>
      <c r="B39" s="40">
        <v>2132</v>
      </c>
      <c r="C39" s="29"/>
      <c r="D39" s="29"/>
      <c r="E39" s="29"/>
      <c r="F39" s="55">
        <f t="shared" si="2"/>
        <v>0</v>
      </c>
      <c r="G39" s="29"/>
      <c r="H39" s="29"/>
      <c r="I39" s="29"/>
      <c r="J39" s="29"/>
    </row>
    <row r="40" spans="1:10" ht="19.5" customHeight="1">
      <c r="A40" s="39" t="s">
        <v>257</v>
      </c>
      <c r="B40" s="40">
        <v>2133</v>
      </c>
      <c r="C40" s="29">
        <v>474.7</v>
      </c>
      <c r="D40" s="29">
        <v>448.4</v>
      </c>
      <c r="E40" s="29">
        <v>425</v>
      </c>
      <c r="F40" s="55">
        <f t="shared" si="2"/>
        <v>460</v>
      </c>
      <c r="G40" s="29">
        <v>115</v>
      </c>
      <c r="H40" s="29">
        <v>115</v>
      </c>
      <c r="I40" s="29">
        <v>115</v>
      </c>
      <c r="J40" s="29">
        <v>115</v>
      </c>
    </row>
    <row r="41" spans="1:10" ht="19.5" customHeight="1">
      <c r="A41" s="39" t="s">
        <v>258</v>
      </c>
      <c r="B41" s="40">
        <v>2134</v>
      </c>
      <c r="C41" s="29"/>
      <c r="D41" s="29"/>
      <c r="E41" s="29"/>
      <c r="F41" s="55">
        <f t="shared" si="2"/>
        <v>0</v>
      </c>
      <c r="G41" s="29"/>
      <c r="H41" s="29"/>
      <c r="I41" s="29"/>
      <c r="J41" s="29"/>
    </row>
    <row r="42" spans="1:10" s="87" customFormat="1" ht="24.75" customHeight="1">
      <c r="A42" s="38" t="s">
        <v>259</v>
      </c>
      <c r="B42" s="88">
        <v>2140</v>
      </c>
      <c r="C42" s="31">
        <f>SUM(C43,C44)</f>
        <v>0</v>
      </c>
      <c r="D42" s="31">
        <f>SUM(D43,D44)</f>
        <v>0</v>
      </c>
      <c r="E42" s="31">
        <f>SUM(E43,E44)</f>
        <v>0</v>
      </c>
      <c r="F42" s="55">
        <f t="shared" si="2"/>
        <v>0</v>
      </c>
      <c r="G42" s="31">
        <f>SUM(G43,G44)</f>
        <v>0</v>
      </c>
      <c r="H42" s="31">
        <f>SUM(H43,H44)</f>
        <v>0</v>
      </c>
      <c r="I42" s="31">
        <f>SUM(I43,I44)</f>
        <v>0</v>
      </c>
      <c r="J42" s="31">
        <f>SUM(J43,J44)</f>
        <v>0</v>
      </c>
    </row>
    <row r="43" spans="1:10" ht="42.75" customHeight="1">
      <c r="A43" s="39" t="s">
        <v>260</v>
      </c>
      <c r="B43" s="40">
        <v>2141</v>
      </c>
      <c r="C43" s="29"/>
      <c r="D43" s="29"/>
      <c r="E43" s="29"/>
      <c r="F43" s="55">
        <f t="shared" si="2"/>
        <v>0</v>
      </c>
      <c r="G43" s="29"/>
      <c r="H43" s="29"/>
      <c r="I43" s="29"/>
      <c r="J43" s="29"/>
    </row>
    <row r="44" spans="1:10" ht="19.5" customHeight="1">
      <c r="A44" s="39" t="s">
        <v>261</v>
      </c>
      <c r="B44" s="40">
        <v>2142</v>
      </c>
      <c r="C44" s="29"/>
      <c r="D44" s="29"/>
      <c r="E44" s="29"/>
      <c r="F44" s="55">
        <f t="shared" si="2"/>
        <v>0</v>
      </c>
      <c r="G44" s="29"/>
      <c r="H44" s="29"/>
      <c r="I44" s="29"/>
      <c r="J44" s="29"/>
    </row>
    <row r="45" spans="1:11" s="87" customFormat="1" ht="30" customHeight="1">
      <c r="A45" s="38" t="s">
        <v>77</v>
      </c>
      <c r="B45" s="88">
        <v>2200</v>
      </c>
      <c r="C45" s="31">
        <f>SUM(C22,C32,C37,C42)</f>
        <v>1480</v>
      </c>
      <c r="D45" s="31">
        <f>SUM(D22,D32,D37,D42)</f>
        <v>1236.3</v>
      </c>
      <c r="E45" s="31">
        <f>SUM(E22,E32,E37,E42)</f>
        <v>1366.2</v>
      </c>
      <c r="F45" s="55">
        <f t="shared" si="2"/>
        <v>1332.7</v>
      </c>
      <c r="G45" s="31">
        <f>SUM(G22,G32,G37,G42)</f>
        <v>314</v>
      </c>
      <c r="H45" s="31">
        <f>SUM(H22,H32,H37,H42)</f>
        <v>332</v>
      </c>
      <c r="I45" s="31">
        <f>SUM(I22,I32,I37,I42)</f>
        <v>332</v>
      </c>
      <c r="J45" s="31">
        <f>SUM(J22,J32,J37,J42)</f>
        <v>354.7</v>
      </c>
      <c r="K45" s="83"/>
    </row>
    <row r="46" spans="1:10" s="87" customFormat="1" ht="19.5" customHeight="1">
      <c r="A46" s="89"/>
      <c r="B46" s="84"/>
      <c r="C46" s="90"/>
      <c r="D46" s="91"/>
      <c r="E46" s="91"/>
      <c r="F46" s="90"/>
      <c r="G46" s="91"/>
      <c r="H46" s="91"/>
      <c r="I46" s="91"/>
      <c r="J46" s="91"/>
    </row>
    <row r="47" spans="1:10" s="87" customFormat="1" ht="19.5" customHeight="1">
      <c r="A47" s="89"/>
      <c r="B47" s="84"/>
      <c r="C47" s="90"/>
      <c r="D47" s="91"/>
      <c r="E47" s="91"/>
      <c r="F47" s="90"/>
      <c r="G47" s="91"/>
      <c r="H47" s="91"/>
      <c r="I47" s="91"/>
      <c r="J47" s="91"/>
    </row>
    <row r="48" spans="1:10" s="1" customFormat="1" ht="19.5" customHeight="1">
      <c r="A48" s="129" t="s">
        <v>474</v>
      </c>
      <c r="B48" s="129"/>
      <c r="C48" s="221" t="s">
        <v>475</v>
      </c>
      <c r="D48" s="221"/>
      <c r="E48" s="221"/>
      <c r="F48" s="225" t="s">
        <v>476</v>
      </c>
      <c r="G48" s="225"/>
      <c r="H48" s="225"/>
      <c r="I48" s="225"/>
      <c r="J48" s="225"/>
    </row>
    <row r="49" spans="1:10" s="71" customFormat="1" ht="19.5" customHeight="1">
      <c r="A49" s="3" t="s">
        <v>262</v>
      </c>
      <c r="B49" s="1"/>
      <c r="C49" s="206" t="s">
        <v>263</v>
      </c>
      <c r="D49" s="206"/>
      <c r="E49" s="206"/>
      <c r="F49" s="206"/>
      <c r="G49" s="23"/>
      <c r="H49" s="206" t="s">
        <v>496</v>
      </c>
      <c r="I49" s="206"/>
      <c r="J49" s="206"/>
    </row>
    <row r="50" spans="1:12" s="84" customFormat="1" ht="18.75">
      <c r="A50" s="92"/>
      <c r="F50" s="83"/>
      <c r="G50" s="83"/>
      <c r="H50" s="83"/>
      <c r="I50" s="83"/>
      <c r="J50" s="83"/>
      <c r="K50" s="83"/>
      <c r="L50" s="83"/>
    </row>
    <row r="51" spans="1:12" s="84" customFormat="1" ht="18.75">
      <c r="A51" s="92"/>
      <c r="F51" s="83"/>
      <c r="G51" s="83"/>
      <c r="H51" s="83"/>
      <c r="I51" s="83"/>
      <c r="J51" s="83"/>
      <c r="K51" s="83"/>
      <c r="L51" s="83"/>
    </row>
    <row r="52" spans="1:12" s="84" customFormat="1" ht="18.75">
      <c r="A52" s="92"/>
      <c r="F52" s="83"/>
      <c r="G52" s="83"/>
      <c r="H52" s="83"/>
      <c r="I52" s="83"/>
      <c r="J52" s="83"/>
      <c r="K52" s="83"/>
      <c r="L52" s="83"/>
    </row>
    <row r="53" spans="1:12" s="84" customFormat="1" ht="18.75">
      <c r="A53" s="92"/>
      <c r="F53" s="83"/>
      <c r="G53" s="83"/>
      <c r="H53" s="83"/>
      <c r="I53" s="83"/>
      <c r="J53" s="83"/>
      <c r="K53" s="83"/>
      <c r="L53" s="83"/>
    </row>
    <row r="54" spans="1:12" s="84" customFormat="1" ht="18.75">
      <c r="A54" s="92"/>
      <c r="F54" s="83"/>
      <c r="G54" s="83"/>
      <c r="H54" s="83"/>
      <c r="I54" s="83"/>
      <c r="J54" s="83"/>
      <c r="K54" s="83"/>
      <c r="L54" s="83"/>
    </row>
    <row r="55" spans="1:12" s="84" customFormat="1" ht="18.75">
      <c r="A55" s="92"/>
      <c r="F55" s="83"/>
      <c r="G55" s="83"/>
      <c r="H55" s="83"/>
      <c r="I55" s="83"/>
      <c r="J55" s="83"/>
      <c r="K55" s="83"/>
      <c r="L55" s="83"/>
    </row>
    <row r="56" spans="1:12" s="84" customFormat="1" ht="18.75">
      <c r="A56" s="92"/>
      <c r="F56" s="83"/>
      <c r="G56" s="83"/>
      <c r="H56" s="83"/>
      <c r="I56" s="83"/>
      <c r="J56" s="83"/>
      <c r="K56" s="83"/>
      <c r="L56" s="83"/>
    </row>
    <row r="57" spans="1:12" s="84" customFormat="1" ht="18.75">
      <c r="A57" s="92"/>
      <c r="F57" s="83"/>
      <c r="G57" s="83"/>
      <c r="H57" s="83"/>
      <c r="I57" s="83"/>
      <c r="J57" s="83"/>
      <c r="K57" s="83"/>
      <c r="L57" s="83"/>
    </row>
    <row r="58" spans="1:12" s="84" customFormat="1" ht="18.75">
      <c r="A58" s="92"/>
      <c r="F58" s="83"/>
      <c r="G58" s="83"/>
      <c r="H58" s="83"/>
      <c r="I58" s="83"/>
      <c r="J58" s="83"/>
      <c r="K58" s="83"/>
      <c r="L58" s="83"/>
    </row>
    <row r="59" spans="1:12" s="84" customFormat="1" ht="18.75">
      <c r="A59" s="92"/>
      <c r="F59" s="83"/>
      <c r="G59" s="83"/>
      <c r="H59" s="83"/>
      <c r="I59" s="83"/>
      <c r="J59" s="83"/>
      <c r="K59" s="83"/>
      <c r="L59" s="83"/>
    </row>
    <row r="60" spans="1:12" s="84" customFormat="1" ht="18.75">
      <c r="A60" s="92"/>
      <c r="F60" s="83"/>
      <c r="G60" s="83"/>
      <c r="H60" s="83"/>
      <c r="I60" s="83"/>
      <c r="J60" s="83"/>
      <c r="K60" s="83"/>
      <c r="L60" s="83"/>
    </row>
    <row r="61" spans="1:12" s="84" customFormat="1" ht="18.75">
      <c r="A61" s="92"/>
      <c r="F61" s="83"/>
      <c r="G61" s="83"/>
      <c r="H61" s="83"/>
      <c r="I61" s="83"/>
      <c r="J61" s="83"/>
      <c r="K61" s="83"/>
      <c r="L61" s="83"/>
    </row>
    <row r="62" spans="1:12" s="84" customFormat="1" ht="18.75">
      <c r="A62" s="92"/>
      <c r="F62" s="83"/>
      <c r="G62" s="83"/>
      <c r="H62" s="83"/>
      <c r="I62" s="83"/>
      <c r="J62" s="83"/>
      <c r="K62" s="83"/>
      <c r="L62" s="83"/>
    </row>
    <row r="63" spans="1:12" s="84" customFormat="1" ht="18.75">
      <c r="A63" s="92"/>
      <c r="F63" s="83"/>
      <c r="G63" s="83"/>
      <c r="H63" s="83"/>
      <c r="I63" s="83"/>
      <c r="J63" s="83"/>
      <c r="K63" s="83"/>
      <c r="L63" s="83"/>
    </row>
    <row r="64" spans="1:12" s="84" customFormat="1" ht="18.75">
      <c r="A64" s="92"/>
      <c r="F64" s="83"/>
      <c r="G64" s="83"/>
      <c r="H64" s="83"/>
      <c r="I64" s="83"/>
      <c r="J64" s="83"/>
      <c r="K64" s="83"/>
      <c r="L64" s="83"/>
    </row>
    <row r="65" spans="1:12" s="84" customFormat="1" ht="18.75">
      <c r="A65" s="92"/>
      <c r="F65" s="83"/>
      <c r="G65" s="83"/>
      <c r="H65" s="83"/>
      <c r="I65" s="83"/>
      <c r="J65" s="83"/>
      <c r="K65" s="83"/>
      <c r="L65" s="83"/>
    </row>
    <row r="66" spans="1:12" s="84" customFormat="1" ht="18.75">
      <c r="A66" s="92"/>
      <c r="F66" s="83"/>
      <c r="G66" s="83"/>
      <c r="H66" s="83"/>
      <c r="I66" s="83"/>
      <c r="J66" s="83"/>
      <c r="K66" s="83"/>
      <c r="L66" s="83"/>
    </row>
    <row r="67" spans="1:12" s="84" customFormat="1" ht="18.75">
      <c r="A67" s="92"/>
      <c r="F67" s="83"/>
      <c r="G67" s="83"/>
      <c r="H67" s="83"/>
      <c r="I67" s="83"/>
      <c r="J67" s="83"/>
      <c r="K67" s="83"/>
      <c r="L67" s="83"/>
    </row>
    <row r="68" spans="1:12" s="84" customFormat="1" ht="18.75">
      <c r="A68" s="92"/>
      <c r="F68" s="83"/>
      <c r="G68" s="83"/>
      <c r="H68" s="83"/>
      <c r="I68" s="83"/>
      <c r="J68" s="83"/>
      <c r="K68" s="83"/>
      <c r="L68" s="83"/>
    </row>
    <row r="69" spans="1:12" s="84" customFormat="1" ht="18.75">
      <c r="A69" s="92"/>
      <c r="F69" s="83"/>
      <c r="G69" s="83"/>
      <c r="H69" s="83"/>
      <c r="I69" s="83"/>
      <c r="J69" s="83"/>
      <c r="K69" s="83"/>
      <c r="L69" s="83"/>
    </row>
    <row r="70" spans="1:12" s="84" customFormat="1" ht="18.75">
      <c r="A70" s="92"/>
      <c r="F70" s="83"/>
      <c r="G70" s="83"/>
      <c r="H70" s="83"/>
      <c r="I70" s="83"/>
      <c r="J70" s="83"/>
      <c r="K70" s="83"/>
      <c r="L70" s="83"/>
    </row>
    <row r="71" spans="1:12" s="84" customFormat="1" ht="18.75">
      <c r="A71" s="92"/>
      <c r="F71" s="83"/>
      <c r="G71" s="83"/>
      <c r="H71" s="83"/>
      <c r="I71" s="83"/>
      <c r="J71" s="83"/>
      <c r="K71" s="83"/>
      <c r="L71" s="83"/>
    </row>
    <row r="72" spans="1:12" s="84" customFormat="1" ht="18.75">
      <c r="A72" s="92"/>
      <c r="F72" s="83"/>
      <c r="G72" s="83"/>
      <c r="H72" s="83"/>
      <c r="I72" s="83"/>
      <c r="J72" s="83"/>
      <c r="K72" s="83"/>
      <c r="L72" s="83"/>
    </row>
    <row r="73" spans="1:12" s="84" customFormat="1" ht="18.75">
      <c r="A73" s="92"/>
      <c r="F73" s="83"/>
      <c r="G73" s="83"/>
      <c r="H73" s="83"/>
      <c r="I73" s="83"/>
      <c r="J73" s="83"/>
      <c r="K73" s="83"/>
      <c r="L73" s="83"/>
    </row>
    <row r="74" spans="1:12" s="84" customFormat="1" ht="18.75">
      <c r="A74" s="92"/>
      <c r="F74" s="83"/>
      <c r="G74" s="83"/>
      <c r="H74" s="83"/>
      <c r="I74" s="83"/>
      <c r="J74" s="83"/>
      <c r="K74" s="83"/>
      <c r="L74" s="83"/>
    </row>
    <row r="75" spans="1:12" s="84" customFormat="1" ht="18.75">
      <c r="A75" s="92"/>
      <c r="F75" s="83"/>
      <c r="G75" s="83"/>
      <c r="H75" s="83"/>
      <c r="I75" s="83"/>
      <c r="J75" s="83"/>
      <c r="K75" s="83"/>
      <c r="L75" s="83"/>
    </row>
    <row r="76" spans="1:12" s="84" customFormat="1" ht="18.75">
      <c r="A76" s="92"/>
      <c r="F76" s="83"/>
      <c r="G76" s="83"/>
      <c r="H76" s="83"/>
      <c r="I76" s="83"/>
      <c r="J76" s="83"/>
      <c r="K76" s="83"/>
      <c r="L76" s="83"/>
    </row>
    <row r="77" spans="1:12" s="84" customFormat="1" ht="18.75">
      <c r="A77" s="92"/>
      <c r="F77" s="83"/>
      <c r="G77" s="83"/>
      <c r="H77" s="83"/>
      <c r="I77" s="83"/>
      <c r="J77" s="83"/>
      <c r="K77" s="83"/>
      <c r="L77" s="83"/>
    </row>
    <row r="78" spans="1:12" s="84" customFormat="1" ht="18.75">
      <c r="A78" s="92"/>
      <c r="F78" s="83"/>
      <c r="G78" s="83"/>
      <c r="H78" s="83"/>
      <c r="I78" s="83"/>
      <c r="J78" s="83"/>
      <c r="K78" s="83"/>
      <c r="L78" s="83"/>
    </row>
    <row r="79" spans="1:12" s="84" customFormat="1" ht="18.75">
      <c r="A79" s="92"/>
      <c r="F79" s="83"/>
      <c r="G79" s="83"/>
      <c r="H79" s="83"/>
      <c r="I79" s="83"/>
      <c r="J79" s="83"/>
      <c r="K79" s="83"/>
      <c r="L79" s="83"/>
    </row>
    <row r="80" spans="1:12" s="84" customFormat="1" ht="18.75">
      <c r="A80" s="92"/>
      <c r="F80" s="83"/>
      <c r="G80" s="83"/>
      <c r="H80" s="83"/>
      <c r="I80" s="83"/>
      <c r="J80" s="83"/>
      <c r="K80" s="83"/>
      <c r="L80" s="83"/>
    </row>
    <row r="81" spans="1:12" s="84" customFormat="1" ht="18.75">
      <c r="A81" s="92"/>
      <c r="F81" s="83"/>
      <c r="G81" s="83"/>
      <c r="H81" s="83"/>
      <c r="I81" s="83"/>
      <c r="J81" s="83"/>
      <c r="K81" s="83"/>
      <c r="L81" s="83"/>
    </row>
    <row r="82" spans="1:12" s="84" customFormat="1" ht="18.75">
      <c r="A82" s="92"/>
      <c r="F82" s="83"/>
      <c r="G82" s="83"/>
      <c r="H82" s="83"/>
      <c r="I82" s="83"/>
      <c r="J82" s="83"/>
      <c r="K82" s="83"/>
      <c r="L82" s="83"/>
    </row>
    <row r="83" spans="1:12" s="84" customFormat="1" ht="18.75">
      <c r="A83" s="92"/>
      <c r="F83" s="83"/>
      <c r="G83" s="83"/>
      <c r="H83" s="83"/>
      <c r="I83" s="83"/>
      <c r="J83" s="83"/>
      <c r="K83" s="83"/>
      <c r="L83" s="83"/>
    </row>
    <row r="84" spans="1:12" s="84" customFormat="1" ht="18.75">
      <c r="A84" s="92"/>
      <c r="F84" s="83"/>
      <c r="G84" s="83"/>
      <c r="H84" s="83"/>
      <c r="I84" s="83"/>
      <c r="J84" s="83"/>
      <c r="K84" s="83"/>
      <c r="L84" s="83"/>
    </row>
    <row r="85" spans="1:12" s="84" customFormat="1" ht="18.75">
      <c r="A85" s="92"/>
      <c r="F85" s="83"/>
      <c r="G85" s="83"/>
      <c r="H85" s="83"/>
      <c r="I85" s="83"/>
      <c r="J85" s="83"/>
      <c r="K85" s="83"/>
      <c r="L85" s="83"/>
    </row>
    <row r="86" spans="1:12" s="84" customFormat="1" ht="18.75">
      <c r="A86" s="92"/>
      <c r="F86" s="83"/>
      <c r="G86" s="83"/>
      <c r="H86" s="83"/>
      <c r="I86" s="83"/>
      <c r="J86" s="83"/>
      <c r="K86" s="83"/>
      <c r="L86" s="83"/>
    </row>
    <row r="87" spans="1:12" s="84" customFormat="1" ht="18.75">
      <c r="A87" s="92"/>
      <c r="F87" s="83"/>
      <c r="G87" s="83"/>
      <c r="H87" s="83"/>
      <c r="I87" s="83"/>
      <c r="J87" s="83"/>
      <c r="K87" s="83"/>
      <c r="L87" s="83"/>
    </row>
    <row r="88" spans="1:12" s="84" customFormat="1" ht="18.75">
      <c r="A88" s="92"/>
      <c r="F88" s="83"/>
      <c r="G88" s="83"/>
      <c r="H88" s="83"/>
      <c r="I88" s="83"/>
      <c r="J88" s="83"/>
      <c r="K88" s="83"/>
      <c r="L88" s="83"/>
    </row>
    <row r="89" spans="1:12" s="84" customFormat="1" ht="18.75">
      <c r="A89" s="92"/>
      <c r="F89" s="83"/>
      <c r="G89" s="83"/>
      <c r="H89" s="83"/>
      <c r="I89" s="83"/>
      <c r="J89" s="83"/>
      <c r="K89" s="83"/>
      <c r="L89" s="83"/>
    </row>
    <row r="90" spans="1:12" s="84" customFormat="1" ht="18.75">
      <c r="A90" s="92"/>
      <c r="F90" s="83"/>
      <c r="G90" s="83"/>
      <c r="H90" s="83"/>
      <c r="I90" s="83"/>
      <c r="J90" s="83"/>
      <c r="K90" s="83"/>
      <c r="L90" s="83"/>
    </row>
    <row r="91" spans="1:12" s="84" customFormat="1" ht="18.75">
      <c r="A91" s="92"/>
      <c r="F91" s="83"/>
      <c r="G91" s="83"/>
      <c r="H91" s="83"/>
      <c r="I91" s="83"/>
      <c r="J91" s="83"/>
      <c r="K91" s="83"/>
      <c r="L91" s="83"/>
    </row>
    <row r="92" spans="1:12" s="84" customFormat="1" ht="18.75">
      <c r="A92" s="92"/>
      <c r="F92" s="83"/>
      <c r="G92" s="83"/>
      <c r="H92" s="83"/>
      <c r="I92" s="83"/>
      <c r="J92" s="83"/>
      <c r="K92" s="83"/>
      <c r="L92" s="83"/>
    </row>
    <row r="93" spans="1:12" s="84" customFormat="1" ht="18.75">
      <c r="A93" s="92"/>
      <c r="F93" s="83"/>
      <c r="G93" s="83"/>
      <c r="H93" s="83"/>
      <c r="I93" s="83"/>
      <c r="J93" s="83"/>
      <c r="K93" s="83"/>
      <c r="L93" s="83"/>
    </row>
    <row r="94" spans="1:12" s="84" customFormat="1" ht="18.75">
      <c r="A94" s="92"/>
      <c r="F94" s="83"/>
      <c r="G94" s="83"/>
      <c r="H94" s="83"/>
      <c r="I94" s="83"/>
      <c r="J94" s="83"/>
      <c r="K94" s="83"/>
      <c r="L94" s="83"/>
    </row>
    <row r="95" spans="1:12" s="84" customFormat="1" ht="18.75">
      <c r="A95" s="92"/>
      <c r="F95" s="83"/>
      <c r="G95" s="83"/>
      <c r="H95" s="83"/>
      <c r="I95" s="83"/>
      <c r="J95" s="83"/>
      <c r="K95" s="83"/>
      <c r="L95" s="83"/>
    </row>
    <row r="96" spans="1:12" s="84" customFormat="1" ht="18.75">
      <c r="A96" s="92"/>
      <c r="F96" s="83"/>
      <c r="G96" s="83"/>
      <c r="H96" s="83"/>
      <c r="I96" s="83"/>
      <c r="J96" s="83"/>
      <c r="K96" s="83"/>
      <c r="L96" s="83"/>
    </row>
    <row r="97" spans="1:12" s="84" customFormat="1" ht="18.75">
      <c r="A97" s="92"/>
      <c r="F97" s="83"/>
      <c r="G97" s="83"/>
      <c r="H97" s="83"/>
      <c r="I97" s="83"/>
      <c r="J97" s="83"/>
      <c r="K97" s="83"/>
      <c r="L97" s="83"/>
    </row>
    <row r="98" spans="1:12" s="84" customFormat="1" ht="18.75">
      <c r="A98" s="92"/>
      <c r="F98" s="83"/>
      <c r="G98" s="83"/>
      <c r="H98" s="83"/>
      <c r="I98" s="83"/>
      <c r="J98" s="83"/>
      <c r="K98" s="83"/>
      <c r="L98" s="83"/>
    </row>
    <row r="99" spans="1:12" s="84" customFormat="1" ht="18.75">
      <c r="A99" s="92"/>
      <c r="F99" s="83"/>
      <c r="G99" s="83"/>
      <c r="H99" s="83"/>
      <c r="I99" s="83"/>
      <c r="J99" s="83"/>
      <c r="K99" s="83"/>
      <c r="L99" s="83"/>
    </row>
    <row r="100" spans="1:12" s="84" customFormat="1" ht="18.75">
      <c r="A100" s="92"/>
      <c r="F100" s="83"/>
      <c r="G100" s="83"/>
      <c r="H100" s="83"/>
      <c r="I100" s="83"/>
      <c r="J100" s="83"/>
      <c r="K100" s="83"/>
      <c r="L100" s="83"/>
    </row>
    <row r="101" spans="1:12" s="84" customFormat="1" ht="18.75">
      <c r="A101" s="92"/>
      <c r="F101" s="83"/>
      <c r="G101" s="83"/>
      <c r="H101" s="83"/>
      <c r="I101" s="83"/>
      <c r="J101" s="83"/>
      <c r="K101" s="83"/>
      <c r="L101" s="83"/>
    </row>
    <row r="102" spans="1:12" s="84" customFormat="1" ht="18.75">
      <c r="A102" s="92"/>
      <c r="F102" s="83"/>
      <c r="G102" s="83"/>
      <c r="H102" s="83"/>
      <c r="I102" s="83"/>
      <c r="J102" s="83"/>
      <c r="K102" s="83"/>
      <c r="L102" s="83"/>
    </row>
    <row r="103" spans="1:12" s="84" customFormat="1" ht="18.75">
      <c r="A103" s="92"/>
      <c r="F103" s="83"/>
      <c r="G103" s="83"/>
      <c r="H103" s="83"/>
      <c r="I103" s="83"/>
      <c r="J103" s="83"/>
      <c r="K103" s="83"/>
      <c r="L103" s="83"/>
    </row>
    <row r="104" spans="1:12" s="84" customFormat="1" ht="18.75">
      <c r="A104" s="92"/>
      <c r="F104" s="83"/>
      <c r="G104" s="83"/>
      <c r="H104" s="83"/>
      <c r="I104" s="83"/>
      <c r="J104" s="83"/>
      <c r="K104" s="83"/>
      <c r="L104" s="83"/>
    </row>
    <row r="105" spans="1:12" s="84" customFormat="1" ht="18.75">
      <c r="A105" s="92"/>
      <c r="F105" s="83"/>
      <c r="G105" s="83"/>
      <c r="H105" s="83"/>
      <c r="I105" s="83"/>
      <c r="J105" s="83"/>
      <c r="K105" s="83"/>
      <c r="L105" s="83"/>
    </row>
    <row r="106" spans="1:12" s="84" customFormat="1" ht="18.75">
      <c r="A106" s="92"/>
      <c r="F106" s="83"/>
      <c r="G106" s="83"/>
      <c r="H106" s="83"/>
      <c r="I106" s="83"/>
      <c r="J106" s="83"/>
      <c r="K106" s="83"/>
      <c r="L106" s="83"/>
    </row>
    <row r="107" spans="1:12" s="84" customFormat="1" ht="18.75">
      <c r="A107" s="92"/>
      <c r="F107" s="83"/>
      <c r="G107" s="83"/>
      <c r="H107" s="83"/>
      <c r="I107" s="83"/>
      <c r="J107" s="83"/>
      <c r="K107" s="83"/>
      <c r="L107" s="83"/>
    </row>
    <row r="108" spans="1:12" s="84" customFormat="1" ht="18.75">
      <c r="A108" s="92"/>
      <c r="F108" s="83"/>
      <c r="G108" s="83"/>
      <c r="H108" s="83"/>
      <c r="I108" s="83"/>
      <c r="J108" s="83"/>
      <c r="K108" s="83"/>
      <c r="L108" s="83"/>
    </row>
    <row r="109" spans="1:12" s="84" customFormat="1" ht="18.75">
      <c r="A109" s="92"/>
      <c r="F109" s="83"/>
      <c r="G109" s="83"/>
      <c r="H109" s="83"/>
      <c r="I109" s="83"/>
      <c r="J109" s="83"/>
      <c r="K109" s="83"/>
      <c r="L109" s="83"/>
    </row>
    <row r="110" spans="1:12" s="84" customFormat="1" ht="18.75">
      <c r="A110" s="92"/>
      <c r="F110" s="83"/>
      <c r="G110" s="83"/>
      <c r="H110" s="83"/>
      <c r="I110" s="83"/>
      <c r="J110" s="83"/>
      <c r="K110" s="83"/>
      <c r="L110" s="83"/>
    </row>
    <row r="111" spans="1:12" s="84" customFormat="1" ht="18.75">
      <c r="A111" s="92"/>
      <c r="F111" s="83"/>
      <c r="G111" s="83"/>
      <c r="H111" s="83"/>
      <c r="I111" s="83"/>
      <c r="J111" s="83"/>
      <c r="K111" s="83"/>
      <c r="L111" s="83"/>
    </row>
    <row r="112" spans="1:12" s="84" customFormat="1" ht="18.75">
      <c r="A112" s="92"/>
      <c r="F112" s="83"/>
      <c r="G112" s="83"/>
      <c r="H112" s="83"/>
      <c r="I112" s="83"/>
      <c r="J112" s="83"/>
      <c r="K112" s="83"/>
      <c r="L112" s="83"/>
    </row>
    <row r="113" spans="1:12" s="84" customFormat="1" ht="18.75">
      <c r="A113" s="92"/>
      <c r="F113" s="83"/>
      <c r="G113" s="83"/>
      <c r="H113" s="83"/>
      <c r="I113" s="83"/>
      <c r="J113" s="83"/>
      <c r="K113" s="83"/>
      <c r="L113" s="83"/>
    </row>
    <row r="114" spans="1:12" s="84" customFormat="1" ht="18.75">
      <c r="A114" s="92"/>
      <c r="F114" s="83"/>
      <c r="G114" s="83"/>
      <c r="H114" s="83"/>
      <c r="I114" s="83"/>
      <c r="J114" s="83"/>
      <c r="K114" s="83"/>
      <c r="L114" s="83"/>
    </row>
    <row r="115" spans="1:12" s="84" customFormat="1" ht="18.75">
      <c r="A115" s="92"/>
      <c r="F115" s="83"/>
      <c r="G115" s="83"/>
      <c r="H115" s="83"/>
      <c r="I115" s="83"/>
      <c r="J115" s="83"/>
      <c r="K115" s="83"/>
      <c r="L115" s="83"/>
    </row>
    <row r="116" spans="1:12" s="84" customFormat="1" ht="18.75">
      <c r="A116" s="92"/>
      <c r="F116" s="83"/>
      <c r="G116" s="83"/>
      <c r="H116" s="83"/>
      <c r="I116" s="83"/>
      <c r="J116" s="83"/>
      <c r="K116" s="83"/>
      <c r="L116" s="83"/>
    </row>
    <row r="117" spans="1:12" s="84" customFormat="1" ht="18.75">
      <c r="A117" s="92"/>
      <c r="F117" s="83"/>
      <c r="G117" s="83"/>
      <c r="H117" s="83"/>
      <c r="I117" s="83"/>
      <c r="J117" s="83"/>
      <c r="K117" s="83"/>
      <c r="L117" s="83"/>
    </row>
    <row r="118" spans="1:12" s="84" customFormat="1" ht="18.75">
      <c r="A118" s="92"/>
      <c r="F118" s="83"/>
      <c r="G118" s="83"/>
      <c r="H118" s="83"/>
      <c r="I118" s="83"/>
      <c r="J118" s="83"/>
      <c r="K118" s="83"/>
      <c r="L118" s="83"/>
    </row>
    <row r="119" spans="1:12" s="84" customFormat="1" ht="18.75">
      <c r="A119" s="92"/>
      <c r="F119" s="83"/>
      <c r="G119" s="83"/>
      <c r="H119" s="83"/>
      <c r="I119" s="83"/>
      <c r="J119" s="83"/>
      <c r="K119" s="83"/>
      <c r="L119" s="83"/>
    </row>
    <row r="120" spans="1:12" s="84" customFormat="1" ht="18.75">
      <c r="A120" s="92"/>
      <c r="F120" s="83"/>
      <c r="G120" s="83"/>
      <c r="H120" s="83"/>
      <c r="I120" s="83"/>
      <c r="J120" s="83"/>
      <c r="K120" s="83"/>
      <c r="L120" s="83"/>
    </row>
    <row r="121" spans="1:12" s="84" customFormat="1" ht="18.75">
      <c r="A121" s="92"/>
      <c r="F121" s="83"/>
      <c r="G121" s="83"/>
      <c r="H121" s="83"/>
      <c r="I121" s="83"/>
      <c r="J121" s="83"/>
      <c r="K121" s="83"/>
      <c r="L121" s="83"/>
    </row>
    <row r="122" spans="1:12" s="84" customFormat="1" ht="18.75">
      <c r="A122" s="92"/>
      <c r="F122" s="83"/>
      <c r="G122" s="83"/>
      <c r="H122" s="83"/>
      <c r="I122" s="83"/>
      <c r="J122" s="83"/>
      <c r="K122" s="83"/>
      <c r="L122" s="83"/>
    </row>
    <row r="123" spans="1:12" s="84" customFormat="1" ht="18.75">
      <c r="A123" s="92"/>
      <c r="F123" s="83"/>
      <c r="G123" s="83"/>
      <c r="H123" s="83"/>
      <c r="I123" s="83"/>
      <c r="J123" s="83"/>
      <c r="K123" s="83"/>
      <c r="L123" s="83"/>
    </row>
    <row r="124" spans="1:12" s="84" customFormat="1" ht="18.75">
      <c r="A124" s="92"/>
      <c r="F124" s="83"/>
      <c r="G124" s="83"/>
      <c r="H124" s="83"/>
      <c r="I124" s="83"/>
      <c r="J124" s="83"/>
      <c r="K124" s="83"/>
      <c r="L124" s="83"/>
    </row>
    <row r="125" spans="1:12" s="84" customFormat="1" ht="18.75">
      <c r="A125" s="92"/>
      <c r="F125" s="83"/>
      <c r="G125" s="83"/>
      <c r="H125" s="83"/>
      <c r="I125" s="83"/>
      <c r="J125" s="83"/>
      <c r="K125" s="83"/>
      <c r="L125" s="83"/>
    </row>
    <row r="126" spans="1:12" s="84" customFormat="1" ht="18.75">
      <c r="A126" s="92"/>
      <c r="F126" s="83"/>
      <c r="G126" s="83"/>
      <c r="H126" s="83"/>
      <c r="I126" s="83"/>
      <c r="J126" s="83"/>
      <c r="K126" s="83"/>
      <c r="L126" s="83"/>
    </row>
    <row r="127" spans="1:12" s="84" customFormat="1" ht="18.75">
      <c r="A127" s="92"/>
      <c r="F127" s="83"/>
      <c r="G127" s="83"/>
      <c r="H127" s="83"/>
      <c r="I127" s="83"/>
      <c r="J127" s="83"/>
      <c r="K127" s="83"/>
      <c r="L127" s="83"/>
    </row>
    <row r="128" spans="1:12" s="84" customFormat="1" ht="18.75">
      <c r="A128" s="92"/>
      <c r="F128" s="83"/>
      <c r="G128" s="83"/>
      <c r="H128" s="83"/>
      <c r="I128" s="83"/>
      <c r="J128" s="83"/>
      <c r="K128" s="83"/>
      <c r="L128" s="83"/>
    </row>
    <row r="129" spans="1:12" s="84" customFormat="1" ht="18.75">
      <c r="A129" s="92"/>
      <c r="F129" s="83"/>
      <c r="G129" s="83"/>
      <c r="H129" s="83"/>
      <c r="I129" s="83"/>
      <c r="J129" s="83"/>
      <c r="K129" s="83"/>
      <c r="L129" s="83"/>
    </row>
    <row r="130" spans="1:12" s="84" customFormat="1" ht="18.75">
      <c r="A130" s="92"/>
      <c r="F130" s="83"/>
      <c r="G130" s="83"/>
      <c r="H130" s="83"/>
      <c r="I130" s="83"/>
      <c r="J130" s="83"/>
      <c r="K130" s="83"/>
      <c r="L130" s="83"/>
    </row>
    <row r="131" spans="1:12" s="84" customFormat="1" ht="18.75">
      <c r="A131" s="92"/>
      <c r="F131" s="83"/>
      <c r="G131" s="83"/>
      <c r="H131" s="83"/>
      <c r="I131" s="83"/>
      <c r="J131" s="83"/>
      <c r="K131" s="83"/>
      <c r="L131" s="83"/>
    </row>
    <row r="132" spans="1:12" s="84" customFormat="1" ht="18.75">
      <c r="A132" s="92"/>
      <c r="F132" s="83"/>
      <c r="G132" s="83"/>
      <c r="H132" s="83"/>
      <c r="I132" s="83"/>
      <c r="J132" s="83"/>
      <c r="K132" s="83"/>
      <c r="L132" s="83"/>
    </row>
    <row r="133" spans="1:12" s="84" customFormat="1" ht="18.75">
      <c r="A133" s="92"/>
      <c r="F133" s="83"/>
      <c r="G133" s="83"/>
      <c r="H133" s="83"/>
      <c r="I133" s="83"/>
      <c r="J133" s="83"/>
      <c r="K133" s="83"/>
      <c r="L133" s="83"/>
    </row>
    <row r="134" spans="1:12" s="84" customFormat="1" ht="18.75">
      <c r="A134" s="92"/>
      <c r="F134" s="83"/>
      <c r="G134" s="83"/>
      <c r="H134" s="83"/>
      <c r="I134" s="83"/>
      <c r="J134" s="83"/>
      <c r="K134" s="83"/>
      <c r="L134" s="83"/>
    </row>
    <row r="135" spans="1:12" s="84" customFormat="1" ht="18.75">
      <c r="A135" s="92"/>
      <c r="F135" s="83"/>
      <c r="G135" s="83"/>
      <c r="H135" s="83"/>
      <c r="I135" s="83"/>
      <c r="J135" s="83"/>
      <c r="K135" s="83"/>
      <c r="L135" s="83"/>
    </row>
    <row r="136" spans="1:12" s="84" customFormat="1" ht="18.75">
      <c r="A136" s="92"/>
      <c r="F136" s="83"/>
      <c r="G136" s="83"/>
      <c r="H136" s="83"/>
      <c r="I136" s="83"/>
      <c r="J136" s="83"/>
      <c r="K136" s="83"/>
      <c r="L136" s="83"/>
    </row>
    <row r="137" spans="1:12" s="84" customFormat="1" ht="18.75">
      <c r="A137" s="92"/>
      <c r="F137" s="83"/>
      <c r="G137" s="83"/>
      <c r="H137" s="83"/>
      <c r="I137" s="83"/>
      <c r="J137" s="83"/>
      <c r="K137" s="83"/>
      <c r="L137" s="83"/>
    </row>
    <row r="138" spans="1:12" s="84" customFormat="1" ht="18.75">
      <c r="A138" s="92"/>
      <c r="F138" s="83"/>
      <c r="G138" s="83"/>
      <c r="H138" s="83"/>
      <c r="I138" s="83"/>
      <c r="J138" s="83"/>
      <c r="K138" s="83"/>
      <c r="L138" s="83"/>
    </row>
    <row r="139" spans="1:12" s="84" customFormat="1" ht="18.75">
      <c r="A139" s="92"/>
      <c r="F139" s="83"/>
      <c r="G139" s="83"/>
      <c r="H139" s="83"/>
      <c r="I139" s="83"/>
      <c r="J139" s="83"/>
      <c r="K139" s="83"/>
      <c r="L139" s="83"/>
    </row>
    <row r="140" spans="1:12" s="84" customFormat="1" ht="18.75">
      <c r="A140" s="92"/>
      <c r="F140" s="83"/>
      <c r="G140" s="83"/>
      <c r="H140" s="83"/>
      <c r="I140" s="83"/>
      <c r="J140" s="83"/>
      <c r="K140" s="83"/>
      <c r="L140" s="83"/>
    </row>
    <row r="141" spans="1:12" s="84" customFormat="1" ht="18.75">
      <c r="A141" s="92"/>
      <c r="F141" s="83"/>
      <c r="G141" s="83"/>
      <c r="H141" s="83"/>
      <c r="I141" s="83"/>
      <c r="J141" s="83"/>
      <c r="K141" s="83"/>
      <c r="L141" s="83"/>
    </row>
    <row r="142" spans="1:12" s="84" customFormat="1" ht="18.75">
      <c r="A142" s="92"/>
      <c r="F142" s="83"/>
      <c r="G142" s="83"/>
      <c r="H142" s="83"/>
      <c r="I142" s="83"/>
      <c r="J142" s="83"/>
      <c r="K142" s="83"/>
      <c r="L142" s="83"/>
    </row>
    <row r="143" spans="1:12" s="84" customFormat="1" ht="18.75">
      <c r="A143" s="92"/>
      <c r="F143" s="83"/>
      <c r="G143" s="83"/>
      <c r="H143" s="83"/>
      <c r="I143" s="83"/>
      <c r="J143" s="83"/>
      <c r="K143" s="83"/>
      <c r="L143" s="83"/>
    </row>
    <row r="144" spans="1:12" s="84" customFormat="1" ht="18.75">
      <c r="A144" s="92"/>
      <c r="F144" s="83"/>
      <c r="G144" s="83"/>
      <c r="H144" s="83"/>
      <c r="I144" s="83"/>
      <c r="J144" s="83"/>
      <c r="K144" s="83"/>
      <c r="L144" s="83"/>
    </row>
    <row r="145" spans="1:12" s="84" customFormat="1" ht="18.75">
      <c r="A145" s="92"/>
      <c r="F145" s="83"/>
      <c r="G145" s="83"/>
      <c r="H145" s="83"/>
      <c r="I145" s="83"/>
      <c r="J145" s="83"/>
      <c r="K145" s="83"/>
      <c r="L145" s="83"/>
    </row>
    <row r="146" spans="1:12" s="84" customFormat="1" ht="18.75">
      <c r="A146" s="92"/>
      <c r="F146" s="83"/>
      <c r="G146" s="83"/>
      <c r="H146" s="83"/>
      <c r="I146" s="83"/>
      <c r="J146" s="83"/>
      <c r="K146" s="83"/>
      <c r="L146" s="83"/>
    </row>
    <row r="147" spans="1:12" s="84" customFormat="1" ht="18.75">
      <c r="A147" s="92"/>
      <c r="F147" s="83"/>
      <c r="G147" s="83"/>
      <c r="H147" s="83"/>
      <c r="I147" s="83"/>
      <c r="J147" s="83"/>
      <c r="K147" s="83"/>
      <c r="L147" s="83"/>
    </row>
    <row r="148" spans="1:12" s="84" customFormat="1" ht="18.75">
      <c r="A148" s="92"/>
      <c r="F148" s="83"/>
      <c r="G148" s="83"/>
      <c r="H148" s="83"/>
      <c r="I148" s="83"/>
      <c r="J148" s="83"/>
      <c r="K148" s="83"/>
      <c r="L148" s="83"/>
    </row>
    <row r="149" spans="1:12" s="84" customFormat="1" ht="18.75">
      <c r="A149" s="92"/>
      <c r="F149" s="83"/>
      <c r="G149" s="83"/>
      <c r="H149" s="83"/>
      <c r="I149" s="83"/>
      <c r="J149" s="83"/>
      <c r="K149" s="83"/>
      <c r="L149" s="83"/>
    </row>
    <row r="150" spans="1:12" s="84" customFormat="1" ht="18.75">
      <c r="A150" s="92"/>
      <c r="F150" s="83"/>
      <c r="G150" s="83"/>
      <c r="H150" s="83"/>
      <c r="I150" s="83"/>
      <c r="J150" s="83"/>
      <c r="K150" s="83"/>
      <c r="L150" s="83"/>
    </row>
    <row r="151" spans="1:12" s="84" customFormat="1" ht="18.75">
      <c r="A151" s="92"/>
      <c r="F151" s="83"/>
      <c r="G151" s="83"/>
      <c r="H151" s="83"/>
      <c r="I151" s="83"/>
      <c r="J151" s="83"/>
      <c r="K151" s="83"/>
      <c r="L151" s="83"/>
    </row>
    <row r="152" spans="1:12" s="84" customFormat="1" ht="18.75">
      <c r="A152" s="92"/>
      <c r="F152" s="83"/>
      <c r="G152" s="83"/>
      <c r="H152" s="83"/>
      <c r="I152" s="83"/>
      <c r="J152" s="83"/>
      <c r="K152" s="83"/>
      <c r="L152" s="83"/>
    </row>
    <row r="153" spans="1:12" s="84" customFormat="1" ht="18.75">
      <c r="A153" s="92"/>
      <c r="F153" s="83"/>
      <c r="G153" s="83"/>
      <c r="H153" s="83"/>
      <c r="I153" s="83"/>
      <c r="J153" s="83"/>
      <c r="K153" s="83"/>
      <c r="L153" s="83"/>
    </row>
    <row r="154" spans="1:12" s="84" customFormat="1" ht="18.75">
      <c r="A154" s="92"/>
      <c r="F154" s="83"/>
      <c r="G154" s="83"/>
      <c r="H154" s="83"/>
      <c r="I154" s="83"/>
      <c r="J154" s="83"/>
      <c r="K154" s="83"/>
      <c r="L154" s="83"/>
    </row>
    <row r="155" spans="1:12" s="84" customFormat="1" ht="18.75">
      <c r="A155" s="92"/>
      <c r="F155" s="83"/>
      <c r="G155" s="83"/>
      <c r="H155" s="83"/>
      <c r="I155" s="83"/>
      <c r="J155" s="83"/>
      <c r="K155" s="83"/>
      <c r="L155" s="83"/>
    </row>
    <row r="156" spans="1:12" s="84" customFormat="1" ht="18.75">
      <c r="A156" s="92"/>
      <c r="F156" s="83"/>
      <c r="G156" s="83"/>
      <c r="H156" s="83"/>
      <c r="I156" s="83"/>
      <c r="J156" s="83"/>
      <c r="K156" s="83"/>
      <c r="L156" s="83"/>
    </row>
    <row r="157" spans="1:12" s="84" customFormat="1" ht="18.75">
      <c r="A157" s="92"/>
      <c r="F157" s="83"/>
      <c r="G157" s="83"/>
      <c r="H157" s="83"/>
      <c r="I157" s="83"/>
      <c r="J157" s="83"/>
      <c r="K157" s="83"/>
      <c r="L157" s="83"/>
    </row>
    <row r="158" spans="1:12" s="84" customFormat="1" ht="18.75">
      <c r="A158" s="92"/>
      <c r="F158" s="83"/>
      <c r="G158" s="83"/>
      <c r="H158" s="83"/>
      <c r="I158" s="83"/>
      <c r="J158" s="83"/>
      <c r="K158" s="83"/>
      <c r="L158" s="83"/>
    </row>
    <row r="159" spans="1:12" s="84" customFormat="1" ht="18.75">
      <c r="A159" s="92"/>
      <c r="F159" s="83"/>
      <c r="G159" s="83"/>
      <c r="H159" s="83"/>
      <c r="I159" s="83"/>
      <c r="J159" s="83"/>
      <c r="K159" s="83"/>
      <c r="L159" s="83"/>
    </row>
    <row r="160" spans="1:12" s="84" customFormat="1" ht="18.75">
      <c r="A160" s="92"/>
      <c r="F160" s="83"/>
      <c r="G160" s="83"/>
      <c r="H160" s="83"/>
      <c r="I160" s="83"/>
      <c r="J160" s="83"/>
      <c r="K160" s="83"/>
      <c r="L160" s="83"/>
    </row>
    <row r="161" spans="1:12" s="84" customFormat="1" ht="18.75">
      <c r="A161" s="92"/>
      <c r="F161" s="83"/>
      <c r="G161" s="83"/>
      <c r="H161" s="83"/>
      <c r="I161" s="83"/>
      <c r="J161" s="83"/>
      <c r="K161" s="83"/>
      <c r="L161" s="83"/>
    </row>
    <row r="162" spans="1:12" s="84" customFormat="1" ht="18.75">
      <c r="A162" s="92"/>
      <c r="F162" s="83"/>
      <c r="G162" s="83"/>
      <c r="H162" s="83"/>
      <c r="I162" s="83"/>
      <c r="J162" s="83"/>
      <c r="K162" s="83"/>
      <c r="L162" s="83"/>
    </row>
    <row r="163" spans="1:12" s="84" customFormat="1" ht="18.75">
      <c r="A163" s="92"/>
      <c r="F163" s="83"/>
      <c r="G163" s="83"/>
      <c r="H163" s="83"/>
      <c r="I163" s="83"/>
      <c r="J163" s="83"/>
      <c r="K163" s="83"/>
      <c r="L163" s="83"/>
    </row>
    <row r="164" spans="1:12" s="84" customFormat="1" ht="18.75">
      <c r="A164" s="92"/>
      <c r="F164" s="83"/>
      <c r="G164" s="83"/>
      <c r="H164" s="83"/>
      <c r="I164" s="83"/>
      <c r="J164" s="83"/>
      <c r="K164" s="83"/>
      <c r="L164" s="83"/>
    </row>
    <row r="165" spans="1:12" s="84" customFormat="1" ht="18.75">
      <c r="A165" s="92"/>
      <c r="F165" s="83"/>
      <c r="G165" s="83"/>
      <c r="H165" s="83"/>
      <c r="I165" s="83"/>
      <c r="J165" s="83"/>
      <c r="K165" s="83"/>
      <c r="L165" s="83"/>
    </row>
    <row r="166" spans="1:12" s="84" customFormat="1" ht="18.75">
      <c r="A166" s="92"/>
      <c r="F166" s="83"/>
      <c r="G166" s="83"/>
      <c r="H166" s="83"/>
      <c r="I166" s="83"/>
      <c r="J166" s="83"/>
      <c r="K166" s="83"/>
      <c r="L166" s="83"/>
    </row>
    <row r="167" spans="1:12" s="84" customFormat="1" ht="18.75">
      <c r="A167" s="92"/>
      <c r="F167" s="83"/>
      <c r="G167" s="83"/>
      <c r="H167" s="83"/>
      <c r="I167" s="83"/>
      <c r="J167" s="83"/>
      <c r="K167" s="83"/>
      <c r="L167" s="83"/>
    </row>
    <row r="168" spans="1:12" s="84" customFormat="1" ht="18.75">
      <c r="A168" s="92"/>
      <c r="F168" s="83"/>
      <c r="G168" s="83"/>
      <c r="H168" s="83"/>
      <c r="I168" s="83"/>
      <c r="J168" s="83"/>
      <c r="K168" s="83"/>
      <c r="L168" s="83"/>
    </row>
    <row r="169" spans="1:12" s="84" customFormat="1" ht="18.75">
      <c r="A169" s="92"/>
      <c r="F169" s="83"/>
      <c r="G169" s="83"/>
      <c r="H169" s="83"/>
      <c r="I169" s="83"/>
      <c r="J169" s="83"/>
      <c r="K169" s="83"/>
      <c r="L169" s="83"/>
    </row>
    <row r="170" spans="1:12" s="84" customFormat="1" ht="18.75">
      <c r="A170" s="92"/>
      <c r="F170" s="83"/>
      <c r="G170" s="83"/>
      <c r="H170" s="83"/>
      <c r="I170" s="83"/>
      <c r="J170" s="83"/>
      <c r="K170" s="83"/>
      <c r="L170" s="83"/>
    </row>
    <row r="171" spans="1:12" s="84" customFormat="1" ht="18.75">
      <c r="A171" s="92"/>
      <c r="F171" s="83"/>
      <c r="G171" s="83"/>
      <c r="H171" s="83"/>
      <c r="I171" s="83"/>
      <c r="J171" s="83"/>
      <c r="K171" s="83"/>
      <c r="L171" s="83"/>
    </row>
    <row r="172" spans="1:12" s="84" customFormat="1" ht="18.75">
      <c r="A172" s="92"/>
      <c r="F172" s="83"/>
      <c r="G172" s="83"/>
      <c r="H172" s="83"/>
      <c r="I172" s="83"/>
      <c r="J172" s="83"/>
      <c r="K172" s="83"/>
      <c r="L172" s="83"/>
    </row>
    <row r="173" spans="1:12" s="84" customFormat="1" ht="18.75">
      <c r="A173" s="92"/>
      <c r="F173" s="83"/>
      <c r="G173" s="83"/>
      <c r="H173" s="83"/>
      <c r="I173" s="83"/>
      <c r="J173" s="83"/>
      <c r="K173" s="83"/>
      <c r="L173" s="83"/>
    </row>
    <row r="174" spans="1:12" s="84" customFormat="1" ht="18.75">
      <c r="A174" s="92"/>
      <c r="F174" s="83"/>
      <c r="G174" s="83"/>
      <c r="H174" s="83"/>
      <c r="I174" s="83"/>
      <c r="J174" s="83"/>
      <c r="K174" s="83"/>
      <c r="L174" s="83"/>
    </row>
    <row r="175" spans="1:12" s="84" customFormat="1" ht="18.75">
      <c r="A175" s="92"/>
      <c r="F175" s="83"/>
      <c r="G175" s="83"/>
      <c r="H175" s="83"/>
      <c r="I175" s="83"/>
      <c r="J175" s="83"/>
      <c r="K175" s="83"/>
      <c r="L175" s="83"/>
    </row>
    <row r="176" spans="1:12" s="84" customFormat="1" ht="18.75">
      <c r="A176" s="92"/>
      <c r="F176" s="83"/>
      <c r="G176" s="83"/>
      <c r="H176" s="83"/>
      <c r="I176" s="83"/>
      <c r="J176" s="83"/>
      <c r="K176" s="83"/>
      <c r="L176" s="83"/>
    </row>
    <row r="177" spans="1:12" s="84" customFormat="1" ht="18.75">
      <c r="A177" s="92"/>
      <c r="F177" s="83"/>
      <c r="G177" s="83"/>
      <c r="H177" s="83"/>
      <c r="I177" s="83"/>
      <c r="J177" s="83"/>
      <c r="K177" s="83"/>
      <c r="L177" s="83"/>
    </row>
  </sheetData>
  <sheetProtection selectLockedCells="1" selectUnlockedCells="1"/>
  <mergeCells count="14">
    <mergeCell ref="A7:J7"/>
    <mergeCell ref="A21:J21"/>
    <mergeCell ref="C49:F49"/>
    <mergeCell ref="H49:J49"/>
    <mergeCell ref="C48:E48"/>
    <mergeCell ref="F48:J48"/>
    <mergeCell ref="A1:J1"/>
    <mergeCell ref="A4:A5"/>
    <mergeCell ref="B4:B5"/>
    <mergeCell ref="C4:C5"/>
    <mergeCell ref="D4:D5"/>
    <mergeCell ref="E4:E5"/>
    <mergeCell ref="F4:F5"/>
    <mergeCell ref="G4:J4"/>
  </mergeCells>
  <printOptions/>
  <pageMargins left="1.18125" right="0.39375" top="0.7875" bottom="0.7875" header="0.39375" footer="0.5118055555555555"/>
  <pageSetup horizontalDpi="600" verticalDpi="600" orientation="landscape" paperSize="9" scale="56" r:id="rId1"/>
  <headerFooter alignWithMargins="0">
    <oddHeader>&amp;R&amp;"Times New Roman,Обычный"&amp;14Продовження додатка 1
Таблиця 2</oddHead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115"/>
  <sheetViews>
    <sheetView zoomScale="75" zoomScaleNormal="75" zoomScaleSheetLayoutView="65" zoomScalePageLayoutView="0" workbookViewId="0" topLeftCell="A43">
      <selection activeCell="C35" sqref="C35"/>
    </sheetView>
  </sheetViews>
  <sheetFormatPr defaultColWidth="9.00390625" defaultRowHeight="12.75"/>
  <cols>
    <col min="1" max="1" width="100.125" style="71" customWidth="1"/>
    <col min="2" max="2" width="15.00390625" style="71" customWidth="1"/>
    <col min="3" max="10" width="15.125" style="71" customWidth="1"/>
    <col min="11" max="16384" width="9.125" style="71" customWidth="1"/>
  </cols>
  <sheetData>
    <row r="1" spans="1:10" ht="18.75">
      <c r="A1" s="229" t="s">
        <v>264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8.7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48" customHeight="1">
      <c r="A3" s="227" t="s">
        <v>33</v>
      </c>
      <c r="B3" s="216" t="s">
        <v>265</v>
      </c>
      <c r="C3" s="216" t="s">
        <v>35</v>
      </c>
      <c r="D3" s="216" t="s">
        <v>266</v>
      </c>
      <c r="E3" s="216" t="s">
        <v>37</v>
      </c>
      <c r="F3" s="215" t="s">
        <v>144</v>
      </c>
      <c r="G3" s="215" t="s">
        <v>145</v>
      </c>
      <c r="H3" s="215"/>
      <c r="I3" s="215"/>
      <c r="J3" s="215"/>
    </row>
    <row r="4" spans="1:10" ht="38.25" customHeight="1">
      <c r="A4" s="227"/>
      <c r="B4" s="216"/>
      <c r="C4" s="216"/>
      <c r="D4" s="216"/>
      <c r="E4" s="216"/>
      <c r="F4" s="215"/>
      <c r="G4" s="27" t="s">
        <v>147</v>
      </c>
      <c r="H4" s="27" t="s">
        <v>148</v>
      </c>
      <c r="I4" s="27" t="s">
        <v>149</v>
      </c>
      <c r="J4" s="27" t="s">
        <v>150</v>
      </c>
    </row>
    <row r="5" spans="1:10" ht="18" customHeight="1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</row>
    <row r="6" spans="1:10" s="95" customFormat="1" ht="22.5" customHeight="1">
      <c r="A6" s="94" t="s">
        <v>267</v>
      </c>
      <c r="B6" s="38"/>
      <c r="C6" s="230"/>
      <c r="D6" s="230"/>
      <c r="E6" s="230"/>
      <c r="F6" s="230"/>
      <c r="G6" s="230"/>
      <c r="H6" s="230"/>
      <c r="I6" s="230"/>
      <c r="J6" s="230"/>
    </row>
    <row r="7" spans="1:10" ht="19.5" customHeight="1">
      <c r="A7" s="96" t="s">
        <v>268</v>
      </c>
      <c r="B7" s="97">
        <v>3000</v>
      </c>
      <c r="C7" s="31">
        <f aca="true" t="shared" si="0" ref="C7:J7">SUM(C8:C9,C11:C13,C17)</f>
        <v>5064</v>
      </c>
      <c r="D7" s="31">
        <f t="shared" si="0"/>
        <v>4072</v>
      </c>
      <c r="E7" s="31">
        <f t="shared" si="0"/>
        <v>3804</v>
      </c>
      <c r="F7" s="31">
        <f t="shared" si="0"/>
        <v>4360</v>
      </c>
      <c r="G7" s="31">
        <f t="shared" si="0"/>
        <v>792</v>
      </c>
      <c r="H7" s="31">
        <f t="shared" si="0"/>
        <v>1142</v>
      </c>
      <c r="I7" s="31">
        <f t="shared" si="0"/>
        <v>1192</v>
      </c>
      <c r="J7" s="31">
        <f t="shared" si="0"/>
        <v>1234</v>
      </c>
    </row>
    <row r="8" spans="1:10" ht="18" customHeight="1">
      <c r="A8" s="36" t="s">
        <v>269</v>
      </c>
      <c r="B8" s="98">
        <v>3010</v>
      </c>
      <c r="C8" s="29">
        <v>5064</v>
      </c>
      <c r="D8" s="29">
        <v>4072</v>
      </c>
      <c r="E8" s="29">
        <v>3804</v>
      </c>
      <c r="F8" s="55">
        <f aca="true" t="shared" si="1" ref="F8:F30">SUM(G8:J8)</f>
        <v>4360</v>
      </c>
      <c r="G8" s="29">
        <f>'I. Фін результат'!G7</f>
        <v>792</v>
      </c>
      <c r="H8" s="29">
        <f>'I. Фін результат'!H7</f>
        <v>1142</v>
      </c>
      <c r="I8" s="29">
        <f>'I. Фін результат'!I7</f>
        <v>1192</v>
      </c>
      <c r="J8" s="29">
        <f>'I. Фін результат'!J7</f>
        <v>1234</v>
      </c>
    </row>
    <row r="9" spans="1:10" ht="18" customHeight="1">
      <c r="A9" s="36" t="s">
        <v>270</v>
      </c>
      <c r="B9" s="98">
        <v>3020</v>
      </c>
      <c r="C9" s="29"/>
      <c r="D9" s="29"/>
      <c r="E9" s="29"/>
      <c r="F9" s="55">
        <f t="shared" si="1"/>
        <v>0</v>
      </c>
      <c r="G9" s="29"/>
      <c r="H9" s="29"/>
      <c r="I9" s="29"/>
      <c r="J9" s="29"/>
    </row>
    <row r="10" spans="1:10" ht="18" customHeight="1">
      <c r="A10" s="36" t="s">
        <v>271</v>
      </c>
      <c r="B10" s="98">
        <v>3030</v>
      </c>
      <c r="C10" s="29"/>
      <c r="D10" s="29"/>
      <c r="E10" s="29"/>
      <c r="F10" s="55">
        <f t="shared" si="1"/>
        <v>0</v>
      </c>
      <c r="G10" s="29"/>
      <c r="H10" s="29"/>
      <c r="I10" s="29"/>
      <c r="J10" s="29"/>
    </row>
    <row r="11" spans="1:10" ht="18" customHeight="1">
      <c r="A11" s="36" t="s">
        <v>272</v>
      </c>
      <c r="B11" s="98">
        <v>3040</v>
      </c>
      <c r="C11" s="29"/>
      <c r="D11" s="29"/>
      <c r="E11" s="29"/>
      <c r="F11" s="55">
        <f t="shared" si="1"/>
        <v>0</v>
      </c>
      <c r="G11" s="29"/>
      <c r="H11" s="29"/>
      <c r="I11" s="29"/>
      <c r="J11" s="29"/>
    </row>
    <row r="12" spans="1:10" ht="18" customHeight="1">
      <c r="A12" s="36" t="s">
        <v>273</v>
      </c>
      <c r="B12" s="98">
        <v>3050</v>
      </c>
      <c r="C12" s="29"/>
      <c r="D12" s="29"/>
      <c r="E12" s="29"/>
      <c r="F12" s="55">
        <f t="shared" si="1"/>
        <v>0</v>
      </c>
      <c r="G12" s="29"/>
      <c r="H12" s="29"/>
      <c r="I12" s="29"/>
      <c r="J12" s="29"/>
    </row>
    <row r="13" spans="1:10" ht="18" customHeight="1">
      <c r="A13" s="36" t="s">
        <v>274</v>
      </c>
      <c r="B13" s="98">
        <v>3060</v>
      </c>
      <c r="C13" s="53">
        <f>SUM(C14:C16)</f>
        <v>0</v>
      </c>
      <c r="D13" s="53">
        <f>SUM(D14:D16)</f>
        <v>0</v>
      </c>
      <c r="E13" s="53">
        <f>SUM(E14:E16)</f>
        <v>0</v>
      </c>
      <c r="F13" s="55">
        <f t="shared" si="1"/>
        <v>0</v>
      </c>
      <c r="G13" s="53">
        <f>SUM(G14:G16)</f>
        <v>0</v>
      </c>
      <c r="H13" s="53">
        <f>SUM(H14:H16)</f>
        <v>0</v>
      </c>
      <c r="I13" s="53">
        <f>SUM(I14:I16)</f>
        <v>0</v>
      </c>
      <c r="J13" s="53">
        <f>SUM(J14:J16)</f>
        <v>0</v>
      </c>
    </row>
    <row r="14" spans="1:10" ht="18" customHeight="1">
      <c r="A14" s="36" t="s">
        <v>275</v>
      </c>
      <c r="B14" s="98">
        <v>3061</v>
      </c>
      <c r="C14" s="29"/>
      <c r="D14" s="29"/>
      <c r="E14" s="29"/>
      <c r="F14" s="55">
        <f t="shared" si="1"/>
        <v>0</v>
      </c>
      <c r="G14" s="29"/>
      <c r="H14" s="29"/>
      <c r="I14" s="29"/>
      <c r="J14" s="29"/>
    </row>
    <row r="15" spans="1:10" ht="18" customHeight="1">
      <c r="A15" s="36" t="s">
        <v>276</v>
      </c>
      <c r="B15" s="98">
        <v>3062</v>
      </c>
      <c r="C15" s="29"/>
      <c r="D15" s="29"/>
      <c r="E15" s="29"/>
      <c r="F15" s="55">
        <f t="shared" si="1"/>
        <v>0</v>
      </c>
      <c r="G15" s="29"/>
      <c r="H15" s="29"/>
      <c r="I15" s="29"/>
      <c r="J15" s="29"/>
    </row>
    <row r="16" spans="1:10" ht="18" customHeight="1">
      <c r="A16" s="36" t="s">
        <v>277</v>
      </c>
      <c r="B16" s="98">
        <v>3063</v>
      </c>
      <c r="C16" s="29"/>
      <c r="D16" s="29"/>
      <c r="E16" s="29"/>
      <c r="F16" s="55">
        <f t="shared" si="1"/>
        <v>0</v>
      </c>
      <c r="G16" s="29"/>
      <c r="H16" s="29"/>
      <c r="I16" s="29"/>
      <c r="J16" s="29"/>
    </row>
    <row r="17" spans="1:10" ht="18" customHeight="1">
      <c r="A17" s="36" t="s">
        <v>278</v>
      </c>
      <c r="B17" s="98">
        <v>3070</v>
      </c>
      <c r="C17" s="29"/>
      <c r="D17" s="29"/>
      <c r="E17" s="29"/>
      <c r="F17" s="55">
        <f t="shared" si="1"/>
        <v>0</v>
      </c>
      <c r="G17" s="29"/>
      <c r="H17" s="29"/>
      <c r="I17" s="29"/>
      <c r="J17" s="29"/>
    </row>
    <row r="18" spans="1:10" ht="19.5" customHeight="1">
      <c r="A18" s="68" t="s">
        <v>279</v>
      </c>
      <c r="B18" s="37">
        <v>3100</v>
      </c>
      <c r="C18" s="31">
        <f>SUM(C19:C22,C26,C36,C37)</f>
        <v>-5441.700000000001</v>
      </c>
      <c r="D18" s="31">
        <f>SUM(D19:D22,D26,D36,D37)</f>
        <v>-4051.8</v>
      </c>
      <c r="E18" s="31">
        <f>SUM(E19:E22,E26,E36,E37)</f>
        <v>-4110</v>
      </c>
      <c r="F18" s="55">
        <f t="shared" si="1"/>
        <v>-4505</v>
      </c>
      <c r="G18" s="31">
        <f>SUM(G19:G22,G26,G36,G37)</f>
        <v>-883</v>
      </c>
      <c r="H18" s="31">
        <f>SUM(H19:H22,H26,H36,H37)</f>
        <v>-1169</v>
      </c>
      <c r="I18" s="31">
        <f>SUM(I19:I22,I26,I36,I37)</f>
        <v>-1169</v>
      </c>
      <c r="J18" s="31">
        <f>SUM(J19:J22,J26,J36,J37)</f>
        <v>-1284</v>
      </c>
    </row>
    <row r="19" spans="1:10" ht="18" customHeight="1">
      <c r="A19" s="36" t="s">
        <v>280</v>
      </c>
      <c r="B19" s="25">
        <v>3110</v>
      </c>
      <c r="C19" s="29">
        <v>-2473</v>
      </c>
      <c r="D19" s="29">
        <v>-1151</v>
      </c>
      <c r="E19" s="29">
        <v>-1146</v>
      </c>
      <c r="F19" s="55">
        <f t="shared" si="1"/>
        <v>-1460</v>
      </c>
      <c r="G19" s="29">
        <v>-141</v>
      </c>
      <c r="H19" s="29">
        <v>-409</v>
      </c>
      <c r="I19" s="29">
        <v>-409</v>
      </c>
      <c r="J19" s="29">
        <v>-501</v>
      </c>
    </row>
    <row r="20" spans="1:10" ht="18" customHeight="1">
      <c r="A20" s="36" t="s">
        <v>281</v>
      </c>
      <c r="B20" s="25">
        <v>3120</v>
      </c>
      <c r="C20" s="29">
        <v>-1492</v>
      </c>
      <c r="D20" s="29">
        <v>-1640.6</v>
      </c>
      <c r="E20" s="29">
        <v>-1573</v>
      </c>
      <c r="F20" s="55">
        <f t="shared" si="1"/>
        <v>-1685</v>
      </c>
      <c r="G20" s="29">
        <v>-422</v>
      </c>
      <c r="H20" s="29">
        <v>-421</v>
      </c>
      <c r="I20" s="29">
        <v>-421</v>
      </c>
      <c r="J20" s="29">
        <v>-421</v>
      </c>
    </row>
    <row r="21" spans="1:10" ht="18" customHeight="1">
      <c r="A21" s="36" t="s">
        <v>160</v>
      </c>
      <c r="B21" s="25">
        <v>3130</v>
      </c>
      <c r="C21" s="29">
        <v>-435.1</v>
      </c>
      <c r="D21" s="29">
        <v>-448.4</v>
      </c>
      <c r="E21" s="29">
        <v>-425</v>
      </c>
      <c r="F21" s="55">
        <f t="shared" si="1"/>
        <v>-460</v>
      </c>
      <c r="G21" s="29">
        <v>-115</v>
      </c>
      <c r="H21" s="29">
        <v>-115</v>
      </c>
      <c r="I21" s="29">
        <v>-115</v>
      </c>
      <c r="J21" s="29">
        <v>-115</v>
      </c>
    </row>
    <row r="22" spans="1:10" ht="18" customHeight="1">
      <c r="A22" s="36" t="s">
        <v>282</v>
      </c>
      <c r="B22" s="25">
        <v>3140</v>
      </c>
      <c r="C22" s="53">
        <f>SUM(C23:C25)</f>
        <v>0</v>
      </c>
      <c r="D22" s="53">
        <f>SUM(D23:D25)</f>
        <v>0</v>
      </c>
      <c r="E22" s="53">
        <f>SUM(E23:E25)</f>
        <v>0</v>
      </c>
      <c r="F22" s="55">
        <f t="shared" si="1"/>
        <v>0</v>
      </c>
      <c r="G22" s="53">
        <f>SUM(G23:G25)</f>
        <v>0</v>
      </c>
      <c r="H22" s="53">
        <f>SUM(H23:H25)</f>
        <v>0</v>
      </c>
      <c r="I22" s="53">
        <f>SUM(I23:I25)</f>
        <v>0</v>
      </c>
      <c r="J22" s="53">
        <f>SUM(J23:J25)</f>
        <v>0</v>
      </c>
    </row>
    <row r="23" spans="1:10" ht="18" customHeight="1">
      <c r="A23" s="36" t="s">
        <v>275</v>
      </c>
      <c r="B23" s="25">
        <v>3141</v>
      </c>
      <c r="C23" s="29" t="s">
        <v>157</v>
      </c>
      <c r="D23" s="29" t="s">
        <v>157</v>
      </c>
      <c r="E23" s="29" t="s">
        <v>157</v>
      </c>
      <c r="F23" s="55">
        <f t="shared" si="1"/>
        <v>0</v>
      </c>
      <c r="G23" s="29" t="s">
        <v>157</v>
      </c>
      <c r="H23" s="29" t="s">
        <v>157</v>
      </c>
      <c r="I23" s="29" t="s">
        <v>157</v>
      </c>
      <c r="J23" s="29" t="s">
        <v>157</v>
      </c>
    </row>
    <row r="24" spans="1:10" ht="18" customHeight="1">
      <c r="A24" s="36" t="s">
        <v>276</v>
      </c>
      <c r="B24" s="25">
        <v>3142</v>
      </c>
      <c r="C24" s="29" t="s">
        <v>157</v>
      </c>
      <c r="D24" s="29" t="s">
        <v>157</v>
      </c>
      <c r="E24" s="29" t="s">
        <v>157</v>
      </c>
      <c r="F24" s="55">
        <f t="shared" si="1"/>
        <v>0</v>
      </c>
      <c r="G24" s="29" t="s">
        <v>157</v>
      </c>
      <c r="H24" s="29" t="s">
        <v>157</v>
      </c>
      <c r="I24" s="29" t="s">
        <v>157</v>
      </c>
      <c r="J24" s="29" t="s">
        <v>157</v>
      </c>
    </row>
    <row r="25" spans="1:10" ht="18" customHeight="1">
      <c r="A25" s="36" t="s">
        <v>277</v>
      </c>
      <c r="B25" s="25">
        <v>3143</v>
      </c>
      <c r="C25" s="29" t="s">
        <v>157</v>
      </c>
      <c r="D25" s="29" t="s">
        <v>157</v>
      </c>
      <c r="E25" s="29" t="s">
        <v>157</v>
      </c>
      <c r="F25" s="55">
        <f t="shared" si="1"/>
        <v>0</v>
      </c>
      <c r="G25" s="29" t="s">
        <v>157</v>
      </c>
      <c r="H25" s="29" t="s">
        <v>157</v>
      </c>
      <c r="I25" s="29" t="s">
        <v>157</v>
      </c>
      <c r="J25" s="29" t="s">
        <v>157</v>
      </c>
    </row>
    <row r="26" spans="1:10" ht="18" customHeight="1">
      <c r="A26" s="36" t="s">
        <v>283</v>
      </c>
      <c r="B26" s="25">
        <v>3150</v>
      </c>
      <c r="C26" s="53">
        <f>SUM(C27:C32,C35)</f>
        <v>-1041.6</v>
      </c>
      <c r="D26" s="53">
        <f>SUM(D27:D32,D35)</f>
        <v>-811.8</v>
      </c>
      <c r="E26" s="53">
        <f>SUM(E27:E32,E35)</f>
        <v>-966</v>
      </c>
      <c r="F26" s="55">
        <f t="shared" si="1"/>
        <v>-900</v>
      </c>
      <c r="G26" s="53">
        <f>SUM(G27:G32,G35)</f>
        <v>-205</v>
      </c>
      <c r="H26" s="53">
        <f>SUM(H27:H32,H35)</f>
        <v>-224</v>
      </c>
      <c r="I26" s="53">
        <f>SUM(I27:I32,I35)</f>
        <v>-224</v>
      </c>
      <c r="J26" s="53">
        <f>SUM(J27:J32,J35)</f>
        <v>-247</v>
      </c>
    </row>
    <row r="27" spans="1:10" ht="18" customHeight="1">
      <c r="A27" s="36" t="s">
        <v>66</v>
      </c>
      <c r="B27" s="25">
        <v>3151</v>
      </c>
      <c r="C27" s="29">
        <v>-19</v>
      </c>
      <c r="D27" s="29">
        <v>-19.4</v>
      </c>
      <c r="E27" s="29">
        <v>-11</v>
      </c>
      <c r="F27" s="55">
        <f t="shared" si="1"/>
        <v>-16</v>
      </c>
      <c r="G27" s="29">
        <v>-3</v>
      </c>
      <c r="H27" s="29">
        <v>-3</v>
      </c>
      <c r="I27" s="29">
        <v>-3</v>
      </c>
      <c r="J27" s="29">
        <v>-7</v>
      </c>
    </row>
    <row r="28" spans="1:10" ht="18" customHeight="1">
      <c r="A28" s="36" t="s">
        <v>284</v>
      </c>
      <c r="B28" s="25">
        <v>3152</v>
      </c>
      <c r="C28" s="29">
        <v>-586.2</v>
      </c>
      <c r="D28" s="29">
        <v>-370</v>
      </c>
      <c r="E28" s="29">
        <v>-548</v>
      </c>
      <c r="F28" s="55">
        <f t="shared" si="1"/>
        <v>-448</v>
      </c>
      <c r="G28" s="29">
        <v>-95</v>
      </c>
      <c r="H28" s="29">
        <v>-112</v>
      </c>
      <c r="I28" s="29">
        <v>-112</v>
      </c>
      <c r="J28" s="29">
        <v>-129</v>
      </c>
    </row>
    <row r="29" spans="1:10" ht="18" customHeight="1">
      <c r="A29" s="36" t="s">
        <v>69</v>
      </c>
      <c r="B29" s="25">
        <v>3153</v>
      </c>
      <c r="C29" s="29" t="s">
        <v>157</v>
      </c>
      <c r="D29" s="29" t="s">
        <v>157</v>
      </c>
      <c r="E29" s="29" t="s">
        <v>157</v>
      </c>
      <c r="F29" s="55">
        <f t="shared" si="1"/>
        <v>0</v>
      </c>
      <c r="G29" s="29" t="s">
        <v>157</v>
      </c>
      <c r="H29" s="29" t="s">
        <v>157</v>
      </c>
      <c r="I29" s="29" t="s">
        <v>157</v>
      </c>
      <c r="J29" s="29" t="s">
        <v>157</v>
      </c>
    </row>
    <row r="30" spans="1:10" ht="18" customHeight="1">
      <c r="A30" s="36" t="s">
        <v>285</v>
      </c>
      <c r="B30" s="25">
        <v>3154</v>
      </c>
      <c r="C30" s="29" t="s">
        <v>157</v>
      </c>
      <c r="D30" s="29" t="s">
        <v>157</v>
      </c>
      <c r="E30" s="29" t="s">
        <v>157</v>
      </c>
      <c r="F30" s="55">
        <f t="shared" si="1"/>
        <v>0</v>
      </c>
      <c r="G30" s="29" t="s">
        <v>157</v>
      </c>
      <c r="H30" s="29" t="s">
        <v>157</v>
      </c>
      <c r="I30" s="29" t="s">
        <v>157</v>
      </c>
      <c r="J30" s="29" t="s">
        <v>157</v>
      </c>
    </row>
    <row r="31" spans="1:10" ht="18" customHeight="1">
      <c r="A31" s="36" t="s">
        <v>250</v>
      </c>
      <c r="B31" s="25">
        <v>3155</v>
      </c>
      <c r="C31" s="29">
        <v>-415.9</v>
      </c>
      <c r="D31" s="29">
        <v>-397.4</v>
      </c>
      <c r="E31" s="29">
        <v>-381</v>
      </c>
      <c r="F31" s="55">
        <f>SUM(G31:J31)</f>
        <v>-408</v>
      </c>
      <c r="G31" s="29">
        <v>-101</v>
      </c>
      <c r="H31" s="29">
        <v>-102</v>
      </c>
      <c r="I31" s="29">
        <v>-102</v>
      </c>
      <c r="J31" s="29">
        <v>-103</v>
      </c>
    </row>
    <row r="32" spans="1:10" ht="18" customHeight="1">
      <c r="A32" s="36" t="s">
        <v>286</v>
      </c>
      <c r="B32" s="25">
        <v>3156</v>
      </c>
      <c r="C32" s="53">
        <f aca="true" t="shared" si="2" ref="C32:J32">SUM(C33:C34)</f>
        <v>-0.3</v>
      </c>
      <c r="D32" s="53">
        <f t="shared" si="2"/>
        <v>0</v>
      </c>
      <c r="E32" s="53">
        <f t="shared" si="2"/>
        <v>0</v>
      </c>
      <c r="F32" s="53">
        <f t="shared" si="2"/>
        <v>-1</v>
      </c>
      <c r="G32" s="53">
        <f t="shared" si="2"/>
        <v>0</v>
      </c>
      <c r="H32" s="53">
        <f t="shared" si="2"/>
        <v>0</v>
      </c>
      <c r="I32" s="53">
        <f t="shared" si="2"/>
        <v>0</v>
      </c>
      <c r="J32" s="53">
        <f t="shared" si="2"/>
        <v>-1</v>
      </c>
    </row>
    <row r="33" spans="1:10" ht="34.5" customHeight="1">
      <c r="A33" s="36" t="s">
        <v>70</v>
      </c>
      <c r="B33" s="25" t="s">
        <v>287</v>
      </c>
      <c r="C33" s="29" t="s">
        <v>157</v>
      </c>
      <c r="D33" s="29" t="s">
        <v>157</v>
      </c>
      <c r="E33" s="29" t="s">
        <v>157</v>
      </c>
      <c r="F33" s="55"/>
      <c r="G33" s="29" t="s">
        <v>157</v>
      </c>
      <c r="H33" s="29" t="s">
        <v>157</v>
      </c>
      <c r="I33" s="29" t="s">
        <v>157</v>
      </c>
      <c r="J33" s="29" t="s">
        <v>157</v>
      </c>
    </row>
    <row r="34" spans="1:10" ht="54" customHeight="1">
      <c r="A34" s="36" t="s">
        <v>75</v>
      </c>
      <c r="B34" s="25" t="s">
        <v>288</v>
      </c>
      <c r="C34" s="29">
        <v>-0.3</v>
      </c>
      <c r="D34" s="29" t="s">
        <v>157</v>
      </c>
      <c r="E34" s="29" t="s">
        <v>157</v>
      </c>
      <c r="F34" s="55">
        <f>SUM(G34:J34)</f>
        <v>-1</v>
      </c>
      <c r="G34" s="29" t="s">
        <v>157</v>
      </c>
      <c r="H34" s="29" t="s">
        <v>157</v>
      </c>
      <c r="I34" s="29" t="s">
        <v>157</v>
      </c>
      <c r="J34" s="29">
        <v>-1</v>
      </c>
    </row>
    <row r="35" spans="1:10" ht="18" customHeight="1">
      <c r="A35" s="36" t="s">
        <v>289</v>
      </c>
      <c r="B35" s="25">
        <v>3157</v>
      </c>
      <c r="C35" s="29">
        <v>-20.2</v>
      </c>
      <c r="D35" s="29">
        <v>-25</v>
      </c>
      <c r="E35" s="29">
        <v>-26</v>
      </c>
      <c r="F35" s="55">
        <f>SUM(G35:J35)</f>
        <v>-27</v>
      </c>
      <c r="G35" s="29">
        <v>-6</v>
      </c>
      <c r="H35" s="29">
        <v>-7</v>
      </c>
      <c r="I35" s="29">
        <v>-7</v>
      </c>
      <c r="J35" s="29">
        <v>-7</v>
      </c>
    </row>
    <row r="36" spans="1:10" ht="19.5" customHeight="1">
      <c r="A36" s="36" t="s">
        <v>290</v>
      </c>
      <c r="B36" s="25">
        <v>3160</v>
      </c>
      <c r="C36" s="29" t="s">
        <v>157</v>
      </c>
      <c r="D36" s="29" t="s">
        <v>157</v>
      </c>
      <c r="E36" s="29" t="s">
        <v>157</v>
      </c>
      <c r="F36" s="53">
        <f>SUM(G36:J36)</f>
        <v>0</v>
      </c>
      <c r="G36" s="29" t="s">
        <v>157</v>
      </c>
      <c r="H36" s="29" t="s">
        <v>157</v>
      </c>
      <c r="I36" s="29" t="s">
        <v>157</v>
      </c>
      <c r="J36" s="29" t="s">
        <v>157</v>
      </c>
    </row>
    <row r="37" spans="1:10" ht="22.5" customHeight="1">
      <c r="A37" s="36" t="s">
        <v>291</v>
      </c>
      <c r="B37" s="86">
        <v>3170</v>
      </c>
      <c r="C37" s="29" t="s">
        <v>157</v>
      </c>
      <c r="D37" s="29" t="s">
        <v>157</v>
      </c>
      <c r="E37" s="29" t="s">
        <v>157</v>
      </c>
      <c r="F37" s="53">
        <f>SUM(G37:J37)</f>
        <v>0</v>
      </c>
      <c r="G37" s="29" t="s">
        <v>157</v>
      </c>
      <c r="H37" s="29" t="s">
        <v>157</v>
      </c>
      <c r="I37" s="29" t="s">
        <v>157</v>
      </c>
      <c r="J37" s="29" t="s">
        <v>157</v>
      </c>
    </row>
    <row r="38" spans="1:10" ht="19.5" customHeight="1">
      <c r="A38" s="68" t="s">
        <v>81</v>
      </c>
      <c r="B38" s="97">
        <v>3195</v>
      </c>
      <c r="C38" s="31">
        <f>SUM(C7,C18)</f>
        <v>-377.7000000000007</v>
      </c>
      <c r="D38" s="31">
        <f>SUM(D7,D18)</f>
        <v>20.199999999999818</v>
      </c>
      <c r="E38" s="31">
        <f>SUM(E7,E18)</f>
        <v>-306</v>
      </c>
      <c r="F38" s="55">
        <f>SUM(G38:J38)</f>
        <v>-145</v>
      </c>
      <c r="G38" s="31">
        <f>SUM(G7,G18)</f>
        <v>-91</v>
      </c>
      <c r="H38" s="31">
        <f>SUM(H7,H18)</f>
        <v>-27</v>
      </c>
      <c r="I38" s="31">
        <f>SUM(I7,I18)</f>
        <v>23</v>
      </c>
      <c r="J38" s="31">
        <f>SUM(J7,J18)</f>
        <v>-50</v>
      </c>
    </row>
    <row r="39" spans="1:10" ht="18" customHeight="1">
      <c r="A39" s="94" t="s">
        <v>292</v>
      </c>
      <c r="B39" s="25"/>
      <c r="C39" s="231"/>
      <c r="D39" s="231"/>
      <c r="E39" s="231"/>
      <c r="F39" s="231"/>
      <c r="G39" s="231"/>
      <c r="H39" s="231"/>
      <c r="I39" s="231"/>
      <c r="J39" s="231"/>
    </row>
    <row r="40" spans="1:10" s="99" customFormat="1" ht="18" customHeight="1">
      <c r="A40" s="96" t="s">
        <v>293</v>
      </c>
      <c r="B40" s="37">
        <v>3200</v>
      </c>
      <c r="C40" s="31">
        <f>SUM(C41,C43:C47)</f>
        <v>1.7</v>
      </c>
      <c r="D40" s="31">
        <f>SUM(D41,D43:D47)</f>
        <v>0</v>
      </c>
      <c r="E40" s="31">
        <f>SUM(E41,E43:E47)</f>
        <v>0</v>
      </c>
      <c r="F40" s="55">
        <f aca="true" t="shared" si="3" ref="F40:F57">SUM(G40:J40)</f>
        <v>0</v>
      </c>
      <c r="G40" s="31">
        <f>SUM(G41,G43:G47)</f>
        <v>0</v>
      </c>
      <c r="H40" s="31">
        <f>SUM(H41,H43:H47)</f>
        <v>0</v>
      </c>
      <c r="I40" s="31">
        <f>SUM(I41,I43:I47)</f>
        <v>0</v>
      </c>
      <c r="J40" s="31">
        <f>SUM(J41,J43:J47)</f>
        <v>0</v>
      </c>
    </row>
    <row r="41" spans="1:10" ht="18" customHeight="1">
      <c r="A41" s="36" t="s">
        <v>294</v>
      </c>
      <c r="B41" s="25">
        <v>3210</v>
      </c>
      <c r="C41" s="29"/>
      <c r="D41" s="29"/>
      <c r="E41" s="29"/>
      <c r="F41" s="55">
        <f t="shared" si="3"/>
        <v>0</v>
      </c>
      <c r="G41" s="29"/>
      <c r="H41" s="29"/>
      <c r="I41" s="29"/>
      <c r="J41" s="29"/>
    </row>
    <row r="42" spans="1:10" ht="18" customHeight="1">
      <c r="A42" s="36" t="s">
        <v>295</v>
      </c>
      <c r="B42" s="25">
        <v>3215</v>
      </c>
      <c r="C42" s="29"/>
      <c r="D42" s="29"/>
      <c r="E42" s="29"/>
      <c r="F42" s="55">
        <f t="shared" si="3"/>
        <v>0</v>
      </c>
      <c r="G42" s="29"/>
      <c r="H42" s="29"/>
      <c r="I42" s="29"/>
      <c r="J42" s="29"/>
    </row>
    <row r="43" spans="1:10" ht="18" customHeight="1">
      <c r="A43" s="36" t="s">
        <v>296</v>
      </c>
      <c r="B43" s="25">
        <v>3220</v>
      </c>
      <c r="C43" s="29"/>
      <c r="D43" s="29"/>
      <c r="E43" s="29"/>
      <c r="F43" s="55">
        <f t="shared" si="3"/>
        <v>0</v>
      </c>
      <c r="G43" s="29"/>
      <c r="H43" s="29"/>
      <c r="I43" s="29"/>
      <c r="J43" s="29"/>
    </row>
    <row r="44" spans="1:10" ht="18" customHeight="1">
      <c r="A44" s="36" t="s">
        <v>297</v>
      </c>
      <c r="B44" s="25">
        <v>3225</v>
      </c>
      <c r="C44" s="29">
        <v>1.7</v>
      </c>
      <c r="D44" s="29"/>
      <c r="E44" s="29"/>
      <c r="F44" s="55">
        <f t="shared" si="3"/>
        <v>0</v>
      </c>
      <c r="G44" s="29"/>
      <c r="H44" s="29"/>
      <c r="I44" s="29"/>
      <c r="J44" s="29"/>
    </row>
    <row r="45" spans="1:10" ht="18" customHeight="1">
      <c r="A45" s="36" t="s">
        <v>298</v>
      </c>
      <c r="B45" s="25">
        <v>3230</v>
      </c>
      <c r="C45" s="29"/>
      <c r="D45" s="29"/>
      <c r="E45" s="29"/>
      <c r="F45" s="55">
        <f t="shared" si="3"/>
        <v>0</v>
      </c>
      <c r="G45" s="29"/>
      <c r="H45" s="29"/>
      <c r="I45" s="29"/>
      <c r="J45" s="29"/>
    </row>
    <row r="46" spans="1:10" ht="19.5" customHeight="1">
      <c r="A46" s="36" t="s">
        <v>299</v>
      </c>
      <c r="B46" s="25">
        <v>3235</v>
      </c>
      <c r="C46" s="29"/>
      <c r="D46" s="29"/>
      <c r="E46" s="29"/>
      <c r="F46" s="53">
        <f t="shared" si="3"/>
        <v>0</v>
      </c>
      <c r="G46" s="29"/>
      <c r="H46" s="29"/>
      <c r="I46" s="29"/>
      <c r="J46" s="29"/>
    </row>
    <row r="47" spans="1:10" ht="18" customHeight="1">
      <c r="A47" s="36" t="s">
        <v>278</v>
      </c>
      <c r="B47" s="25">
        <v>3240</v>
      </c>
      <c r="C47" s="29"/>
      <c r="D47" s="29"/>
      <c r="E47" s="29"/>
      <c r="F47" s="55">
        <f t="shared" si="3"/>
        <v>0</v>
      </c>
      <c r="G47" s="29"/>
      <c r="H47" s="29"/>
      <c r="I47" s="29"/>
      <c r="J47" s="29"/>
    </row>
    <row r="48" spans="1:10" s="99" customFormat="1" ht="18" customHeight="1">
      <c r="A48" s="68" t="s">
        <v>300</v>
      </c>
      <c r="B48" s="37">
        <v>3255</v>
      </c>
      <c r="C48" s="31">
        <f>SUM(C49,C51,C55,C56)</f>
        <v>0</v>
      </c>
      <c r="D48" s="31">
        <f>SUM(D49,D51,D55,D56)</f>
        <v>0</v>
      </c>
      <c r="E48" s="31">
        <f>SUM(E49,E51,E55,E56)</f>
        <v>0</v>
      </c>
      <c r="F48" s="55">
        <f t="shared" si="3"/>
        <v>0</v>
      </c>
      <c r="G48" s="31">
        <f>SUM(G49,G51,G55,G56)</f>
        <v>0</v>
      </c>
      <c r="H48" s="31">
        <f>SUM(H49,H51,H55,H56)</f>
        <v>0</v>
      </c>
      <c r="I48" s="31">
        <f>SUM(I49,I51,I55,I56)</f>
        <v>0</v>
      </c>
      <c r="J48" s="31">
        <f>SUM(J49,J51,J55,J56)</f>
        <v>0</v>
      </c>
    </row>
    <row r="49" spans="1:10" ht="18" customHeight="1">
      <c r="A49" s="36" t="s">
        <v>301</v>
      </c>
      <c r="B49" s="98">
        <v>3260</v>
      </c>
      <c r="C49" s="29" t="s">
        <v>157</v>
      </c>
      <c r="D49" s="29" t="s">
        <v>157</v>
      </c>
      <c r="E49" s="29" t="s">
        <v>157</v>
      </c>
      <c r="F49" s="55">
        <f t="shared" si="3"/>
        <v>0</v>
      </c>
      <c r="G49" s="29" t="s">
        <v>157</v>
      </c>
      <c r="H49" s="29" t="s">
        <v>157</v>
      </c>
      <c r="I49" s="29" t="s">
        <v>157</v>
      </c>
      <c r="J49" s="29" t="s">
        <v>157</v>
      </c>
    </row>
    <row r="50" spans="1:10" ht="18" customHeight="1">
      <c r="A50" s="36" t="s">
        <v>302</v>
      </c>
      <c r="B50" s="98">
        <v>3265</v>
      </c>
      <c r="C50" s="29" t="s">
        <v>157</v>
      </c>
      <c r="D50" s="29" t="s">
        <v>157</v>
      </c>
      <c r="E50" s="29" t="s">
        <v>157</v>
      </c>
      <c r="F50" s="55">
        <f t="shared" si="3"/>
        <v>0</v>
      </c>
      <c r="G50" s="29" t="s">
        <v>157</v>
      </c>
      <c r="H50" s="29" t="s">
        <v>157</v>
      </c>
      <c r="I50" s="29" t="s">
        <v>157</v>
      </c>
      <c r="J50" s="29" t="s">
        <v>157</v>
      </c>
    </row>
    <row r="51" spans="1:10" ht="18" customHeight="1">
      <c r="A51" s="36" t="s">
        <v>303</v>
      </c>
      <c r="B51" s="98">
        <v>3270</v>
      </c>
      <c r="C51" s="29" t="s">
        <v>157</v>
      </c>
      <c r="D51" s="29" t="s">
        <v>157</v>
      </c>
      <c r="E51" s="29" t="s">
        <v>157</v>
      </c>
      <c r="F51" s="55">
        <f t="shared" si="3"/>
        <v>0</v>
      </c>
      <c r="G51" s="29" t="s">
        <v>157</v>
      </c>
      <c r="H51" s="29" t="s">
        <v>157</v>
      </c>
      <c r="I51" s="29" t="s">
        <v>157</v>
      </c>
      <c r="J51" s="29" t="s">
        <v>157</v>
      </c>
    </row>
    <row r="52" spans="1:10" ht="18" customHeight="1">
      <c r="A52" s="36" t="s">
        <v>304</v>
      </c>
      <c r="B52" s="98" t="s">
        <v>305</v>
      </c>
      <c r="C52" s="29" t="s">
        <v>157</v>
      </c>
      <c r="D52" s="29" t="s">
        <v>157</v>
      </c>
      <c r="E52" s="29" t="s">
        <v>157</v>
      </c>
      <c r="F52" s="55">
        <f t="shared" si="3"/>
        <v>0</v>
      </c>
      <c r="G52" s="29" t="s">
        <v>157</v>
      </c>
      <c r="H52" s="29" t="s">
        <v>157</v>
      </c>
      <c r="I52" s="29" t="s">
        <v>157</v>
      </c>
      <c r="J52" s="29" t="s">
        <v>157</v>
      </c>
    </row>
    <row r="53" spans="1:10" ht="18" customHeight="1">
      <c r="A53" s="36" t="s">
        <v>306</v>
      </c>
      <c r="B53" s="98" t="s">
        <v>307</v>
      </c>
      <c r="C53" s="29" t="s">
        <v>157</v>
      </c>
      <c r="D53" s="29" t="s">
        <v>157</v>
      </c>
      <c r="E53" s="29" t="s">
        <v>157</v>
      </c>
      <c r="F53" s="55">
        <f t="shared" si="3"/>
        <v>0</v>
      </c>
      <c r="G53" s="29" t="s">
        <v>157</v>
      </c>
      <c r="H53" s="29" t="s">
        <v>157</v>
      </c>
      <c r="I53" s="29" t="s">
        <v>157</v>
      </c>
      <c r="J53" s="29" t="s">
        <v>157</v>
      </c>
    </row>
    <row r="54" spans="1:10" ht="18" customHeight="1">
      <c r="A54" s="36" t="s">
        <v>308</v>
      </c>
      <c r="B54" s="98" t="s">
        <v>309</v>
      </c>
      <c r="C54" s="29" t="s">
        <v>157</v>
      </c>
      <c r="D54" s="29" t="s">
        <v>157</v>
      </c>
      <c r="E54" s="29" t="s">
        <v>157</v>
      </c>
      <c r="F54" s="55">
        <f t="shared" si="3"/>
        <v>0</v>
      </c>
      <c r="G54" s="29" t="s">
        <v>157</v>
      </c>
      <c r="H54" s="29" t="s">
        <v>157</v>
      </c>
      <c r="I54" s="29" t="s">
        <v>157</v>
      </c>
      <c r="J54" s="29" t="s">
        <v>157</v>
      </c>
    </row>
    <row r="55" spans="1:10" ht="19.5" customHeight="1">
      <c r="A55" s="36" t="s">
        <v>310</v>
      </c>
      <c r="B55" s="100">
        <v>3280</v>
      </c>
      <c r="C55" s="29" t="s">
        <v>157</v>
      </c>
      <c r="D55" s="29" t="s">
        <v>157</v>
      </c>
      <c r="E55" s="29" t="s">
        <v>157</v>
      </c>
      <c r="F55" s="55">
        <f t="shared" si="3"/>
        <v>0</v>
      </c>
      <c r="G55" s="29" t="s">
        <v>157</v>
      </c>
      <c r="H55" s="29" t="s">
        <v>157</v>
      </c>
      <c r="I55" s="29" t="s">
        <v>157</v>
      </c>
      <c r="J55" s="29" t="s">
        <v>157</v>
      </c>
    </row>
    <row r="56" spans="1:10" ht="22.5" customHeight="1">
      <c r="A56" s="36" t="s">
        <v>289</v>
      </c>
      <c r="B56" s="101">
        <v>3290</v>
      </c>
      <c r="C56" s="29" t="s">
        <v>157</v>
      </c>
      <c r="D56" s="29" t="s">
        <v>157</v>
      </c>
      <c r="E56" s="29" t="s">
        <v>157</v>
      </c>
      <c r="F56" s="55">
        <f t="shared" si="3"/>
        <v>0</v>
      </c>
      <c r="G56" s="29" t="s">
        <v>157</v>
      </c>
      <c r="H56" s="29" t="s">
        <v>157</v>
      </c>
      <c r="I56" s="29" t="s">
        <v>157</v>
      </c>
      <c r="J56" s="29" t="s">
        <v>157</v>
      </c>
    </row>
    <row r="57" spans="1:10" ht="19.5" customHeight="1">
      <c r="A57" s="102" t="s">
        <v>82</v>
      </c>
      <c r="B57" s="37">
        <v>3295</v>
      </c>
      <c r="C57" s="31">
        <f>SUM(C40,C48)</f>
        <v>1.7</v>
      </c>
      <c r="D57" s="31">
        <f>SUM(D40,D48)</f>
        <v>0</v>
      </c>
      <c r="E57" s="31">
        <f>SUM(E40,E48)</f>
        <v>0</v>
      </c>
      <c r="F57" s="55">
        <f t="shared" si="3"/>
        <v>0</v>
      </c>
      <c r="G57" s="31">
        <f>SUM(G40,G48)</f>
        <v>0</v>
      </c>
      <c r="H57" s="31">
        <f>SUM(H40,H48)</f>
        <v>0</v>
      </c>
      <c r="I57" s="31">
        <f>SUM(I40,I48)</f>
        <v>0</v>
      </c>
      <c r="J57" s="31">
        <f>SUM(J40,J48)</f>
        <v>0</v>
      </c>
    </row>
    <row r="58" spans="1:10" ht="18" customHeight="1">
      <c r="A58" s="94" t="s">
        <v>311</v>
      </c>
      <c r="B58" s="25"/>
      <c r="C58" s="231"/>
      <c r="D58" s="231"/>
      <c r="E58" s="231"/>
      <c r="F58" s="231"/>
      <c r="G58" s="231"/>
      <c r="H58" s="231"/>
      <c r="I58" s="231"/>
      <c r="J58" s="231"/>
    </row>
    <row r="59" spans="1:10" ht="18" customHeight="1">
      <c r="A59" s="68" t="s">
        <v>312</v>
      </c>
      <c r="B59" s="25">
        <v>3300</v>
      </c>
      <c r="C59" s="31">
        <f>SUM(C60,C61,C65)</f>
        <v>0</v>
      </c>
      <c r="D59" s="31">
        <f>SUM(D60,D61,D65)</f>
        <v>0</v>
      </c>
      <c r="E59" s="31">
        <f>SUM(E60,E61,E65)</f>
        <v>0</v>
      </c>
      <c r="F59" s="55">
        <f aca="true" t="shared" si="4" ref="F59:F76">SUM(G59:J59)</f>
        <v>0</v>
      </c>
      <c r="G59" s="31">
        <f>SUM(G60,G61,G65)</f>
        <v>0</v>
      </c>
      <c r="H59" s="31">
        <f>SUM(H60,H61,H65)</f>
        <v>0</v>
      </c>
      <c r="I59" s="31">
        <f>SUM(I60,I61,I65)</f>
        <v>0</v>
      </c>
      <c r="J59" s="31">
        <f>SUM(J60,J61,J65)</f>
        <v>0</v>
      </c>
    </row>
    <row r="60" spans="1:10" ht="18" customHeight="1">
      <c r="A60" s="36" t="s">
        <v>313</v>
      </c>
      <c r="B60" s="25">
        <v>3305</v>
      </c>
      <c r="C60" s="29"/>
      <c r="D60" s="29"/>
      <c r="E60" s="29"/>
      <c r="F60" s="55">
        <f t="shared" si="4"/>
        <v>0</v>
      </c>
      <c r="G60" s="29"/>
      <c r="H60" s="29"/>
      <c r="I60" s="29"/>
      <c r="J60" s="29"/>
    </row>
    <row r="61" spans="1:10" ht="18" customHeight="1">
      <c r="A61" s="36" t="s">
        <v>314</v>
      </c>
      <c r="B61" s="25">
        <v>3310</v>
      </c>
      <c r="C61" s="53">
        <f>SUM(C62:C64)</f>
        <v>0</v>
      </c>
      <c r="D61" s="53">
        <f>SUM(D62:D64)</f>
        <v>0</v>
      </c>
      <c r="E61" s="53">
        <f>SUM(E62:E64)</f>
        <v>0</v>
      </c>
      <c r="F61" s="55">
        <f t="shared" si="4"/>
        <v>0</v>
      </c>
      <c r="G61" s="53">
        <f>SUM(G62:G64)</f>
        <v>0</v>
      </c>
      <c r="H61" s="53">
        <f>SUM(H62:H64)</f>
        <v>0</v>
      </c>
      <c r="I61" s="53">
        <f>SUM(I62:I64)</f>
        <v>0</v>
      </c>
      <c r="J61" s="53">
        <f>SUM(J62:J64)</f>
        <v>0</v>
      </c>
    </row>
    <row r="62" spans="1:10" ht="18" customHeight="1">
      <c r="A62" s="36" t="s">
        <v>275</v>
      </c>
      <c r="B62" s="25">
        <v>3311</v>
      </c>
      <c r="C62" s="29"/>
      <c r="D62" s="29"/>
      <c r="E62" s="29"/>
      <c r="F62" s="55">
        <f t="shared" si="4"/>
        <v>0</v>
      </c>
      <c r="G62" s="29"/>
      <c r="H62" s="29"/>
      <c r="I62" s="29"/>
      <c r="J62" s="29"/>
    </row>
    <row r="63" spans="1:10" ht="18" customHeight="1">
      <c r="A63" s="36" t="s">
        <v>276</v>
      </c>
      <c r="B63" s="25">
        <v>3312</v>
      </c>
      <c r="C63" s="29"/>
      <c r="D63" s="29"/>
      <c r="E63" s="29"/>
      <c r="F63" s="55">
        <f t="shared" si="4"/>
        <v>0</v>
      </c>
      <c r="G63" s="29"/>
      <c r="H63" s="29"/>
      <c r="I63" s="29"/>
      <c r="J63" s="29"/>
    </row>
    <row r="64" spans="1:10" ht="19.5" customHeight="1">
      <c r="A64" s="36" t="s">
        <v>277</v>
      </c>
      <c r="B64" s="25">
        <v>3313</v>
      </c>
      <c r="C64" s="29"/>
      <c r="D64" s="29"/>
      <c r="E64" s="29"/>
      <c r="F64" s="53">
        <f t="shared" si="4"/>
        <v>0</v>
      </c>
      <c r="G64" s="29"/>
      <c r="H64" s="29"/>
      <c r="I64" s="29"/>
      <c r="J64" s="29"/>
    </row>
    <row r="65" spans="1:10" ht="18" customHeight="1">
      <c r="A65" s="36" t="s">
        <v>278</v>
      </c>
      <c r="B65" s="25">
        <v>3320</v>
      </c>
      <c r="C65" s="29"/>
      <c r="D65" s="29"/>
      <c r="E65" s="29"/>
      <c r="F65" s="55">
        <f t="shared" si="4"/>
        <v>0</v>
      </c>
      <c r="G65" s="29"/>
      <c r="H65" s="29"/>
      <c r="I65" s="29"/>
      <c r="J65" s="29"/>
    </row>
    <row r="66" spans="1:10" ht="18" customHeight="1">
      <c r="A66" s="68" t="s">
        <v>315</v>
      </c>
      <c r="B66" s="25">
        <v>3330</v>
      </c>
      <c r="C66" s="31">
        <f>SUM(C67:C68,C72:C75)</f>
        <v>0</v>
      </c>
      <c r="D66" s="31">
        <f>SUM(D67:D68,D72:D75)</f>
        <v>0</v>
      </c>
      <c r="E66" s="31">
        <f>SUM(E67:E68,E72:E75)</f>
        <v>0</v>
      </c>
      <c r="F66" s="55">
        <f t="shared" si="4"/>
        <v>0</v>
      </c>
      <c r="G66" s="31">
        <f>SUM(G67:G68,G72:G75)</f>
        <v>0</v>
      </c>
      <c r="H66" s="31">
        <f>SUM(H67:H68,H72:H75)</f>
        <v>0</v>
      </c>
      <c r="I66" s="31">
        <f>SUM(I67:I68,I72:I75)</f>
        <v>0</v>
      </c>
      <c r="J66" s="31">
        <f>SUM(J67:J68,J72:J75)</f>
        <v>0</v>
      </c>
    </row>
    <row r="67" spans="1:10" ht="18" customHeight="1">
      <c r="A67" s="36" t="s">
        <v>316</v>
      </c>
      <c r="B67" s="25">
        <v>3335</v>
      </c>
      <c r="C67" s="29" t="s">
        <v>157</v>
      </c>
      <c r="D67" s="29" t="s">
        <v>157</v>
      </c>
      <c r="E67" s="29" t="s">
        <v>157</v>
      </c>
      <c r="F67" s="55">
        <f t="shared" si="4"/>
        <v>0</v>
      </c>
      <c r="G67" s="29" t="s">
        <v>157</v>
      </c>
      <c r="H67" s="29" t="s">
        <v>157</v>
      </c>
      <c r="I67" s="29" t="s">
        <v>157</v>
      </c>
      <c r="J67" s="29" t="s">
        <v>157</v>
      </c>
    </row>
    <row r="68" spans="1:10" ht="18" customHeight="1">
      <c r="A68" s="36" t="s">
        <v>317</v>
      </c>
      <c r="B68" s="25">
        <v>3340</v>
      </c>
      <c r="C68" s="53">
        <f>SUM(C69:C71)</f>
        <v>0</v>
      </c>
      <c r="D68" s="53">
        <f>SUM(D69:D71)</f>
        <v>0</v>
      </c>
      <c r="E68" s="53">
        <f>SUM(E69:E71)</f>
        <v>0</v>
      </c>
      <c r="F68" s="55">
        <f t="shared" si="4"/>
        <v>0</v>
      </c>
      <c r="G68" s="53">
        <f>SUM(G69:G71)</f>
        <v>0</v>
      </c>
      <c r="H68" s="53">
        <f>SUM(H69:H71)</f>
        <v>0</v>
      </c>
      <c r="I68" s="53">
        <f>SUM(I69:I71)</f>
        <v>0</v>
      </c>
      <c r="J68" s="53">
        <f>SUM(J69:J71)</f>
        <v>0</v>
      </c>
    </row>
    <row r="69" spans="1:10" ht="18" customHeight="1">
      <c r="A69" s="36" t="s">
        <v>275</v>
      </c>
      <c r="B69" s="25">
        <v>3341</v>
      </c>
      <c r="C69" s="29" t="s">
        <v>157</v>
      </c>
      <c r="D69" s="29" t="s">
        <v>157</v>
      </c>
      <c r="E69" s="29" t="s">
        <v>157</v>
      </c>
      <c r="F69" s="55">
        <f t="shared" si="4"/>
        <v>0</v>
      </c>
      <c r="G69" s="29" t="s">
        <v>157</v>
      </c>
      <c r="H69" s="29" t="s">
        <v>157</v>
      </c>
      <c r="I69" s="29" t="s">
        <v>157</v>
      </c>
      <c r="J69" s="29" t="s">
        <v>157</v>
      </c>
    </row>
    <row r="70" spans="1:10" ht="18" customHeight="1">
      <c r="A70" s="36" t="s">
        <v>276</v>
      </c>
      <c r="B70" s="25">
        <v>3342</v>
      </c>
      <c r="C70" s="29" t="s">
        <v>157</v>
      </c>
      <c r="D70" s="29" t="s">
        <v>157</v>
      </c>
      <c r="E70" s="29" t="s">
        <v>157</v>
      </c>
      <c r="F70" s="55">
        <f t="shared" si="4"/>
        <v>0</v>
      </c>
      <c r="G70" s="29" t="s">
        <v>157</v>
      </c>
      <c r="H70" s="29" t="s">
        <v>157</v>
      </c>
      <c r="I70" s="29" t="s">
        <v>157</v>
      </c>
      <c r="J70" s="29" t="s">
        <v>157</v>
      </c>
    </row>
    <row r="71" spans="1:10" ht="19.5" customHeight="1">
      <c r="A71" s="36" t="s">
        <v>277</v>
      </c>
      <c r="B71" s="25">
        <v>3343</v>
      </c>
      <c r="C71" s="29" t="s">
        <v>157</v>
      </c>
      <c r="D71" s="29" t="s">
        <v>157</v>
      </c>
      <c r="E71" s="29" t="s">
        <v>157</v>
      </c>
      <c r="F71" s="55">
        <f t="shared" si="4"/>
        <v>0</v>
      </c>
      <c r="G71" s="29" t="s">
        <v>157</v>
      </c>
      <c r="H71" s="29" t="s">
        <v>157</v>
      </c>
      <c r="I71" s="29" t="s">
        <v>157</v>
      </c>
      <c r="J71" s="29" t="s">
        <v>157</v>
      </c>
    </row>
    <row r="72" spans="1:10" ht="18.75" customHeight="1">
      <c r="A72" s="36" t="s">
        <v>318</v>
      </c>
      <c r="B72" s="25">
        <v>3350</v>
      </c>
      <c r="C72" s="29" t="s">
        <v>157</v>
      </c>
      <c r="D72" s="29" t="s">
        <v>157</v>
      </c>
      <c r="E72" s="29" t="s">
        <v>157</v>
      </c>
      <c r="F72" s="55">
        <f t="shared" si="4"/>
        <v>0</v>
      </c>
      <c r="G72" s="29" t="s">
        <v>157</v>
      </c>
      <c r="H72" s="29" t="s">
        <v>157</v>
      </c>
      <c r="I72" s="29" t="s">
        <v>157</v>
      </c>
      <c r="J72" s="29" t="s">
        <v>157</v>
      </c>
    </row>
    <row r="73" spans="1:10" ht="18" customHeight="1">
      <c r="A73" s="36" t="s">
        <v>319</v>
      </c>
      <c r="B73" s="25">
        <v>3360</v>
      </c>
      <c r="C73" s="29" t="s">
        <v>157</v>
      </c>
      <c r="D73" s="29" t="s">
        <v>157</v>
      </c>
      <c r="E73" s="29" t="s">
        <v>157</v>
      </c>
      <c r="F73" s="55">
        <f t="shared" si="4"/>
        <v>0</v>
      </c>
      <c r="G73" s="29" t="s">
        <v>157</v>
      </c>
      <c r="H73" s="29" t="s">
        <v>157</v>
      </c>
      <c r="I73" s="29" t="s">
        <v>157</v>
      </c>
      <c r="J73" s="29" t="s">
        <v>157</v>
      </c>
    </row>
    <row r="74" spans="1:10" ht="18.75" customHeight="1">
      <c r="A74" s="36" t="s">
        <v>320</v>
      </c>
      <c r="B74" s="25">
        <v>3370</v>
      </c>
      <c r="C74" s="29" t="s">
        <v>157</v>
      </c>
      <c r="D74" s="29" t="s">
        <v>157</v>
      </c>
      <c r="E74" s="29" t="s">
        <v>157</v>
      </c>
      <c r="F74" s="53">
        <f t="shared" si="4"/>
        <v>0</v>
      </c>
      <c r="G74" s="29" t="s">
        <v>157</v>
      </c>
      <c r="H74" s="29" t="s">
        <v>157</v>
      </c>
      <c r="I74" s="29" t="s">
        <v>157</v>
      </c>
      <c r="J74" s="29" t="s">
        <v>157</v>
      </c>
    </row>
    <row r="75" spans="1:10" ht="19.5" customHeight="1">
      <c r="A75" s="36" t="s">
        <v>289</v>
      </c>
      <c r="B75" s="25">
        <v>3380</v>
      </c>
      <c r="C75" s="29" t="s">
        <v>157</v>
      </c>
      <c r="D75" s="29" t="s">
        <v>157</v>
      </c>
      <c r="E75" s="29" t="s">
        <v>157</v>
      </c>
      <c r="F75" s="53">
        <f t="shared" si="4"/>
        <v>0</v>
      </c>
      <c r="G75" s="29" t="s">
        <v>157</v>
      </c>
      <c r="H75" s="29" t="s">
        <v>157</v>
      </c>
      <c r="I75" s="29" t="s">
        <v>157</v>
      </c>
      <c r="J75" s="29" t="s">
        <v>157</v>
      </c>
    </row>
    <row r="76" spans="1:10" s="99" customFormat="1" ht="19.5" customHeight="1">
      <c r="A76" s="68" t="s">
        <v>321</v>
      </c>
      <c r="B76" s="37">
        <v>3395</v>
      </c>
      <c r="C76" s="58">
        <f>SUM(C59,C66)</f>
        <v>0</v>
      </c>
      <c r="D76" s="58">
        <f>SUM(D59,D66)</f>
        <v>0</v>
      </c>
      <c r="E76" s="58">
        <f>SUM(E59,E66)</f>
        <v>0</v>
      </c>
      <c r="F76" s="53">
        <f t="shared" si="4"/>
        <v>0</v>
      </c>
      <c r="G76" s="58">
        <f>SUM(G59,G66)</f>
        <v>0</v>
      </c>
      <c r="H76" s="58">
        <f>SUM(H59,H66)</f>
        <v>0</v>
      </c>
      <c r="I76" s="58">
        <f>SUM(I59,I66)</f>
        <v>0</v>
      </c>
      <c r="J76" s="58">
        <f>SUM(J59,J66)</f>
        <v>0</v>
      </c>
    </row>
    <row r="77" spans="1:10" s="99" customFormat="1" ht="19.5" customHeight="1">
      <c r="A77" s="103" t="s">
        <v>322</v>
      </c>
      <c r="B77" s="37">
        <v>3400</v>
      </c>
      <c r="C77" s="58">
        <f aca="true" t="shared" si="5" ref="C77:J77">SUM(C38,C57,C76)</f>
        <v>-376.00000000000074</v>
      </c>
      <c r="D77" s="58">
        <f t="shared" si="5"/>
        <v>20.199999999999818</v>
      </c>
      <c r="E77" s="58">
        <f t="shared" si="5"/>
        <v>-306</v>
      </c>
      <c r="F77" s="58">
        <f t="shared" si="5"/>
        <v>-145</v>
      </c>
      <c r="G77" s="58">
        <f t="shared" si="5"/>
        <v>-91</v>
      </c>
      <c r="H77" s="58">
        <f t="shared" si="5"/>
        <v>-27</v>
      </c>
      <c r="I77" s="58">
        <f t="shared" si="5"/>
        <v>23</v>
      </c>
      <c r="J77" s="58">
        <f t="shared" si="5"/>
        <v>-50</v>
      </c>
    </row>
    <row r="78" spans="1:10" ht="19.5" customHeight="1">
      <c r="A78" s="36" t="s">
        <v>79</v>
      </c>
      <c r="B78" s="25">
        <v>3405</v>
      </c>
      <c r="C78" s="104">
        <v>911.7</v>
      </c>
      <c r="D78" s="105">
        <v>120</v>
      </c>
      <c r="E78" s="105">
        <v>536</v>
      </c>
      <c r="F78" s="105">
        <v>230</v>
      </c>
      <c r="G78" s="105">
        <v>230</v>
      </c>
      <c r="H78" s="105">
        <v>139</v>
      </c>
      <c r="I78" s="105">
        <v>112</v>
      </c>
      <c r="J78" s="105">
        <v>135</v>
      </c>
    </row>
    <row r="79" spans="1:10" ht="19.5" customHeight="1">
      <c r="A79" s="41" t="s">
        <v>84</v>
      </c>
      <c r="B79" s="25">
        <v>3410</v>
      </c>
      <c r="C79" s="104"/>
      <c r="D79" s="105"/>
      <c r="E79" s="105"/>
      <c r="F79" s="53">
        <f>SUM(G79:J79)</f>
        <v>0</v>
      </c>
      <c r="G79" s="105"/>
      <c r="H79" s="105"/>
      <c r="I79" s="105"/>
      <c r="J79" s="105"/>
    </row>
    <row r="80" spans="1:10" ht="19.5" customHeight="1">
      <c r="A80" s="36" t="s">
        <v>85</v>
      </c>
      <c r="B80" s="25">
        <v>3415</v>
      </c>
      <c r="C80" s="58">
        <f aca="true" t="shared" si="6" ref="C80:J80">SUM(C78,C77,C79)</f>
        <v>535.6999999999994</v>
      </c>
      <c r="D80" s="58">
        <f t="shared" si="6"/>
        <v>140.19999999999982</v>
      </c>
      <c r="E80" s="58">
        <f t="shared" si="6"/>
        <v>230</v>
      </c>
      <c r="F80" s="58">
        <f t="shared" si="6"/>
        <v>85</v>
      </c>
      <c r="G80" s="58">
        <f t="shared" si="6"/>
        <v>139</v>
      </c>
      <c r="H80" s="58">
        <f t="shared" si="6"/>
        <v>112</v>
      </c>
      <c r="I80" s="58">
        <f t="shared" si="6"/>
        <v>135</v>
      </c>
      <c r="J80" s="58">
        <f t="shared" si="6"/>
        <v>85</v>
      </c>
    </row>
    <row r="81" spans="1:10" s="99" customFormat="1" ht="19.5" customHeight="1">
      <c r="A81" s="71"/>
      <c r="B81" s="93"/>
      <c r="C81" s="106"/>
      <c r="D81" s="107"/>
      <c r="E81" s="107"/>
      <c r="F81" s="108"/>
      <c r="G81" s="107"/>
      <c r="H81" s="107"/>
      <c r="I81" s="107"/>
      <c r="J81" s="107"/>
    </row>
    <row r="82" spans="1:10" s="99" customFormat="1" ht="15" customHeight="1">
      <c r="A82" s="71"/>
      <c r="B82" s="93"/>
      <c r="C82" s="106"/>
      <c r="D82" s="107"/>
      <c r="E82" s="107"/>
      <c r="F82" s="108"/>
      <c r="G82" s="107"/>
      <c r="H82" s="107"/>
      <c r="I82" s="107"/>
      <c r="J82" s="107"/>
    </row>
    <row r="83" spans="1:10" s="1" customFormat="1" ht="19.5" customHeight="1">
      <c r="A83" s="129" t="s">
        <v>474</v>
      </c>
      <c r="B83" s="129"/>
      <c r="C83" s="221" t="s">
        <v>475</v>
      </c>
      <c r="D83" s="221"/>
      <c r="E83" s="221"/>
      <c r="F83" s="225" t="s">
        <v>476</v>
      </c>
      <c r="G83" s="225"/>
      <c r="H83" s="225"/>
      <c r="I83" s="225"/>
      <c r="J83" s="225"/>
    </row>
    <row r="84" spans="1:10" ht="19.5" customHeight="1">
      <c r="A84" s="3" t="s">
        <v>323</v>
      </c>
      <c r="B84" s="1"/>
      <c r="C84" s="232" t="s">
        <v>142</v>
      </c>
      <c r="D84" s="232"/>
      <c r="E84" s="232"/>
      <c r="F84" s="232"/>
      <c r="G84" s="23"/>
      <c r="H84" s="232" t="s">
        <v>234</v>
      </c>
      <c r="I84" s="232"/>
      <c r="J84" s="232"/>
    </row>
    <row r="85" ht="18.75">
      <c r="C85" s="24"/>
    </row>
    <row r="86" ht="18.75">
      <c r="C86" s="24"/>
    </row>
    <row r="87" ht="18.75">
      <c r="C87" s="24"/>
    </row>
    <row r="88" ht="18.75">
      <c r="C88" s="24"/>
    </row>
    <row r="89" ht="18.75">
      <c r="C89" s="24"/>
    </row>
    <row r="90" ht="18.75">
      <c r="C90" s="24"/>
    </row>
    <row r="91" ht="18.75">
      <c r="C91" s="24"/>
    </row>
    <row r="92" ht="18.75">
      <c r="C92" s="24"/>
    </row>
    <row r="93" ht="18.75">
      <c r="C93" s="24"/>
    </row>
    <row r="94" ht="18.75">
      <c r="C94" s="24"/>
    </row>
    <row r="95" ht="18.75">
      <c r="C95" s="24"/>
    </row>
    <row r="96" ht="18.75">
      <c r="C96" s="24"/>
    </row>
    <row r="97" ht="18.75">
      <c r="C97" s="24"/>
    </row>
    <row r="98" ht="18.75">
      <c r="C98" s="24"/>
    </row>
    <row r="99" ht="18.75">
      <c r="C99" s="24"/>
    </row>
    <row r="100" ht="18.75">
      <c r="C100" s="24"/>
    </row>
    <row r="101" ht="18.75">
      <c r="C101" s="24"/>
    </row>
    <row r="102" ht="18.75">
      <c r="C102" s="24"/>
    </row>
    <row r="103" ht="18.75">
      <c r="C103" s="24"/>
    </row>
    <row r="104" ht="18.75">
      <c r="C104" s="24"/>
    </row>
    <row r="105" ht="18.75">
      <c r="C105" s="24"/>
    </row>
    <row r="106" ht="18.75">
      <c r="C106" s="24"/>
    </row>
    <row r="107" ht="18.75">
      <c r="C107" s="24"/>
    </row>
    <row r="108" ht="18.75">
      <c r="C108" s="24"/>
    </row>
    <row r="109" ht="18.75">
      <c r="C109" s="24"/>
    </row>
    <row r="110" ht="18.75">
      <c r="C110" s="24"/>
    </row>
    <row r="111" ht="18.75">
      <c r="C111" s="24"/>
    </row>
    <row r="112" ht="18.75">
      <c r="C112" s="24"/>
    </row>
    <row r="113" ht="18.75">
      <c r="C113" s="24"/>
    </row>
    <row r="114" ht="18.75">
      <c r="C114" s="24"/>
    </row>
    <row r="115" ht="18.75">
      <c r="C115" s="24"/>
    </row>
  </sheetData>
  <sheetProtection selectLockedCells="1" selectUnlockedCells="1"/>
  <mergeCells count="15">
    <mergeCell ref="C6:J6"/>
    <mergeCell ref="C39:J39"/>
    <mergeCell ref="C58:J58"/>
    <mergeCell ref="C84:F84"/>
    <mergeCell ref="H84:J84"/>
    <mergeCell ref="C83:E83"/>
    <mergeCell ref="F83:J83"/>
    <mergeCell ref="A1:J1"/>
    <mergeCell ref="A3:A4"/>
    <mergeCell ref="B3:B4"/>
    <mergeCell ref="C3:C4"/>
    <mergeCell ref="D3:D4"/>
    <mergeCell ref="E3:E4"/>
    <mergeCell ref="F3:F4"/>
    <mergeCell ref="G3:J3"/>
  </mergeCells>
  <printOptions/>
  <pageMargins left="1.18125" right="0.39375" top="0.7875" bottom="0.7875" header="0.31527777777777777" footer="0.5118055555555555"/>
  <pageSetup horizontalDpi="300" verticalDpi="300" orientation="landscape" paperSize="9" scale="55" r:id="rId1"/>
  <headerFooter alignWithMargins="0">
    <oddHeader>&amp;R&amp;"Times New Roman,Обычный"&amp;14Продовження додатка 1
Таблиця 3</oddHeader>
  </headerFooter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148"/>
  <sheetViews>
    <sheetView zoomScale="75" zoomScaleNormal="75" zoomScaleSheetLayoutView="50" zoomScalePageLayoutView="0" workbookViewId="0" topLeftCell="A1">
      <selection activeCell="E14" sqref="E14"/>
    </sheetView>
  </sheetViews>
  <sheetFormatPr defaultColWidth="9.00390625" defaultRowHeight="12.75"/>
  <cols>
    <col min="1" max="1" width="80.125" style="1" customWidth="1"/>
    <col min="2" max="2" width="9.875" style="2" customWidth="1"/>
    <col min="3" max="5" width="19.375" style="2" customWidth="1"/>
    <col min="6" max="10" width="19.375" style="1" customWidth="1"/>
    <col min="11" max="11" width="9.625" style="1" customWidth="1"/>
    <col min="12" max="12" width="9.875" style="1" customWidth="1"/>
    <col min="13" max="16384" width="9.125" style="1" customWidth="1"/>
  </cols>
  <sheetData>
    <row r="1" spans="1:10" ht="18.75">
      <c r="A1" s="233" t="s">
        <v>324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1.2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5.75" customHeight="1">
      <c r="A3" s="109"/>
      <c r="B3" s="109"/>
      <c r="C3" s="109"/>
      <c r="D3" s="109"/>
      <c r="E3" s="109"/>
      <c r="F3" s="109"/>
      <c r="G3" s="109"/>
      <c r="H3" s="109"/>
      <c r="I3" s="233" t="s">
        <v>325</v>
      </c>
      <c r="J3" s="233"/>
    </row>
    <row r="4" spans="1:10" ht="18.75">
      <c r="A4" s="229" t="s">
        <v>326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10" ht="18.75">
      <c r="A5" s="234"/>
      <c r="B5" s="234"/>
      <c r="C5" s="234"/>
      <c r="D5" s="234"/>
      <c r="E5" s="234"/>
      <c r="F5" s="234"/>
      <c r="G5" s="234"/>
      <c r="H5" s="234"/>
      <c r="I5" s="234"/>
      <c r="J5" s="234"/>
    </row>
    <row r="6" spans="1:10" ht="43.5" customHeight="1">
      <c r="A6" s="214" t="s">
        <v>33</v>
      </c>
      <c r="B6" s="215" t="s">
        <v>34</v>
      </c>
      <c r="C6" s="215" t="s">
        <v>35</v>
      </c>
      <c r="D6" s="215" t="s">
        <v>36</v>
      </c>
      <c r="E6" s="216" t="s">
        <v>37</v>
      </c>
      <c r="F6" s="215" t="s">
        <v>144</v>
      </c>
      <c r="G6" s="215" t="s">
        <v>145</v>
      </c>
      <c r="H6" s="215"/>
      <c r="I6" s="215"/>
      <c r="J6" s="215"/>
    </row>
    <row r="7" spans="1:10" ht="56.25" customHeight="1">
      <c r="A7" s="214"/>
      <c r="B7" s="215"/>
      <c r="C7" s="215"/>
      <c r="D7" s="215"/>
      <c r="E7" s="216"/>
      <c r="F7" s="215"/>
      <c r="G7" s="27" t="s">
        <v>147</v>
      </c>
      <c r="H7" s="27" t="s">
        <v>148</v>
      </c>
      <c r="I7" s="27" t="s">
        <v>149</v>
      </c>
      <c r="J7" s="27" t="s">
        <v>150</v>
      </c>
    </row>
    <row r="8" spans="1:10" ht="18.75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</row>
    <row r="9" spans="1:10" s="54" customFormat="1" ht="42.75" customHeight="1">
      <c r="A9" s="68" t="s">
        <v>327</v>
      </c>
      <c r="B9" s="110">
        <v>4000</v>
      </c>
      <c r="C9" s="58">
        <f>SUM(C10:C15)</f>
        <v>297</v>
      </c>
      <c r="D9" s="58">
        <f>SUM(D10:D15)</f>
        <v>168</v>
      </c>
      <c r="E9" s="58">
        <f>SUM(E10:E15)</f>
        <v>60</v>
      </c>
      <c r="F9" s="53">
        <f aca="true" t="shared" si="0" ref="F9:F15">SUM(G9:J9)</f>
        <v>148</v>
      </c>
      <c r="G9" s="58">
        <f>SUM(G10:G15)</f>
        <v>37</v>
      </c>
      <c r="H9" s="58">
        <f>SUM(H10:H15)</f>
        <v>37</v>
      </c>
      <c r="I9" s="58">
        <f>SUM(I10:I15)</f>
        <v>37</v>
      </c>
      <c r="J9" s="58">
        <f>SUM(J10:J15)</f>
        <v>37</v>
      </c>
    </row>
    <row r="10" spans="1:10" ht="19.5" customHeight="1">
      <c r="A10" s="36" t="s">
        <v>328</v>
      </c>
      <c r="B10" s="110" t="s">
        <v>329</v>
      </c>
      <c r="C10" s="29"/>
      <c r="D10" s="29"/>
      <c r="E10" s="198"/>
      <c r="F10" s="53">
        <f t="shared" si="0"/>
        <v>0</v>
      </c>
      <c r="G10" s="198"/>
      <c r="H10" s="198"/>
      <c r="I10" s="198"/>
      <c r="J10" s="198"/>
    </row>
    <row r="11" spans="1:17" ht="19.5" customHeight="1">
      <c r="A11" s="36" t="s">
        <v>330</v>
      </c>
      <c r="B11" s="110">
        <v>4020</v>
      </c>
      <c r="C11" s="29">
        <v>222</v>
      </c>
      <c r="D11" s="29"/>
      <c r="E11" s="198"/>
      <c r="F11" s="53">
        <f t="shared" si="0"/>
        <v>0</v>
      </c>
      <c r="G11" s="198"/>
      <c r="H11" s="198"/>
      <c r="I11" s="198"/>
      <c r="J11" s="198"/>
      <c r="Q11" s="109"/>
    </row>
    <row r="12" spans="1:16" ht="19.5" customHeight="1">
      <c r="A12" s="36" t="s">
        <v>331</v>
      </c>
      <c r="B12" s="110">
        <v>4030</v>
      </c>
      <c r="C12" s="29"/>
      <c r="D12" s="29"/>
      <c r="E12" s="198"/>
      <c r="F12" s="53">
        <f t="shared" si="0"/>
        <v>0</v>
      </c>
      <c r="G12" s="198"/>
      <c r="H12" s="198"/>
      <c r="I12" s="198"/>
      <c r="J12" s="198"/>
      <c r="P12" s="109"/>
    </row>
    <row r="13" spans="1:10" ht="19.5" customHeight="1">
      <c r="A13" s="36" t="s">
        <v>332</v>
      </c>
      <c r="B13" s="110">
        <v>4040</v>
      </c>
      <c r="C13" s="29"/>
      <c r="D13" s="29"/>
      <c r="E13" s="198"/>
      <c r="F13" s="53">
        <f t="shared" si="0"/>
        <v>0</v>
      </c>
      <c r="G13" s="198"/>
      <c r="H13" s="198"/>
      <c r="I13" s="198"/>
      <c r="J13" s="198"/>
    </row>
    <row r="14" spans="1:10" ht="37.5">
      <c r="A14" s="36" t="s">
        <v>333</v>
      </c>
      <c r="B14" s="110">
        <v>4050</v>
      </c>
      <c r="C14" s="29">
        <v>75</v>
      </c>
      <c r="D14" s="29">
        <v>168</v>
      </c>
      <c r="E14" s="198">
        <v>60</v>
      </c>
      <c r="F14" s="53">
        <f t="shared" si="0"/>
        <v>148</v>
      </c>
      <c r="G14" s="198">
        <v>37</v>
      </c>
      <c r="H14" s="198">
        <v>37</v>
      </c>
      <c r="I14" s="198">
        <v>37</v>
      </c>
      <c r="J14" s="198">
        <v>37</v>
      </c>
    </row>
    <row r="15" spans="1:10" ht="18.75">
      <c r="A15" s="36" t="s">
        <v>334</v>
      </c>
      <c r="B15" s="111">
        <v>4060</v>
      </c>
      <c r="C15" s="29"/>
      <c r="D15" s="29"/>
      <c r="E15" s="29"/>
      <c r="F15" s="53">
        <f t="shared" si="0"/>
        <v>0</v>
      </c>
      <c r="G15" s="29"/>
      <c r="H15" s="29"/>
      <c r="I15" s="29"/>
      <c r="J15" s="29"/>
    </row>
    <row r="16" spans="2:10" ht="19.5" customHeight="1">
      <c r="B16" s="1"/>
      <c r="C16" s="1"/>
      <c r="D16" s="1"/>
      <c r="E16" s="1"/>
      <c r="F16" s="112"/>
      <c r="G16" s="112"/>
      <c r="H16" s="112"/>
      <c r="I16" s="112"/>
      <c r="J16" s="112"/>
    </row>
    <row r="17" spans="2:10" ht="19.5" customHeight="1">
      <c r="B17" s="1"/>
      <c r="C17" s="1"/>
      <c r="D17" s="1"/>
      <c r="E17" s="1"/>
      <c r="F17" s="112"/>
      <c r="G17" s="112"/>
      <c r="H17" s="112"/>
      <c r="I17" s="112"/>
      <c r="J17" s="112"/>
    </row>
    <row r="18" spans="1:11" s="71" customFormat="1" ht="19.5" customHeight="1">
      <c r="A18" s="24"/>
      <c r="C18" s="1"/>
      <c r="D18" s="1"/>
      <c r="E18" s="1"/>
      <c r="F18" s="1"/>
      <c r="G18" s="1"/>
      <c r="H18" s="1"/>
      <c r="I18" s="1"/>
      <c r="J18" s="1"/>
      <c r="K18" s="1"/>
    </row>
    <row r="19" spans="1:10" ht="19.5" customHeight="1">
      <c r="A19" s="129" t="s">
        <v>474</v>
      </c>
      <c r="B19" s="129"/>
      <c r="C19" s="221" t="s">
        <v>475</v>
      </c>
      <c r="D19" s="221"/>
      <c r="E19" s="221"/>
      <c r="F19" s="225" t="s">
        <v>476</v>
      </c>
      <c r="G19" s="225"/>
      <c r="H19" s="225"/>
      <c r="I19" s="225"/>
      <c r="J19" s="225"/>
    </row>
    <row r="20" spans="1:10" s="71" customFormat="1" ht="19.5" customHeight="1">
      <c r="A20" s="2" t="s">
        <v>141</v>
      </c>
      <c r="B20" s="1"/>
      <c r="C20" s="232" t="s">
        <v>142</v>
      </c>
      <c r="D20" s="232"/>
      <c r="E20" s="232"/>
      <c r="F20" s="232"/>
      <c r="G20" s="23"/>
      <c r="H20" s="206" t="s">
        <v>234</v>
      </c>
      <c r="I20" s="206"/>
      <c r="J20" s="206"/>
    </row>
    <row r="21" ht="18.75">
      <c r="A21" s="65"/>
    </row>
    <row r="22" ht="18.75">
      <c r="A22" s="65"/>
    </row>
    <row r="23" ht="18.75">
      <c r="A23" s="65"/>
    </row>
    <row r="24" ht="18.75">
      <c r="A24" s="65"/>
    </row>
    <row r="25" ht="18.75">
      <c r="A25" s="65"/>
    </row>
    <row r="26" ht="18.75">
      <c r="A26" s="65"/>
    </row>
    <row r="27" ht="18.75">
      <c r="A27" s="65"/>
    </row>
    <row r="28" ht="18.75">
      <c r="A28" s="65"/>
    </row>
    <row r="29" ht="18.75">
      <c r="A29" s="65"/>
    </row>
    <row r="30" ht="18.75">
      <c r="A30" s="65"/>
    </row>
    <row r="31" ht="18.75">
      <c r="A31" s="65"/>
    </row>
    <row r="32" ht="18.75">
      <c r="A32" s="65"/>
    </row>
    <row r="33" ht="18.75">
      <c r="A33" s="65"/>
    </row>
    <row r="34" ht="18.75">
      <c r="A34" s="65"/>
    </row>
    <row r="35" ht="18.75">
      <c r="A35" s="65"/>
    </row>
    <row r="36" ht="18.75">
      <c r="A36" s="65"/>
    </row>
    <row r="37" ht="18.75">
      <c r="A37" s="65"/>
    </row>
    <row r="38" ht="18.75">
      <c r="A38" s="65"/>
    </row>
    <row r="39" ht="18.75">
      <c r="A39" s="65"/>
    </row>
    <row r="40" ht="18.75">
      <c r="A40" s="65"/>
    </row>
    <row r="41" ht="18.75">
      <c r="A41" s="65"/>
    </row>
    <row r="42" ht="18.75">
      <c r="A42" s="65"/>
    </row>
    <row r="43" ht="18.75">
      <c r="A43" s="65"/>
    </row>
    <row r="44" ht="18.75">
      <c r="A44" s="65"/>
    </row>
    <row r="45" ht="18.75">
      <c r="A45" s="65"/>
    </row>
    <row r="46" ht="18.75">
      <c r="A46" s="65"/>
    </row>
    <row r="47" ht="18.75">
      <c r="A47" s="65"/>
    </row>
    <row r="48" ht="18.75">
      <c r="A48" s="65"/>
    </row>
    <row r="49" ht="18.75">
      <c r="A49" s="65"/>
    </row>
    <row r="50" ht="18.75">
      <c r="A50" s="65"/>
    </row>
    <row r="51" ht="18.75">
      <c r="A51" s="65"/>
    </row>
    <row r="52" ht="18.75">
      <c r="A52" s="65"/>
    </row>
    <row r="53" ht="18.75">
      <c r="A53" s="65"/>
    </row>
    <row r="54" ht="18.75">
      <c r="A54" s="65"/>
    </row>
    <row r="55" ht="18.75">
      <c r="A55" s="65"/>
    </row>
    <row r="56" ht="18.75">
      <c r="A56" s="65"/>
    </row>
    <row r="57" ht="18.75">
      <c r="A57" s="65"/>
    </row>
    <row r="58" ht="18.75">
      <c r="A58" s="65"/>
    </row>
    <row r="59" ht="18.75">
      <c r="A59" s="65"/>
    </row>
    <row r="60" ht="18.75">
      <c r="A60" s="65"/>
    </row>
    <row r="61" ht="18.75">
      <c r="A61" s="65"/>
    </row>
    <row r="62" ht="18.75">
      <c r="A62" s="65"/>
    </row>
    <row r="63" ht="18.75">
      <c r="A63" s="65"/>
    </row>
    <row r="64" ht="18.75">
      <c r="A64" s="65"/>
    </row>
    <row r="65" ht="18.75">
      <c r="A65" s="65"/>
    </row>
    <row r="66" ht="18.75">
      <c r="A66" s="65"/>
    </row>
    <row r="67" ht="18.75">
      <c r="A67" s="65"/>
    </row>
    <row r="68" ht="18.75">
      <c r="A68" s="65"/>
    </row>
    <row r="69" ht="18.75">
      <c r="A69" s="65"/>
    </row>
    <row r="70" ht="18.75">
      <c r="A70" s="65"/>
    </row>
    <row r="71" ht="18.75">
      <c r="A71" s="65"/>
    </row>
    <row r="72" ht="18.75">
      <c r="A72" s="65"/>
    </row>
    <row r="73" ht="18.75">
      <c r="A73" s="65"/>
    </row>
    <row r="74" ht="18.75">
      <c r="A74" s="65"/>
    </row>
    <row r="75" ht="18.75">
      <c r="A75" s="65"/>
    </row>
    <row r="76" ht="18.75">
      <c r="A76" s="65"/>
    </row>
    <row r="77" ht="18.75">
      <c r="A77" s="65"/>
    </row>
    <row r="78" ht="18.75">
      <c r="A78" s="65"/>
    </row>
    <row r="79" ht="18.75">
      <c r="A79" s="65"/>
    </row>
    <row r="80" ht="18.75">
      <c r="A80" s="65"/>
    </row>
    <row r="81" ht="18.75">
      <c r="A81" s="65"/>
    </row>
    <row r="82" ht="18.75">
      <c r="A82" s="65"/>
    </row>
    <row r="83" ht="18.75">
      <c r="A83" s="65"/>
    </row>
    <row r="84" ht="18.75">
      <c r="A84" s="65"/>
    </row>
    <row r="85" ht="18.75">
      <c r="A85" s="65"/>
    </row>
    <row r="86" ht="18.75">
      <c r="A86" s="65"/>
    </row>
    <row r="87" ht="18.75">
      <c r="A87" s="65"/>
    </row>
    <row r="88" ht="18.75">
      <c r="A88" s="65"/>
    </row>
    <row r="89" ht="18.75">
      <c r="A89" s="65"/>
    </row>
    <row r="90" ht="18.75">
      <c r="A90" s="65"/>
    </row>
    <row r="91" ht="18.75">
      <c r="A91" s="65"/>
    </row>
    <row r="92" ht="18.75">
      <c r="A92" s="65"/>
    </row>
    <row r="93" ht="18.75">
      <c r="A93" s="65"/>
    </row>
    <row r="94" ht="18.75">
      <c r="A94" s="65"/>
    </row>
    <row r="95" ht="18.75">
      <c r="A95" s="65"/>
    </row>
    <row r="96" ht="18.75">
      <c r="A96" s="65"/>
    </row>
    <row r="97" ht="18.75">
      <c r="A97" s="65"/>
    </row>
    <row r="98" ht="18.75">
      <c r="A98" s="65"/>
    </row>
    <row r="99" ht="18.75">
      <c r="A99" s="65"/>
    </row>
    <row r="100" ht="18.75">
      <c r="A100" s="65"/>
    </row>
    <row r="101" ht="18.75">
      <c r="A101" s="65"/>
    </row>
    <row r="102" ht="18.75">
      <c r="A102" s="65"/>
    </row>
    <row r="103" ht="18.75">
      <c r="A103" s="65"/>
    </row>
    <row r="104" ht="18.75">
      <c r="A104" s="65"/>
    </row>
    <row r="105" ht="18.75">
      <c r="A105" s="65"/>
    </row>
    <row r="106" ht="18.75">
      <c r="A106" s="65"/>
    </row>
    <row r="107" ht="18.75">
      <c r="A107" s="65"/>
    </row>
    <row r="108" ht="18.75">
      <c r="A108" s="65"/>
    </row>
    <row r="109" ht="18.75">
      <c r="A109" s="65"/>
    </row>
    <row r="110" ht="18.75">
      <c r="A110" s="65"/>
    </row>
    <row r="111" ht="18.75">
      <c r="A111" s="65"/>
    </row>
    <row r="112" ht="18.75">
      <c r="A112" s="65"/>
    </row>
    <row r="113" ht="18.75">
      <c r="A113" s="65"/>
    </row>
    <row r="114" ht="18.75">
      <c r="A114" s="65"/>
    </row>
    <row r="115" ht="18.75">
      <c r="A115" s="65"/>
    </row>
    <row r="116" ht="18.75">
      <c r="A116" s="65"/>
    </row>
    <row r="117" ht="18.75">
      <c r="A117" s="65"/>
    </row>
    <row r="118" ht="18.75">
      <c r="A118" s="65"/>
    </row>
    <row r="119" ht="18.75">
      <c r="A119" s="65"/>
    </row>
    <row r="120" ht="18.75">
      <c r="A120" s="65"/>
    </row>
    <row r="121" ht="18.75">
      <c r="A121" s="65"/>
    </row>
    <row r="122" ht="18.75">
      <c r="A122" s="65"/>
    </row>
    <row r="123" ht="18.75">
      <c r="A123" s="65"/>
    </row>
    <row r="124" ht="18.75">
      <c r="A124" s="65"/>
    </row>
    <row r="125" ht="18.75">
      <c r="A125" s="65"/>
    </row>
    <row r="126" ht="18.75">
      <c r="A126" s="65"/>
    </row>
    <row r="127" ht="18.75">
      <c r="A127" s="65"/>
    </row>
    <row r="128" ht="18.75">
      <c r="A128" s="65"/>
    </row>
    <row r="129" ht="18.75">
      <c r="A129" s="65"/>
    </row>
    <row r="130" ht="18.75">
      <c r="A130" s="65"/>
    </row>
    <row r="131" ht="18.75">
      <c r="A131" s="65"/>
    </row>
    <row r="132" ht="18.75">
      <c r="A132" s="65"/>
    </row>
    <row r="133" ht="18.75">
      <c r="A133" s="65"/>
    </row>
    <row r="134" ht="18.75">
      <c r="A134" s="65"/>
    </row>
    <row r="135" ht="18.75">
      <c r="A135" s="65"/>
    </row>
    <row r="136" ht="18.75">
      <c r="A136" s="65"/>
    </row>
    <row r="137" ht="18.75">
      <c r="A137" s="65"/>
    </row>
    <row r="138" ht="18.75">
      <c r="A138" s="65"/>
    </row>
    <row r="139" ht="18.75">
      <c r="A139" s="65"/>
    </row>
    <row r="140" ht="18.75">
      <c r="A140" s="65"/>
    </row>
    <row r="141" ht="18.75">
      <c r="A141" s="65"/>
    </row>
    <row r="142" ht="18.75">
      <c r="A142" s="65"/>
    </row>
    <row r="143" ht="18.75">
      <c r="A143" s="65"/>
    </row>
    <row r="144" ht="18.75">
      <c r="A144" s="65"/>
    </row>
    <row r="145" ht="18.75">
      <c r="A145" s="65"/>
    </row>
    <row r="146" ht="18.75">
      <c r="A146" s="65"/>
    </row>
    <row r="147" ht="18.75">
      <c r="A147" s="65"/>
    </row>
    <row r="148" ht="18.75">
      <c r="A148" s="65"/>
    </row>
  </sheetData>
  <sheetProtection selectLockedCells="1" selectUnlockedCells="1"/>
  <mergeCells count="15">
    <mergeCell ref="D6:D7"/>
    <mergeCell ref="E6:E7"/>
    <mergeCell ref="F6:F7"/>
    <mergeCell ref="C19:E19"/>
    <mergeCell ref="G6:J6"/>
    <mergeCell ref="C20:F20"/>
    <mergeCell ref="H20:J20"/>
    <mergeCell ref="A1:J2"/>
    <mergeCell ref="I3:J3"/>
    <mergeCell ref="A4:J4"/>
    <mergeCell ref="A5:J5"/>
    <mergeCell ref="A6:A7"/>
    <mergeCell ref="F19:J19"/>
    <mergeCell ref="B6:B7"/>
    <mergeCell ref="C6:C7"/>
  </mergeCells>
  <printOptions/>
  <pageMargins left="1.18125" right="0.39375" top="0.7875" bottom="0.7875" header="0.39375" footer="0.5118055555555555"/>
  <pageSetup firstPageNumber="9" useFirstPageNumber="1" horizontalDpi="600" verticalDpi="600" orientation="landscape" paperSize="9" scale="53" r:id="rId1"/>
  <headerFooter alignWithMargins="0">
    <oddHeader>&amp;R&amp;"Times New Roman,Обычный"&amp;14Продовження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26"/>
  <sheetViews>
    <sheetView zoomScale="75" zoomScaleNormal="75" zoomScaleSheetLayoutView="75" zoomScalePageLayoutView="0" workbookViewId="0" topLeftCell="A4">
      <selection activeCell="F19" sqref="F19"/>
    </sheetView>
  </sheetViews>
  <sheetFormatPr defaultColWidth="9.00390625" defaultRowHeight="12.75"/>
  <cols>
    <col min="1" max="1" width="94.25390625" style="113" customWidth="1"/>
    <col min="2" max="2" width="19.375" style="113" customWidth="1"/>
    <col min="3" max="3" width="25.00390625" style="113" customWidth="1"/>
    <col min="4" max="4" width="20.75390625" style="113" customWidth="1"/>
    <col min="5" max="5" width="22.125" style="113" customWidth="1"/>
    <col min="6" max="6" width="21.00390625" style="113" customWidth="1"/>
    <col min="7" max="7" width="24.375" style="113" customWidth="1"/>
    <col min="8" max="8" width="91.875" style="113" customWidth="1"/>
    <col min="9" max="9" width="9.625" style="113" customWidth="1"/>
    <col min="10" max="16384" width="9.125" style="113" customWidth="1"/>
  </cols>
  <sheetData>
    <row r="1" spans="1:8" ht="25.5" customHeight="1">
      <c r="A1" s="237" t="s">
        <v>88</v>
      </c>
      <c r="B1" s="237"/>
      <c r="C1" s="237"/>
      <c r="D1" s="237"/>
      <c r="E1" s="237"/>
      <c r="F1" s="237"/>
      <c r="G1" s="237"/>
      <c r="H1" s="237"/>
    </row>
    <row r="2" ht="16.5" customHeight="1"/>
    <row r="3" spans="1:8" ht="45" customHeight="1">
      <c r="A3" s="235" t="s">
        <v>33</v>
      </c>
      <c r="B3" s="235" t="s">
        <v>265</v>
      </c>
      <c r="C3" s="235" t="s">
        <v>335</v>
      </c>
      <c r="D3" s="215" t="s">
        <v>35</v>
      </c>
      <c r="E3" s="215" t="s">
        <v>36</v>
      </c>
      <c r="F3" s="216" t="s">
        <v>37</v>
      </c>
      <c r="G3" s="215" t="s">
        <v>38</v>
      </c>
      <c r="H3" s="235" t="s">
        <v>336</v>
      </c>
    </row>
    <row r="4" spans="1:8" ht="52.5" customHeight="1">
      <c r="A4" s="235"/>
      <c r="B4" s="235"/>
      <c r="C4" s="235"/>
      <c r="D4" s="215"/>
      <c r="E4" s="215"/>
      <c r="F4" s="216"/>
      <c r="G4" s="215"/>
      <c r="H4" s="235"/>
    </row>
    <row r="5" spans="1:8" s="116" customFormat="1" ht="18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</row>
    <row r="6" spans="1:8" s="116" customFormat="1" ht="19.5" customHeight="1">
      <c r="A6" s="117" t="s">
        <v>337</v>
      </c>
      <c r="B6" s="117"/>
      <c r="C6" s="115"/>
      <c r="D6" s="115"/>
      <c r="E6" s="115"/>
      <c r="F6" s="115"/>
      <c r="G6" s="115"/>
      <c r="H6" s="115"/>
    </row>
    <row r="7" spans="1:8" ht="56.25">
      <c r="A7" s="36" t="s">
        <v>338</v>
      </c>
      <c r="B7" s="26">
        <v>5000</v>
      </c>
      <c r="C7" s="114" t="s">
        <v>339</v>
      </c>
      <c r="D7" s="118">
        <f>('I. Фін результат'!C22/'I. Фін результат'!C7)*100</f>
        <v>24.6132740432376</v>
      </c>
      <c r="E7" s="118">
        <f>('I. Фін результат'!D22/'I. Фін результат'!D7)*100</f>
        <v>25.071218074656194</v>
      </c>
      <c r="F7" s="118">
        <f>('I. Фін результат'!E22/'I. Фін результат'!E7)*100</f>
        <v>24.868559411146162</v>
      </c>
      <c r="G7" s="118">
        <f>('I. Фін результат'!F22/'I. Фін результат'!F7)*100</f>
        <v>19.220183486238533</v>
      </c>
      <c r="H7" s="119"/>
    </row>
    <row r="8" spans="1:8" ht="56.25">
      <c r="A8" s="36" t="s">
        <v>340</v>
      </c>
      <c r="B8" s="26">
        <v>5010</v>
      </c>
      <c r="C8" s="114" t="s">
        <v>339</v>
      </c>
      <c r="D8" s="118">
        <f>('I. Фін результат'!C94/'I. Фін результат'!C7)*100</f>
        <v>5.399971616443516</v>
      </c>
      <c r="E8" s="118">
        <f>('I. Фін результат'!D94/'I. Фін результат'!D7)*100</f>
        <v>5.572200392927311</v>
      </c>
      <c r="F8" s="118">
        <f>('I. Фін результат'!E94/'I. Фін результат'!E7)*100</f>
        <v>4.8107255520504735</v>
      </c>
      <c r="G8" s="118">
        <f>('I. Фін результат'!F94/'I. Фін результат'!F7)*100</f>
        <v>4.2889908256880735</v>
      </c>
      <c r="H8" s="119"/>
    </row>
    <row r="9" spans="1:8" ht="42.75" customHeight="1">
      <c r="A9" s="120" t="s">
        <v>341</v>
      </c>
      <c r="B9" s="26">
        <v>5020</v>
      </c>
      <c r="C9" s="114" t="s">
        <v>339</v>
      </c>
      <c r="D9" s="118">
        <f>('I. Фін результат'!C81/'Осн. фін. пок.'!C104)*100</f>
        <v>0.43143625662464796</v>
      </c>
      <c r="E9" s="118">
        <f>('I. Фін результат'!D81/'Осн. фін. пок.'!D104)*100</f>
        <v>3.1871657754010725</v>
      </c>
      <c r="F9" s="118">
        <f>('I. Фін результат'!E81/'Осн. фін. пок.'!E104)*100</f>
        <v>2.113551595524244</v>
      </c>
      <c r="G9" s="118">
        <f>('I. Фін результат'!F81/'Осн. фін. пок.'!F104)*100</f>
        <v>3.3521391631405737</v>
      </c>
      <c r="H9" s="119" t="s">
        <v>342</v>
      </c>
    </row>
    <row r="10" spans="1:8" ht="42.75" customHeight="1">
      <c r="A10" s="120" t="s">
        <v>343</v>
      </c>
      <c r="B10" s="26">
        <v>5030</v>
      </c>
      <c r="C10" s="114" t="s">
        <v>339</v>
      </c>
      <c r="D10" s="118">
        <f>('I. Фін результат'!C81/'Осн. фін. пок.'!C110)*100</f>
        <v>0.44768695075440523</v>
      </c>
      <c r="E10" s="118">
        <f>('I. Фін результат'!D81/'Осн. фін. пок.'!D110)*100</f>
        <v>3.196281730425459</v>
      </c>
      <c r="F10" s="118">
        <f>('I. Фін результат'!E81/'Осн. фін. пок.'!E110)*100</f>
        <v>1.3691275167785235</v>
      </c>
      <c r="G10" s="118">
        <f>('I. Фін результат'!F81/'Осн. фін. пок.'!F110)*100</f>
        <v>1.8562874251497004</v>
      </c>
      <c r="H10" s="119"/>
    </row>
    <row r="11" spans="1:8" ht="56.25">
      <c r="A11" s="120" t="s">
        <v>344</v>
      </c>
      <c r="B11" s="26">
        <v>5040</v>
      </c>
      <c r="C11" s="114" t="s">
        <v>339</v>
      </c>
      <c r="D11" s="118">
        <f>('I. Фін результат'!C81/'I. Фін результат'!C7)*100</f>
        <v>0.38317801220490355</v>
      </c>
      <c r="E11" s="118">
        <f>('I. Фін результат'!D81/'I. Фін результат'!D7)*100</f>
        <v>2.1954813359528513</v>
      </c>
      <c r="F11" s="118">
        <f>('I. Фін результат'!E81/'I. Фін результат'!E7)*100</f>
        <v>1.3406940063091484</v>
      </c>
      <c r="G11" s="118">
        <f>('I. Фін результат'!F81/'I. Фін результат'!F7)*100</f>
        <v>1.635321100917431</v>
      </c>
      <c r="H11" s="119" t="s">
        <v>345</v>
      </c>
    </row>
    <row r="12" spans="1:8" ht="19.5" customHeight="1">
      <c r="A12" s="117" t="s">
        <v>346</v>
      </c>
      <c r="B12" s="26"/>
      <c r="C12" s="121"/>
      <c r="D12" s="122"/>
      <c r="E12" s="122"/>
      <c r="F12" s="122"/>
      <c r="G12" s="122"/>
      <c r="H12" s="119"/>
    </row>
    <row r="13" spans="1:8" ht="56.25">
      <c r="A13" s="123" t="s">
        <v>347</v>
      </c>
      <c r="B13" s="26">
        <v>5100</v>
      </c>
      <c r="C13" s="114"/>
      <c r="D13" s="118">
        <f>('Осн. фін. пок.'!C105+'Осн. фін. пок.'!C106)/'I. Фін результат'!C94</f>
        <v>0.6307490144546679</v>
      </c>
      <c r="E13" s="118">
        <f>('Осн. фін. пок.'!D105+'Осн. фін. пок.'!D106)/'I. Фін результат'!D94</f>
        <v>0.03525782282944027</v>
      </c>
      <c r="F13" s="118">
        <f>('Осн. фін. пок.'!E105+'Осн. фін. пок.'!E106)/'I. Фін результат'!E94</f>
        <v>0.1912568306010929</v>
      </c>
      <c r="G13" s="118">
        <f>('Осн. фін. пок.'!F105+'Осн. фін. пок.'!F106)/'I. Фін результат'!F94</f>
        <v>0.15508021390374332</v>
      </c>
      <c r="H13" s="119"/>
    </row>
    <row r="14" spans="1:8" s="116" customFormat="1" ht="56.25">
      <c r="A14" s="123" t="s">
        <v>348</v>
      </c>
      <c r="B14" s="26">
        <v>5110</v>
      </c>
      <c r="C14" s="114" t="s">
        <v>349</v>
      </c>
      <c r="D14" s="118">
        <f>('Осн. фін. пок.'!C110/('Осн. фін. пок.'!C105+'Осн. фін. пок.'!C106))</f>
        <v>25.129166666666666</v>
      </c>
      <c r="E14" s="118">
        <f>('Осн. фін. пок.'!D110/('Осн. фін. пок.'!D105+'Осн. фін. пок.'!D106))</f>
        <v>349.625</v>
      </c>
      <c r="F14" s="118">
        <f>('Осн. фін. пок.'!E110/('Осн. фін. пок.'!E105+'Осн. фін. пок.'!E106))</f>
        <v>106.42857142857143</v>
      </c>
      <c r="G14" s="118">
        <f>('Осн. фін. пок.'!F110/('Осн. фін. пок.'!F105+'Осн. фін. пок.'!F106))</f>
        <v>132.44827586206895</v>
      </c>
      <c r="H14" s="119" t="s">
        <v>350</v>
      </c>
    </row>
    <row r="15" spans="1:8" s="116" customFormat="1" ht="56.25">
      <c r="A15" s="123" t="s">
        <v>351</v>
      </c>
      <c r="B15" s="26">
        <v>5120</v>
      </c>
      <c r="C15" s="114" t="s">
        <v>349</v>
      </c>
      <c r="D15" s="118">
        <f>('Осн. фін. пок.'!C102/'Осн. фін. пок.'!C106)</f>
        <v>9.347222222222221</v>
      </c>
      <c r="E15" s="118">
        <f>('Осн. фін. пок.'!D102/'Осн. фін. пок.'!D106)</f>
        <v>17.5</v>
      </c>
      <c r="F15" s="118">
        <f>('Осн. фін. пок.'!E102/'Осн. фін. пок.'!E106)</f>
        <v>6.571428571428571</v>
      </c>
      <c r="G15" s="118">
        <f>('Осн. фін. пок.'!F102/'Осн. фін. пок.'!F106)</f>
        <v>1.0689655172413792</v>
      </c>
      <c r="H15" s="119" t="s">
        <v>352</v>
      </c>
    </row>
    <row r="16" spans="1:8" ht="19.5" customHeight="1">
      <c r="A16" s="117" t="s">
        <v>353</v>
      </c>
      <c r="B16" s="26"/>
      <c r="C16" s="114"/>
      <c r="D16" s="122"/>
      <c r="E16" s="122"/>
      <c r="F16" s="122"/>
      <c r="G16" s="122"/>
      <c r="H16" s="119"/>
    </row>
    <row r="17" spans="1:8" ht="42.75" customHeight="1">
      <c r="A17" s="123" t="s">
        <v>354</v>
      </c>
      <c r="B17" s="26">
        <v>5200</v>
      </c>
      <c r="C17" s="114"/>
      <c r="D17" s="118">
        <f>('IV. Кап. інвестиції'!C9/'I. Фін результат'!C101)</f>
        <v>1.2579415501905973</v>
      </c>
      <c r="E17" s="118">
        <f>('IV. Кап. інвестиції'!D9/'I. Фін результат'!D101)</f>
        <v>1</v>
      </c>
      <c r="F17" s="118">
        <f>('IV. Кап. інвестиції'!E9/'I. Фін результат'!E101)</f>
        <v>0.36809815950920244</v>
      </c>
      <c r="G17" s="118">
        <f>('IV. Кап. інвестиції'!F9/'I. Фін результат'!F101)</f>
        <v>1</v>
      </c>
      <c r="H17" s="119"/>
    </row>
    <row r="18" spans="1:8" ht="75">
      <c r="A18" s="123" t="s">
        <v>355</v>
      </c>
      <c r="B18" s="26">
        <v>5210</v>
      </c>
      <c r="C18" s="114"/>
      <c r="D18" s="118">
        <f>('IV. Кап. інвестиції'!C9/'I. Фін результат'!C7)</f>
        <v>0.07024930223757038</v>
      </c>
      <c r="E18" s="118">
        <f>('IV. Кап. інвестиції'!D9/'I. Фін результат'!D7)</f>
        <v>0.0412573673870334</v>
      </c>
      <c r="F18" s="118">
        <f>('IV. Кап. інвестиції'!E9/'I. Фін результат'!E7)</f>
        <v>0.015772870662460567</v>
      </c>
      <c r="G18" s="118">
        <f>('IV. Кап. інвестиції'!F9/'I. Фін результат'!F7)</f>
        <v>0.03394495412844037</v>
      </c>
      <c r="H18" s="119"/>
    </row>
    <row r="19" spans="1:8" ht="42.75" customHeight="1">
      <c r="A19" s="123" t="s">
        <v>356</v>
      </c>
      <c r="B19" s="26">
        <v>5220</v>
      </c>
      <c r="C19" s="114" t="s">
        <v>357</v>
      </c>
      <c r="D19" s="118">
        <f>('Осн. фін. пок.'!C101/'Осн. фін. пок.'!C100)</f>
        <v>0.3854533394560947</v>
      </c>
      <c r="E19" s="118">
        <f>('Осн. фін. пок.'!D101/'Осн. фін. пок.'!D100)</f>
        <v>0.2638121546961326</v>
      </c>
      <c r="F19" s="118">
        <f>('Осн. фін. пок.'!E101/'Осн. фін. пок.'!E100)</f>
        <v>0.4487373737373737</v>
      </c>
      <c r="G19" s="118">
        <f>('Осн. фін. пок.'!F101/'Осн. фін. пок.'!F100)</f>
        <v>0.48977604673807207</v>
      </c>
      <c r="H19" s="119" t="s">
        <v>358</v>
      </c>
    </row>
    <row r="20" spans="1:8" ht="19.5" customHeight="1">
      <c r="A20" s="117" t="s">
        <v>359</v>
      </c>
      <c r="B20" s="26"/>
      <c r="C20" s="114"/>
      <c r="D20" s="122"/>
      <c r="E20" s="122"/>
      <c r="F20" s="122"/>
      <c r="G20" s="122"/>
      <c r="H20" s="119"/>
    </row>
    <row r="21" spans="1:8" ht="75">
      <c r="A21" s="120" t="s">
        <v>360</v>
      </c>
      <c r="B21" s="26">
        <v>5300</v>
      </c>
      <c r="C21" s="114"/>
      <c r="D21" s="122"/>
      <c r="E21" s="122"/>
      <c r="F21" s="122"/>
      <c r="G21" s="122"/>
      <c r="H21" s="119"/>
    </row>
    <row r="22" ht="19.5" customHeight="1"/>
    <row r="23" ht="19.5" customHeight="1"/>
    <row r="24" ht="19.5" customHeight="1"/>
    <row r="25" spans="1:8" s="1" customFormat="1" ht="19.5" customHeight="1">
      <c r="A25" s="63" t="str">
        <f>'6.2. Інша інфо_2 '!B77</f>
        <v>Директор КП “Інфосервіс” СМР</v>
      </c>
      <c r="B25" s="63"/>
      <c r="C25" s="2"/>
      <c r="D25" s="236" t="s">
        <v>140</v>
      </c>
      <c r="E25" s="236"/>
      <c r="F25" s="236"/>
      <c r="G25" s="236"/>
      <c r="H25" s="124" t="str">
        <f>'6.2. Інша інфо_2 '!J77</f>
        <v>О.В.Дяговець</v>
      </c>
    </row>
    <row r="26" spans="1:10" s="71" customFormat="1" ht="19.5" customHeight="1">
      <c r="A26" s="3" t="s">
        <v>361</v>
      </c>
      <c r="B26" s="125"/>
      <c r="C26" s="1"/>
      <c r="D26" s="232" t="s">
        <v>142</v>
      </c>
      <c r="E26" s="232"/>
      <c r="F26" s="232"/>
      <c r="G26" s="232"/>
      <c r="H26" s="71" t="s">
        <v>362</v>
      </c>
      <c r="I26" s="126"/>
      <c r="J26" s="126"/>
    </row>
  </sheetData>
  <sheetProtection selectLockedCells="1" selectUnlockedCells="1"/>
  <mergeCells count="11">
    <mergeCell ref="G3:G4"/>
    <mergeCell ref="H3:H4"/>
    <mergeCell ref="D25:G25"/>
    <mergeCell ref="D26:G26"/>
    <mergeCell ref="A1:H1"/>
    <mergeCell ref="A3:A4"/>
    <mergeCell ref="B3:B4"/>
    <mergeCell ref="C3:C4"/>
    <mergeCell ref="D3:D4"/>
    <mergeCell ref="E3:E4"/>
    <mergeCell ref="F3:F4"/>
  </mergeCells>
  <printOptions/>
  <pageMargins left="0.7875" right="0.5902777777777778" top="0.7875" bottom="0.7875" header="0.4722222222222222" footer="0.5118055555555555"/>
  <pageSetup horizontalDpi="300" verticalDpi="300" orientation="landscape" paperSize="9" scale="42" r:id="rId1"/>
  <headerFooter alignWithMargins="0">
    <oddHeader>&amp;R&amp;"Times New Roman,Обычный"&amp;14Продовження  додатка 1
Таблиця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25"/>
  <sheetViews>
    <sheetView zoomScale="60" zoomScaleNormal="60" zoomScalePageLayoutView="0" workbookViewId="0" topLeftCell="A10">
      <selection activeCell="J16" sqref="J16:K16"/>
    </sheetView>
  </sheetViews>
  <sheetFormatPr defaultColWidth="9.00390625" defaultRowHeight="12.75"/>
  <cols>
    <col min="1" max="1" width="49.125" style="71" customWidth="1"/>
    <col min="2" max="2" width="13.625" style="127" customWidth="1"/>
    <col min="3" max="3" width="12.75390625" style="71" customWidth="1"/>
    <col min="4" max="4" width="16.125" style="71" customWidth="1"/>
    <col min="5" max="5" width="15.375" style="71" customWidth="1"/>
    <col min="6" max="6" width="16.625" style="71" customWidth="1"/>
    <col min="7" max="7" width="15.25390625" style="71" customWidth="1"/>
    <col min="8" max="8" width="16.625" style="71" customWidth="1"/>
    <col min="9" max="9" width="16.125" style="71" customWidth="1"/>
    <col min="10" max="10" width="16.375" style="71" customWidth="1"/>
    <col min="11" max="11" width="16.625" style="71" customWidth="1"/>
    <col min="12" max="12" width="16.875" style="71" customWidth="1"/>
    <col min="13" max="15" width="16.75390625" style="71" customWidth="1"/>
    <col min="16" max="16384" width="9.125" style="71" customWidth="1"/>
  </cols>
  <sheetData>
    <row r="1" spans="1:15" ht="18.75">
      <c r="A1" s="229" t="s">
        <v>363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18.75">
      <c r="A2" s="229" t="s">
        <v>477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18.75">
      <c r="A3" s="232" t="s">
        <v>478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19.5" customHeight="1">
      <c r="A4" s="238" t="s">
        <v>364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21.75" customHeight="1">
      <c r="A5" s="239" t="s">
        <v>365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0.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ht="16.5" customHeight="1">
      <c r="A7" s="240" t="s">
        <v>366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0.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s="1" customFormat="1" ht="40.5" customHeight="1">
      <c r="A9" s="214" t="s">
        <v>33</v>
      </c>
      <c r="B9" s="214"/>
      <c r="C9" s="214"/>
      <c r="D9" s="215" t="s">
        <v>35</v>
      </c>
      <c r="E9" s="215"/>
      <c r="F9" s="215" t="s">
        <v>367</v>
      </c>
      <c r="G9" s="215"/>
      <c r="H9" s="215" t="s">
        <v>37</v>
      </c>
      <c r="I9" s="215"/>
      <c r="J9" s="215" t="s">
        <v>38</v>
      </c>
      <c r="K9" s="215"/>
      <c r="L9" s="215" t="s">
        <v>368</v>
      </c>
      <c r="M9" s="215"/>
      <c r="N9" s="215" t="s">
        <v>369</v>
      </c>
      <c r="O9" s="215"/>
    </row>
    <row r="10" spans="1:15" s="1" customFormat="1" ht="18" customHeight="1">
      <c r="A10" s="214">
        <v>1</v>
      </c>
      <c r="B10" s="214"/>
      <c r="C10" s="214"/>
      <c r="D10" s="215">
        <v>2</v>
      </c>
      <c r="E10" s="215"/>
      <c r="F10" s="215">
        <v>3</v>
      </c>
      <c r="G10" s="215"/>
      <c r="H10" s="215">
        <v>4</v>
      </c>
      <c r="I10" s="215"/>
      <c r="J10" s="215">
        <v>5</v>
      </c>
      <c r="K10" s="215"/>
      <c r="L10" s="215">
        <v>6</v>
      </c>
      <c r="M10" s="215"/>
      <c r="N10" s="215">
        <v>7</v>
      </c>
      <c r="O10" s="215"/>
    </row>
    <row r="11" spans="1:15" s="1" customFormat="1" ht="73.5" customHeight="1">
      <c r="A11" s="242" t="s">
        <v>370</v>
      </c>
      <c r="B11" s="242"/>
      <c r="C11" s="242"/>
      <c r="D11" s="243">
        <f>SUM(D12:D14)</f>
        <v>18</v>
      </c>
      <c r="E11" s="243"/>
      <c r="F11" s="243">
        <f>SUM(F12:F14)</f>
        <v>21</v>
      </c>
      <c r="G11" s="243"/>
      <c r="H11" s="243">
        <f>SUM(H12:H14)</f>
        <v>18</v>
      </c>
      <c r="I11" s="243"/>
      <c r="J11" s="243">
        <f>SUM(J12:J14)</f>
        <v>22</v>
      </c>
      <c r="K11" s="243"/>
      <c r="L11" s="244">
        <f aca="true" t="shared" si="0" ref="L11:L29">J11/H11*100</f>
        <v>122.22222222222223</v>
      </c>
      <c r="M11" s="244"/>
      <c r="N11" s="244">
        <f aca="true" t="shared" si="1" ref="N11:N29">J11/D11*100</f>
        <v>122.22222222222223</v>
      </c>
      <c r="O11" s="244"/>
    </row>
    <row r="12" spans="1:15" s="1" customFormat="1" ht="19.5" customHeight="1">
      <c r="A12" s="246" t="s">
        <v>125</v>
      </c>
      <c r="B12" s="246"/>
      <c r="C12" s="246"/>
      <c r="D12" s="241">
        <v>1</v>
      </c>
      <c r="E12" s="241"/>
      <c r="F12" s="241">
        <v>1</v>
      </c>
      <c r="G12" s="241"/>
      <c r="H12" s="245">
        <v>1</v>
      </c>
      <c r="I12" s="245"/>
      <c r="J12" s="245">
        <v>1</v>
      </c>
      <c r="K12" s="245"/>
      <c r="L12" s="241">
        <f t="shared" si="0"/>
        <v>100</v>
      </c>
      <c r="M12" s="241"/>
      <c r="N12" s="241">
        <f t="shared" si="1"/>
        <v>100</v>
      </c>
      <c r="O12" s="241"/>
    </row>
    <row r="13" spans="1:15" s="1" customFormat="1" ht="19.5" customHeight="1">
      <c r="A13" s="247" t="s">
        <v>127</v>
      </c>
      <c r="B13" s="247"/>
      <c r="C13" s="247"/>
      <c r="D13" s="241">
        <v>3</v>
      </c>
      <c r="E13" s="241"/>
      <c r="F13" s="241">
        <v>3</v>
      </c>
      <c r="G13" s="241"/>
      <c r="H13" s="245">
        <v>3</v>
      </c>
      <c r="I13" s="245"/>
      <c r="J13" s="245">
        <v>3</v>
      </c>
      <c r="K13" s="245"/>
      <c r="L13" s="241">
        <f t="shared" si="0"/>
        <v>100</v>
      </c>
      <c r="M13" s="241"/>
      <c r="N13" s="241">
        <f t="shared" si="1"/>
        <v>100</v>
      </c>
      <c r="O13" s="241"/>
    </row>
    <row r="14" spans="1:15" s="1" customFormat="1" ht="19.5" customHeight="1">
      <c r="A14" s="247" t="s">
        <v>129</v>
      </c>
      <c r="B14" s="247"/>
      <c r="C14" s="247"/>
      <c r="D14" s="241">
        <v>14</v>
      </c>
      <c r="E14" s="241"/>
      <c r="F14" s="241">
        <v>17</v>
      </c>
      <c r="G14" s="241"/>
      <c r="H14" s="245">
        <v>14</v>
      </c>
      <c r="I14" s="245"/>
      <c r="J14" s="245">
        <v>18</v>
      </c>
      <c r="K14" s="245"/>
      <c r="L14" s="241">
        <f t="shared" si="0"/>
        <v>128.57142857142858</v>
      </c>
      <c r="M14" s="241"/>
      <c r="N14" s="241">
        <f t="shared" si="1"/>
        <v>128.57142857142858</v>
      </c>
      <c r="O14" s="241"/>
    </row>
    <row r="15" spans="1:15" s="1" customFormat="1" ht="24" customHeight="1">
      <c r="A15" s="223" t="s">
        <v>371</v>
      </c>
      <c r="B15" s="223"/>
      <c r="C15" s="223"/>
      <c r="D15" s="243">
        <f>SUM(D16:D18)</f>
        <v>1965.5</v>
      </c>
      <c r="E15" s="243"/>
      <c r="F15" s="243">
        <f>SUM(F16:F18)</f>
        <v>2038</v>
      </c>
      <c r="G15" s="243"/>
      <c r="H15" s="243">
        <f>SUM(H16:H18)</f>
        <v>1954</v>
      </c>
      <c r="I15" s="243"/>
      <c r="J15" s="243">
        <f>SUM(J16:J18)</f>
        <v>2093.4</v>
      </c>
      <c r="K15" s="243"/>
      <c r="L15" s="244">
        <f t="shared" si="0"/>
        <v>107.13408393039919</v>
      </c>
      <c r="M15" s="244"/>
      <c r="N15" s="244">
        <f t="shared" si="1"/>
        <v>106.50725006359704</v>
      </c>
      <c r="O15" s="244"/>
    </row>
    <row r="16" spans="1:15" s="1" customFormat="1" ht="19.5" customHeight="1">
      <c r="A16" s="246" t="s">
        <v>125</v>
      </c>
      <c r="B16" s="246"/>
      <c r="C16" s="246"/>
      <c r="D16" s="241">
        <v>281.7</v>
      </c>
      <c r="E16" s="241"/>
      <c r="F16" s="241">
        <v>229.7</v>
      </c>
      <c r="G16" s="241"/>
      <c r="H16" s="245">
        <v>278</v>
      </c>
      <c r="I16" s="245"/>
      <c r="J16" s="245">
        <v>225</v>
      </c>
      <c r="K16" s="245"/>
      <c r="L16" s="241">
        <f t="shared" si="0"/>
        <v>80.93525179856115</v>
      </c>
      <c r="M16" s="241"/>
      <c r="N16" s="241">
        <f t="shared" si="1"/>
        <v>79.87220447284345</v>
      </c>
      <c r="O16" s="241"/>
    </row>
    <row r="17" spans="1:15" s="1" customFormat="1" ht="19.5" customHeight="1">
      <c r="A17" s="247" t="s">
        <v>127</v>
      </c>
      <c r="B17" s="247"/>
      <c r="C17" s="247"/>
      <c r="D17" s="241">
        <v>417.9</v>
      </c>
      <c r="E17" s="241"/>
      <c r="F17" s="241">
        <v>482.3</v>
      </c>
      <c r="G17" s="241"/>
      <c r="H17" s="245">
        <v>404</v>
      </c>
      <c r="I17" s="245"/>
      <c r="J17" s="245">
        <v>357.4</v>
      </c>
      <c r="K17" s="245"/>
      <c r="L17" s="241">
        <f t="shared" si="0"/>
        <v>88.46534653465345</v>
      </c>
      <c r="M17" s="241"/>
      <c r="N17" s="241">
        <f t="shared" si="1"/>
        <v>85.52285235702321</v>
      </c>
      <c r="O17" s="241"/>
    </row>
    <row r="18" spans="1:15" s="1" customFormat="1" ht="19.5" customHeight="1">
      <c r="A18" s="247" t="s">
        <v>129</v>
      </c>
      <c r="B18" s="247"/>
      <c r="C18" s="247"/>
      <c r="D18" s="241">
        <v>1265.9</v>
      </c>
      <c r="E18" s="241"/>
      <c r="F18" s="241">
        <v>1326</v>
      </c>
      <c r="G18" s="241"/>
      <c r="H18" s="245">
        <v>1272</v>
      </c>
      <c r="I18" s="245"/>
      <c r="J18" s="245">
        <v>1511</v>
      </c>
      <c r="K18" s="245"/>
      <c r="L18" s="241">
        <f t="shared" si="0"/>
        <v>118.78930817610063</v>
      </c>
      <c r="M18" s="241"/>
      <c r="N18" s="241">
        <f t="shared" si="1"/>
        <v>119.36171893514495</v>
      </c>
      <c r="O18" s="241"/>
    </row>
    <row r="19" spans="1:15" s="1" customFormat="1" ht="19.5" customHeight="1">
      <c r="A19" s="223" t="s">
        <v>372</v>
      </c>
      <c r="B19" s="223"/>
      <c r="C19" s="223"/>
      <c r="D19" s="243">
        <f>'I. Фін результат'!C99</f>
        <v>1965.5</v>
      </c>
      <c r="E19" s="243"/>
      <c r="F19" s="243">
        <f>'I. Фін результат'!D99</f>
        <v>2038</v>
      </c>
      <c r="G19" s="243"/>
      <c r="H19" s="243">
        <f>'I. Фін результат'!E99</f>
        <v>1954</v>
      </c>
      <c r="I19" s="243"/>
      <c r="J19" s="243">
        <f>'I. Фін результат'!F99</f>
        <v>2093</v>
      </c>
      <c r="K19" s="243"/>
      <c r="L19" s="244">
        <f t="shared" si="0"/>
        <v>107.1136131013306</v>
      </c>
      <c r="M19" s="244"/>
      <c r="N19" s="244">
        <f t="shared" si="1"/>
        <v>106.48689900788604</v>
      </c>
      <c r="O19" s="244"/>
    </row>
    <row r="20" spans="1:15" s="1" customFormat="1" ht="19.5" customHeight="1">
      <c r="A20" s="246" t="s">
        <v>125</v>
      </c>
      <c r="B20" s="246"/>
      <c r="C20" s="246"/>
      <c r="D20" s="244">
        <f>D16</f>
        <v>281.7</v>
      </c>
      <c r="E20" s="244"/>
      <c r="F20" s="244">
        <v>230</v>
      </c>
      <c r="G20" s="244"/>
      <c r="H20" s="248">
        <v>209</v>
      </c>
      <c r="I20" s="248"/>
      <c r="J20" s="248">
        <v>225</v>
      </c>
      <c r="K20" s="248"/>
      <c r="L20" s="241">
        <f t="shared" si="0"/>
        <v>107.65550239234449</v>
      </c>
      <c r="M20" s="241"/>
      <c r="N20" s="241">
        <f t="shared" si="1"/>
        <v>79.87220447284345</v>
      </c>
      <c r="O20" s="241"/>
    </row>
    <row r="21" spans="1:15" s="1" customFormat="1" ht="19.5" customHeight="1">
      <c r="A21" s="247" t="s">
        <v>127</v>
      </c>
      <c r="B21" s="247"/>
      <c r="C21" s="247"/>
      <c r="D21" s="244">
        <f>D17</f>
        <v>417.9</v>
      </c>
      <c r="E21" s="244"/>
      <c r="F21" s="241">
        <v>482</v>
      </c>
      <c r="G21" s="241"/>
      <c r="H21" s="245">
        <v>303</v>
      </c>
      <c r="I21" s="245"/>
      <c r="J21" s="245">
        <v>357</v>
      </c>
      <c r="K21" s="245"/>
      <c r="L21" s="241">
        <f t="shared" si="0"/>
        <v>117.82178217821782</v>
      </c>
      <c r="M21" s="241"/>
      <c r="N21" s="241">
        <f t="shared" si="1"/>
        <v>85.42713567839196</v>
      </c>
      <c r="O21" s="241"/>
    </row>
    <row r="22" spans="1:15" s="1" customFormat="1" ht="19.5" customHeight="1">
      <c r="A22" s="247" t="s">
        <v>129</v>
      </c>
      <c r="B22" s="247"/>
      <c r="C22" s="247"/>
      <c r="D22" s="244">
        <f>D18</f>
        <v>1265.9</v>
      </c>
      <c r="E22" s="244"/>
      <c r="F22" s="241">
        <v>1326</v>
      </c>
      <c r="G22" s="241"/>
      <c r="H22" s="245">
        <v>1257</v>
      </c>
      <c r="I22" s="245"/>
      <c r="J22" s="245">
        <v>1511</v>
      </c>
      <c r="K22" s="245"/>
      <c r="L22" s="241">
        <f t="shared" si="0"/>
        <v>120.2068416865553</v>
      </c>
      <c r="M22" s="241"/>
      <c r="N22" s="241">
        <f t="shared" si="1"/>
        <v>119.36171893514495</v>
      </c>
      <c r="O22" s="241"/>
    </row>
    <row r="23" spans="1:15" s="1" customFormat="1" ht="39" customHeight="1">
      <c r="A23" s="223" t="s">
        <v>373</v>
      </c>
      <c r="B23" s="223"/>
      <c r="C23" s="223"/>
      <c r="D23" s="243">
        <f>(D19/D11)/12*1000</f>
        <v>9099.537037037036</v>
      </c>
      <c r="E23" s="243"/>
      <c r="F23" s="243">
        <f>(F19/F11)/12*1000</f>
        <v>8087.301587301587</v>
      </c>
      <c r="G23" s="243"/>
      <c r="H23" s="243">
        <f>(H19/H11)/12*1000</f>
        <v>9046.296296296296</v>
      </c>
      <c r="I23" s="243"/>
      <c r="J23" s="243">
        <f>(J19/J11)/12*1000</f>
        <v>7928.030303030304</v>
      </c>
      <c r="K23" s="243"/>
      <c r="L23" s="244">
        <f t="shared" si="0"/>
        <v>87.63841071927051</v>
      </c>
      <c r="M23" s="244"/>
      <c r="N23" s="244">
        <f t="shared" si="1"/>
        <v>87.12564464281586</v>
      </c>
      <c r="O23" s="244"/>
    </row>
    <row r="24" spans="1:15" s="1" customFormat="1" ht="19.5" customHeight="1">
      <c r="A24" s="251" t="s">
        <v>374</v>
      </c>
      <c r="B24" s="251"/>
      <c r="C24" s="251"/>
      <c r="D24" s="252">
        <f>(D20/D12)/12*1000</f>
        <v>23474.999999999996</v>
      </c>
      <c r="E24" s="252"/>
      <c r="F24" s="252">
        <f>(F20/F12)/12*1000</f>
        <v>19166.666666666668</v>
      </c>
      <c r="G24" s="252"/>
      <c r="H24" s="252">
        <f>(H20/H12)/12*1000</f>
        <v>17416.666666666668</v>
      </c>
      <c r="I24" s="252"/>
      <c r="J24" s="252">
        <f>(J20/J12)/12*1000</f>
        <v>18750</v>
      </c>
      <c r="K24" s="252"/>
      <c r="L24" s="241">
        <f t="shared" si="0"/>
        <v>107.65550239234449</v>
      </c>
      <c r="M24" s="241"/>
      <c r="N24" s="241">
        <f t="shared" si="1"/>
        <v>79.87220447284346</v>
      </c>
      <c r="O24" s="241"/>
    </row>
    <row r="25" spans="1:15" s="135" customFormat="1" ht="19.5" customHeight="1">
      <c r="A25" s="253" t="s">
        <v>375</v>
      </c>
      <c r="B25" s="253"/>
      <c r="C25" s="253"/>
      <c r="D25" s="249">
        <f>D24-D26</f>
        <v>16078.999999999996</v>
      </c>
      <c r="E25" s="249"/>
      <c r="F25" s="249">
        <f>F24-F26</f>
        <v>10555.666666666668</v>
      </c>
      <c r="G25" s="249"/>
      <c r="H25" s="249">
        <f>H24-H26</f>
        <v>11576.666666666668</v>
      </c>
      <c r="I25" s="249"/>
      <c r="J25" s="249">
        <f>J24-J26</f>
        <v>12485</v>
      </c>
      <c r="K25" s="249"/>
      <c r="L25" s="250">
        <f t="shared" si="0"/>
        <v>107.84624244169305</v>
      </c>
      <c r="M25" s="250"/>
      <c r="N25" s="250">
        <f t="shared" si="1"/>
        <v>77.64786367311402</v>
      </c>
      <c r="O25" s="250"/>
    </row>
    <row r="26" spans="1:15" s="135" customFormat="1" ht="19.5" customHeight="1">
      <c r="A26" s="253" t="s">
        <v>376</v>
      </c>
      <c r="B26" s="253"/>
      <c r="C26" s="253"/>
      <c r="D26" s="254">
        <v>7396</v>
      </c>
      <c r="E26" s="254"/>
      <c r="F26" s="254">
        <v>8611</v>
      </c>
      <c r="G26" s="254"/>
      <c r="H26" s="254">
        <v>5840</v>
      </c>
      <c r="I26" s="254"/>
      <c r="J26" s="254">
        <v>6265</v>
      </c>
      <c r="K26" s="254"/>
      <c r="L26" s="250">
        <f t="shared" si="0"/>
        <v>107.27739726027397</v>
      </c>
      <c r="M26" s="250"/>
      <c r="N26" s="250">
        <f t="shared" si="1"/>
        <v>84.7079502433748</v>
      </c>
      <c r="O26" s="250"/>
    </row>
    <row r="27" spans="1:15" s="135" customFormat="1" ht="19.5" customHeight="1">
      <c r="A27" s="253" t="s">
        <v>377</v>
      </c>
      <c r="B27" s="253"/>
      <c r="C27" s="253"/>
      <c r="D27" s="254"/>
      <c r="E27" s="254"/>
      <c r="F27" s="254"/>
      <c r="G27" s="254"/>
      <c r="H27" s="254"/>
      <c r="I27" s="254"/>
      <c r="J27" s="254"/>
      <c r="K27" s="254"/>
      <c r="L27" s="250" t="e">
        <f t="shared" si="0"/>
        <v>#DIV/0!</v>
      </c>
      <c r="M27" s="250"/>
      <c r="N27" s="250" t="e">
        <f t="shared" si="1"/>
        <v>#DIV/0!</v>
      </c>
      <c r="O27" s="250"/>
    </row>
    <row r="28" spans="1:15" s="1" customFormat="1" ht="19.5" customHeight="1">
      <c r="A28" s="251" t="s">
        <v>136</v>
      </c>
      <c r="B28" s="251"/>
      <c r="C28" s="251"/>
      <c r="D28" s="252">
        <f>(D21/D13)/12*1000</f>
        <v>11608.333333333332</v>
      </c>
      <c r="E28" s="252"/>
      <c r="F28" s="252">
        <f>(F21/F13)/12*1000</f>
        <v>13388.888888888887</v>
      </c>
      <c r="G28" s="252"/>
      <c r="H28" s="252">
        <f>(H21/H13)/12*1000</f>
        <v>8416.666666666666</v>
      </c>
      <c r="I28" s="252"/>
      <c r="J28" s="252">
        <f>(J21/J13)/12*1000</f>
        <v>9916.666666666666</v>
      </c>
      <c r="K28" s="252"/>
      <c r="L28" s="241">
        <f t="shared" si="0"/>
        <v>117.82178217821782</v>
      </c>
      <c r="M28" s="241"/>
      <c r="N28" s="241">
        <f t="shared" si="1"/>
        <v>85.42713567839196</v>
      </c>
      <c r="O28" s="241"/>
    </row>
    <row r="29" spans="1:15" s="1" customFormat="1" ht="20.25" customHeight="1">
      <c r="A29" s="251" t="s">
        <v>138</v>
      </c>
      <c r="B29" s="251"/>
      <c r="C29" s="251"/>
      <c r="D29" s="252">
        <f>(D22/D14)/12*1000</f>
        <v>7535.119047619048</v>
      </c>
      <c r="E29" s="252"/>
      <c r="F29" s="252">
        <f>(F22/F14)/12*1000</f>
        <v>6500</v>
      </c>
      <c r="G29" s="252"/>
      <c r="H29" s="252">
        <f>(H22/H14)/12*1000</f>
        <v>7482.142857142858</v>
      </c>
      <c r="I29" s="252"/>
      <c r="J29" s="252">
        <f>(J22/J14)/12*1000</f>
        <v>6995.37037037037</v>
      </c>
      <c r="K29" s="252"/>
      <c r="L29" s="241">
        <f t="shared" si="0"/>
        <v>93.49421020065411</v>
      </c>
      <c r="M29" s="241"/>
      <c r="N29" s="241">
        <f t="shared" si="1"/>
        <v>92.83689250511274</v>
      </c>
      <c r="O29" s="241"/>
    </row>
    <row r="30" spans="1:15" ht="8.25" customHeight="1">
      <c r="A30" s="136"/>
      <c r="B30" s="136"/>
      <c r="C30" s="136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</row>
    <row r="31" spans="1:15" ht="20.25" customHeight="1">
      <c r="A31" s="255" t="s">
        <v>378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</row>
    <row r="32" spans="1:9" ht="20.25" customHeight="1">
      <c r="A32" s="137"/>
      <c r="B32" s="137"/>
      <c r="C32" s="137"/>
      <c r="D32" s="137"/>
      <c r="E32" s="137"/>
      <c r="F32" s="137"/>
      <c r="G32" s="137"/>
      <c r="H32" s="137"/>
      <c r="I32" s="137"/>
    </row>
    <row r="33" spans="1:15" ht="19.5" customHeight="1">
      <c r="A33" s="12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0" ht="21.75" customHeight="1">
      <c r="A34" s="256" t="s">
        <v>379</v>
      </c>
      <c r="B34" s="256"/>
      <c r="C34" s="256"/>
      <c r="D34" s="256"/>
      <c r="E34" s="256"/>
      <c r="F34" s="256"/>
      <c r="G34" s="256"/>
      <c r="H34" s="256"/>
      <c r="I34" s="256"/>
      <c r="J34" s="256"/>
    </row>
    <row r="35" ht="19.5" customHeight="1">
      <c r="A35" s="138"/>
    </row>
    <row r="36" spans="1:15" ht="63.75" customHeight="1">
      <c r="A36" s="215" t="s">
        <v>380</v>
      </c>
      <c r="B36" s="215" t="s">
        <v>381</v>
      </c>
      <c r="C36" s="215"/>
      <c r="D36" s="215" t="s">
        <v>382</v>
      </c>
      <c r="E36" s="215"/>
      <c r="F36" s="215"/>
      <c r="G36" s="215" t="s">
        <v>383</v>
      </c>
      <c r="H36" s="215"/>
      <c r="I36" s="215"/>
      <c r="J36" s="215" t="s">
        <v>384</v>
      </c>
      <c r="K36" s="215"/>
      <c r="L36" s="215"/>
      <c r="M36" s="215" t="s">
        <v>385</v>
      </c>
      <c r="N36" s="215"/>
      <c r="O36" s="215"/>
    </row>
    <row r="37" spans="1:15" ht="171" customHeight="1">
      <c r="A37" s="215"/>
      <c r="B37" s="26" t="s">
        <v>386</v>
      </c>
      <c r="C37" s="26" t="s">
        <v>387</v>
      </c>
      <c r="D37" s="26" t="s">
        <v>388</v>
      </c>
      <c r="E37" s="26" t="s">
        <v>389</v>
      </c>
      <c r="F37" s="26" t="s">
        <v>390</v>
      </c>
      <c r="G37" s="26" t="s">
        <v>388</v>
      </c>
      <c r="H37" s="26" t="s">
        <v>389</v>
      </c>
      <c r="I37" s="26" t="s">
        <v>390</v>
      </c>
      <c r="J37" s="26" t="s">
        <v>388</v>
      </c>
      <c r="K37" s="26" t="s">
        <v>389</v>
      </c>
      <c r="L37" s="26" t="s">
        <v>390</v>
      </c>
      <c r="M37" s="26" t="s">
        <v>388</v>
      </c>
      <c r="N37" s="26" t="s">
        <v>389</v>
      </c>
      <c r="O37" s="26" t="s">
        <v>390</v>
      </c>
    </row>
    <row r="38" spans="1:15" ht="18" customHeight="1">
      <c r="A38" s="26">
        <v>1</v>
      </c>
      <c r="B38" s="26">
        <v>2</v>
      </c>
      <c r="C38" s="26">
        <v>3</v>
      </c>
      <c r="D38" s="26">
        <v>4</v>
      </c>
      <c r="E38" s="26">
        <v>5</v>
      </c>
      <c r="F38" s="26">
        <v>6</v>
      </c>
      <c r="G38" s="26">
        <v>7</v>
      </c>
      <c r="H38" s="25">
        <v>8</v>
      </c>
      <c r="I38" s="25">
        <v>9</v>
      </c>
      <c r="J38" s="25">
        <v>10</v>
      </c>
      <c r="K38" s="25">
        <v>11</v>
      </c>
      <c r="L38" s="25">
        <v>12</v>
      </c>
      <c r="M38" s="25">
        <v>13</v>
      </c>
      <c r="N38" s="25">
        <v>14</v>
      </c>
      <c r="O38" s="25">
        <v>15</v>
      </c>
    </row>
    <row r="39" spans="1:15" ht="42" customHeight="1">
      <c r="A39" s="26" t="s">
        <v>391</v>
      </c>
      <c r="B39" s="133">
        <f>(D39*100)/D45</f>
        <v>2.2257438857088796</v>
      </c>
      <c r="C39" s="110">
        <f>(M39*100)/M45</f>
        <v>6.8807339449541285</v>
      </c>
      <c r="D39" s="26">
        <v>94.1</v>
      </c>
      <c r="E39" s="26">
        <v>398</v>
      </c>
      <c r="F39" s="183">
        <f>D39/E39*1000</f>
        <v>236.43216080402007</v>
      </c>
      <c r="G39" s="26">
        <v>160</v>
      </c>
      <c r="H39" s="25">
        <v>290</v>
      </c>
      <c r="I39" s="183">
        <f>G39/H39*1000</f>
        <v>551.7241379310344</v>
      </c>
      <c r="J39" s="191">
        <v>292</v>
      </c>
      <c r="K39" s="191">
        <v>180</v>
      </c>
      <c r="L39" s="192">
        <f>J39/K39*1000</f>
        <v>1622.2222222222222</v>
      </c>
      <c r="M39" s="191">
        <v>300</v>
      </c>
      <c r="N39" s="191">
        <v>510</v>
      </c>
      <c r="O39" s="192">
        <f>M39/N39*1000</f>
        <v>588.2352941176471</v>
      </c>
    </row>
    <row r="40" spans="1:15" ht="42" customHeight="1">
      <c r="A40" s="26" t="s">
        <v>392</v>
      </c>
      <c r="B40" s="133">
        <f>(D40*100)/D45</f>
        <v>32.16093476512608</v>
      </c>
      <c r="C40" s="110">
        <f>(M40*100)/M45</f>
        <v>45.18348623853211</v>
      </c>
      <c r="D40" s="26">
        <v>1359.7</v>
      </c>
      <c r="E40" s="26">
        <v>22430</v>
      </c>
      <c r="F40" s="183">
        <f>D40/E40*1000</f>
        <v>60.619705751226036</v>
      </c>
      <c r="G40" s="26">
        <v>1300</v>
      </c>
      <c r="H40" s="25">
        <v>19500</v>
      </c>
      <c r="I40" s="183">
        <f>G40/H40*1000</f>
        <v>66.66666666666667</v>
      </c>
      <c r="J40" s="191">
        <v>990</v>
      </c>
      <c r="K40" s="191">
        <v>18400</v>
      </c>
      <c r="L40" s="192">
        <f>J40/K40*1000</f>
        <v>53.80434782608696</v>
      </c>
      <c r="M40" s="191">
        <v>1970</v>
      </c>
      <c r="N40" s="191">
        <v>24000</v>
      </c>
      <c r="O40" s="192">
        <f>M40/N40*1000</f>
        <v>82.08333333333333</v>
      </c>
    </row>
    <row r="41" spans="1:15" ht="42" customHeight="1">
      <c r="A41" s="26" t="s">
        <v>393</v>
      </c>
      <c r="B41" s="133">
        <f>(D41*100)/D45</f>
        <v>14.177586451582386</v>
      </c>
      <c r="C41" s="110">
        <f>(M41*100)/M45</f>
        <v>10.779816513761467</v>
      </c>
      <c r="D41" s="26">
        <v>599.4</v>
      </c>
      <c r="E41" s="26">
        <v>859</v>
      </c>
      <c r="F41" s="183">
        <f>D41/E41*1000</f>
        <v>697.7881257275902</v>
      </c>
      <c r="G41" s="26">
        <v>580</v>
      </c>
      <c r="H41" s="25">
        <v>967</v>
      </c>
      <c r="I41" s="183">
        <f>G41/H41*1000</f>
        <v>599.7931747673216</v>
      </c>
      <c r="J41" s="191">
        <v>428</v>
      </c>
      <c r="K41" s="191">
        <v>725</v>
      </c>
      <c r="L41" s="192">
        <f>J41/K41*1000</f>
        <v>590.3448275862069</v>
      </c>
      <c r="M41" s="191">
        <v>470</v>
      </c>
      <c r="N41" s="191">
        <v>950</v>
      </c>
      <c r="O41" s="192">
        <f>M41/N41*1000</f>
        <v>494.7368421052631</v>
      </c>
    </row>
    <row r="42" spans="1:15" ht="42" customHeight="1">
      <c r="A42" s="26" t="s">
        <v>394</v>
      </c>
      <c r="B42" s="133">
        <f>(D42*100)/D45</f>
        <v>9.74975164388098</v>
      </c>
      <c r="C42" s="110">
        <f>(M42*100)/M45</f>
        <v>12.155963302752294</v>
      </c>
      <c r="D42" s="26">
        <v>412.2</v>
      </c>
      <c r="E42" s="26">
        <v>184</v>
      </c>
      <c r="F42" s="183">
        <f>D42/E42*1000</f>
        <v>2240.217391304348</v>
      </c>
      <c r="G42" s="26">
        <v>690</v>
      </c>
      <c r="H42" s="25">
        <v>132</v>
      </c>
      <c r="I42" s="183">
        <f>G42/H42*1000</f>
        <v>5227.272727272728</v>
      </c>
      <c r="J42" s="191">
        <v>475</v>
      </c>
      <c r="K42" s="191">
        <v>78</v>
      </c>
      <c r="L42" s="192">
        <f>J42/K42*1000</f>
        <v>6089.74358974359</v>
      </c>
      <c r="M42" s="191">
        <v>530</v>
      </c>
      <c r="N42" s="191">
        <v>145</v>
      </c>
      <c r="O42" s="192">
        <f>M42/N42*1000</f>
        <v>3655.1724137931037</v>
      </c>
    </row>
    <row r="43" spans="1:15" ht="42" customHeight="1">
      <c r="A43" s="36" t="s">
        <v>395</v>
      </c>
      <c r="B43" s="133">
        <f>(D43*100)/D45</f>
        <v>41.68598325370169</v>
      </c>
      <c r="C43" s="110">
        <f>(M43*100)/M45</f>
        <v>25</v>
      </c>
      <c r="D43" s="140">
        <v>1762.4</v>
      </c>
      <c r="E43" s="133">
        <v>78</v>
      </c>
      <c r="F43" s="183">
        <f>D43/E43*1000</f>
        <v>22594.871794871797</v>
      </c>
      <c r="G43" s="133">
        <v>1342</v>
      </c>
      <c r="H43" s="133">
        <v>55</v>
      </c>
      <c r="I43" s="183">
        <f>G43/H43*1000</f>
        <v>24400</v>
      </c>
      <c r="J43" s="193">
        <v>59.2</v>
      </c>
      <c r="K43" s="193">
        <v>10</v>
      </c>
      <c r="L43" s="192">
        <f>J43/K43*1000</f>
        <v>5920</v>
      </c>
      <c r="M43" s="193">
        <v>1090</v>
      </c>
      <c r="N43" s="193">
        <v>40</v>
      </c>
      <c r="O43" s="192">
        <f>M43/N43*1000</f>
        <v>27250</v>
      </c>
    </row>
    <row r="44" spans="1:15" ht="42" customHeight="1">
      <c r="A44" s="36"/>
      <c r="B44" s="139"/>
      <c r="C44" s="139"/>
      <c r="D44" s="133"/>
      <c r="E44" s="133"/>
      <c r="F44" s="140"/>
      <c r="G44" s="133"/>
      <c r="H44" s="133"/>
      <c r="I44" s="140"/>
      <c r="J44" s="133"/>
      <c r="K44" s="133"/>
      <c r="L44" s="140"/>
      <c r="M44" s="133"/>
      <c r="N44" s="133"/>
      <c r="O44" s="140"/>
    </row>
    <row r="45" spans="1:15" ht="19.5" customHeight="1">
      <c r="A45" s="68" t="s">
        <v>231</v>
      </c>
      <c r="B45" s="141">
        <v>100</v>
      </c>
      <c r="C45" s="141">
        <v>100</v>
      </c>
      <c r="D45" s="131">
        <f>SUM(D39:D44)</f>
        <v>4227.799999999999</v>
      </c>
      <c r="E45" s="132"/>
      <c r="F45" s="142"/>
      <c r="G45" s="131">
        <f>SUM(G39:G44)</f>
        <v>4072</v>
      </c>
      <c r="H45" s="132"/>
      <c r="I45" s="142"/>
      <c r="J45" s="131">
        <f>SUM(J39:J44)</f>
        <v>2244.2</v>
      </c>
      <c r="K45" s="132"/>
      <c r="L45" s="142"/>
      <c r="M45" s="131">
        <f>SUM(M39:M44)</f>
        <v>4360</v>
      </c>
      <c r="N45" s="132"/>
      <c r="O45" s="142"/>
    </row>
    <row r="46" spans="1:15" ht="19.5" customHeight="1">
      <c r="A46" s="109"/>
      <c r="B46" s="184">
        <f>SUM(B39:B43)</f>
        <v>100.00000000000001</v>
      </c>
      <c r="C46" s="143"/>
      <c r="D46" s="143"/>
      <c r="E46" s="143"/>
      <c r="F46" s="93"/>
      <c r="G46" s="93"/>
      <c r="H46" s="93"/>
      <c r="I46" s="54"/>
      <c r="J46" s="54"/>
      <c r="K46" s="54"/>
      <c r="L46" s="54"/>
      <c r="M46" s="54"/>
      <c r="N46" s="54"/>
      <c r="O46" s="54"/>
    </row>
    <row r="47" spans="1:15" ht="21.75" customHeight="1">
      <c r="A47" s="239" t="s">
        <v>396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</row>
    <row r="48" ht="19.5" customHeight="1">
      <c r="A48" s="138"/>
    </row>
    <row r="49" spans="1:15" ht="63.75" customHeight="1">
      <c r="A49" s="26" t="s">
        <v>397</v>
      </c>
      <c r="B49" s="215" t="s">
        <v>398</v>
      </c>
      <c r="C49" s="215"/>
      <c r="D49" s="215" t="s">
        <v>399</v>
      </c>
      <c r="E49" s="215"/>
      <c r="F49" s="215" t="s">
        <v>400</v>
      </c>
      <c r="G49" s="215"/>
      <c r="H49" s="215" t="s">
        <v>401</v>
      </c>
      <c r="I49" s="215"/>
      <c r="J49" s="215"/>
      <c r="K49" s="215" t="s">
        <v>402</v>
      </c>
      <c r="L49" s="215"/>
      <c r="M49" s="215" t="s">
        <v>403</v>
      </c>
      <c r="N49" s="215"/>
      <c r="O49" s="215"/>
    </row>
    <row r="50" spans="1:15" ht="18" customHeight="1">
      <c r="A50" s="25">
        <v>1</v>
      </c>
      <c r="B50" s="214">
        <v>2</v>
      </c>
      <c r="C50" s="214"/>
      <c r="D50" s="214">
        <v>3</v>
      </c>
      <c r="E50" s="214"/>
      <c r="F50" s="257">
        <v>4</v>
      </c>
      <c r="G50" s="257"/>
      <c r="H50" s="214">
        <v>5</v>
      </c>
      <c r="I50" s="214"/>
      <c r="J50" s="214"/>
      <c r="K50" s="214">
        <v>6</v>
      </c>
      <c r="L50" s="214"/>
      <c r="M50" s="214">
        <v>7</v>
      </c>
      <c r="N50" s="214"/>
      <c r="O50" s="214"/>
    </row>
    <row r="51" spans="1:15" ht="19.5" customHeight="1">
      <c r="A51" s="36"/>
      <c r="B51" s="258"/>
      <c r="C51" s="258"/>
      <c r="D51" s="241"/>
      <c r="E51" s="241"/>
      <c r="F51" s="259"/>
      <c r="G51" s="259"/>
      <c r="H51" s="215"/>
      <c r="I51" s="215"/>
      <c r="J51" s="215"/>
      <c r="K51" s="241"/>
      <c r="L51" s="241"/>
      <c r="M51" s="258"/>
      <c r="N51" s="258"/>
      <c r="O51" s="258"/>
    </row>
    <row r="52" spans="1:15" ht="19.5" customHeight="1">
      <c r="A52" s="36"/>
      <c r="B52" s="258"/>
      <c r="C52" s="258"/>
      <c r="D52" s="241"/>
      <c r="E52" s="241"/>
      <c r="F52" s="259"/>
      <c r="G52" s="259"/>
      <c r="H52" s="215"/>
      <c r="I52" s="215"/>
      <c r="J52" s="215"/>
      <c r="K52" s="241"/>
      <c r="L52" s="241"/>
      <c r="M52" s="258"/>
      <c r="N52" s="258"/>
      <c r="O52" s="258"/>
    </row>
    <row r="53" spans="1:15" ht="19.5" customHeight="1">
      <c r="A53" s="36"/>
      <c r="B53" s="258"/>
      <c r="C53" s="258"/>
      <c r="D53" s="241"/>
      <c r="E53" s="241"/>
      <c r="F53" s="259"/>
      <c r="G53" s="259"/>
      <c r="H53" s="215"/>
      <c r="I53" s="215"/>
      <c r="J53" s="215"/>
      <c r="K53" s="241"/>
      <c r="L53" s="241"/>
      <c r="M53" s="258"/>
      <c r="N53" s="258"/>
      <c r="O53" s="258"/>
    </row>
    <row r="54" spans="1:15" ht="19.5" customHeight="1">
      <c r="A54" s="68" t="s">
        <v>231</v>
      </c>
      <c r="B54" s="218" t="s">
        <v>404</v>
      </c>
      <c r="C54" s="218"/>
      <c r="D54" s="218" t="s">
        <v>404</v>
      </c>
      <c r="E54" s="218"/>
      <c r="F54" s="218" t="s">
        <v>404</v>
      </c>
      <c r="G54" s="218"/>
      <c r="H54" s="218"/>
      <c r="I54" s="218"/>
      <c r="J54" s="218"/>
      <c r="K54" s="252">
        <f>SUM(K51:K53)</f>
        <v>0</v>
      </c>
      <c r="L54" s="252"/>
      <c r="M54" s="260"/>
      <c r="N54" s="260"/>
      <c r="O54" s="260"/>
    </row>
    <row r="55" spans="1:15" ht="19.5" customHeight="1">
      <c r="A55" s="93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</row>
    <row r="56" spans="1:15" ht="21.75" customHeight="1">
      <c r="A56" s="239" t="s">
        <v>405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</row>
    <row r="57" spans="1:9" ht="19.5" customHeight="1">
      <c r="A57" s="54"/>
      <c r="B57" s="145"/>
      <c r="C57" s="54"/>
      <c r="D57" s="54"/>
      <c r="E57" s="54"/>
      <c r="F57" s="54"/>
      <c r="G57" s="54"/>
      <c r="H57" s="54"/>
      <c r="I57" s="146"/>
    </row>
    <row r="58" spans="1:15" ht="63.75" customHeight="1">
      <c r="A58" s="215" t="s">
        <v>406</v>
      </c>
      <c r="B58" s="215"/>
      <c r="C58" s="215"/>
      <c r="D58" s="215" t="s">
        <v>407</v>
      </c>
      <c r="E58" s="215"/>
      <c r="F58" s="215"/>
      <c r="G58" s="215" t="s">
        <v>408</v>
      </c>
      <c r="H58" s="215"/>
      <c r="I58" s="215"/>
      <c r="J58" s="215" t="s">
        <v>409</v>
      </c>
      <c r="K58" s="215"/>
      <c r="L58" s="215"/>
      <c r="M58" s="215" t="s">
        <v>410</v>
      </c>
      <c r="N58" s="215"/>
      <c r="O58" s="215"/>
    </row>
    <row r="59" spans="1:15" ht="18" customHeight="1">
      <c r="A59" s="215">
        <v>1</v>
      </c>
      <c r="B59" s="215"/>
      <c r="C59" s="215"/>
      <c r="D59" s="215">
        <v>2</v>
      </c>
      <c r="E59" s="215"/>
      <c r="F59" s="215"/>
      <c r="G59" s="215">
        <v>3</v>
      </c>
      <c r="H59" s="215"/>
      <c r="I59" s="215"/>
      <c r="J59" s="214">
        <v>4</v>
      </c>
      <c r="K59" s="214"/>
      <c r="L59" s="214"/>
      <c r="M59" s="214">
        <v>5</v>
      </c>
      <c r="N59" s="214"/>
      <c r="O59" s="214"/>
    </row>
    <row r="60" spans="1:15" ht="19.5" customHeight="1">
      <c r="A60" s="247" t="s">
        <v>411</v>
      </c>
      <c r="B60" s="247"/>
      <c r="C60" s="247"/>
      <c r="D60" s="241"/>
      <c r="E60" s="241"/>
      <c r="F60" s="241"/>
      <c r="G60" s="241"/>
      <c r="H60" s="241"/>
      <c r="I60" s="241"/>
      <c r="J60" s="241"/>
      <c r="K60" s="241"/>
      <c r="L60" s="241"/>
      <c r="M60" s="261">
        <f>D60+G60-J60</f>
        <v>0</v>
      </c>
      <c r="N60" s="261"/>
      <c r="O60" s="261"/>
    </row>
    <row r="61" spans="1:15" ht="19.5" customHeight="1">
      <c r="A61" s="247" t="s">
        <v>412</v>
      </c>
      <c r="B61" s="247"/>
      <c r="C61" s="247"/>
      <c r="D61" s="241"/>
      <c r="E61" s="241"/>
      <c r="F61" s="241"/>
      <c r="G61" s="241"/>
      <c r="H61" s="241"/>
      <c r="I61" s="241"/>
      <c r="J61" s="241"/>
      <c r="K61" s="241"/>
      <c r="L61" s="241"/>
      <c r="M61" s="261"/>
      <c r="N61" s="261"/>
      <c r="O61" s="261"/>
    </row>
    <row r="62" spans="1:15" ht="19.5" customHeight="1">
      <c r="A62" s="247"/>
      <c r="B62" s="247"/>
      <c r="C62" s="247"/>
      <c r="D62" s="241"/>
      <c r="E62" s="241"/>
      <c r="F62" s="241"/>
      <c r="G62" s="241"/>
      <c r="H62" s="241"/>
      <c r="I62" s="241"/>
      <c r="J62" s="241"/>
      <c r="K62" s="241"/>
      <c r="L62" s="241"/>
      <c r="M62" s="261"/>
      <c r="N62" s="261"/>
      <c r="O62" s="261"/>
    </row>
    <row r="63" spans="1:15" ht="19.5" customHeight="1">
      <c r="A63" s="247" t="s">
        <v>413</v>
      </c>
      <c r="B63" s="247"/>
      <c r="C63" s="247"/>
      <c r="D63" s="241"/>
      <c r="E63" s="241"/>
      <c r="F63" s="241"/>
      <c r="G63" s="241"/>
      <c r="H63" s="241"/>
      <c r="I63" s="241"/>
      <c r="J63" s="241"/>
      <c r="K63" s="241"/>
      <c r="L63" s="241"/>
      <c r="M63" s="261">
        <f>D63+G63-J63</f>
        <v>0</v>
      </c>
      <c r="N63" s="261"/>
      <c r="O63" s="261"/>
    </row>
    <row r="64" spans="1:15" ht="19.5" customHeight="1">
      <c r="A64" s="247" t="s">
        <v>414</v>
      </c>
      <c r="B64" s="247"/>
      <c r="C64" s="247"/>
      <c r="D64" s="241"/>
      <c r="E64" s="241"/>
      <c r="F64" s="241"/>
      <c r="G64" s="241"/>
      <c r="H64" s="241"/>
      <c r="I64" s="241"/>
      <c r="J64" s="241"/>
      <c r="K64" s="241"/>
      <c r="L64" s="241"/>
      <c r="M64" s="261"/>
      <c r="N64" s="261"/>
      <c r="O64" s="261"/>
    </row>
    <row r="65" spans="1:15" ht="19.5" customHeight="1">
      <c r="A65" s="247"/>
      <c r="B65" s="247"/>
      <c r="C65" s="247"/>
      <c r="D65" s="241"/>
      <c r="E65" s="241"/>
      <c r="F65" s="241"/>
      <c r="G65" s="241"/>
      <c r="H65" s="241"/>
      <c r="I65" s="241"/>
      <c r="J65" s="241"/>
      <c r="K65" s="241"/>
      <c r="L65" s="241"/>
      <c r="M65" s="261"/>
      <c r="N65" s="261"/>
      <c r="O65" s="261"/>
    </row>
    <row r="66" spans="1:15" ht="19.5" customHeight="1">
      <c r="A66" s="247" t="s">
        <v>415</v>
      </c>
      <c r="B66" s="247"/>
      <c r="C66" s="247"/>
      <c r="D66" s="241"/>
      <c r="E66" s="241"/>
      <c r="F66" s="241"/>
      <c r="G66" s="241"/>
      <c r="H66" s="241"/>
      <c r="I66" s="241"/>
      <c r="J66" s="241"/>
      <c r="K66" s="241"/>
      <c r="L66" s="241"/>
      <c r="M66" s="261">
        <f>D66+G66-J66</f>
        <v>0</v>
      </c>
      <c r="N66" s="261"/>
      <c r="O66" s="261"/>
    </row>
    <row r="67" spans="1:15" ht="19.5" customHeight="1">
      <c r="A67" s="247" t="s">
        <v>412</v>
      </c>
      <c r="B67" s="247"/>
      <c r="C67" s="247"/>
      <c r="D67" s="241"/>
      <c r="E67" s="241"/>
      <c r="F67" s="241"/>
      <c r="G67" s="241"/>
      <c r="H67" s="241"/>
      <c r="I67" s="241"/>
      <c r="J67" s="241"/>
      <c r="K67" s="241"/>
      <c r="L67" s="241"/>
      <c r="M67" s="261"/>
      <c r="N67" s="261"/>
      <c r="O67" s="261"/>
    </row>
    <row r="68" spans="1:15" ht="19.5" customHeight="1">
      <c r="A68" s="247"/>
      <c r="B68" s="247"/>
      <c r="C68" s="247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</row>
    <row r="69" spans="1:15" ht="19.5" customHeight="1">
      <c r="A69" s="223" t="s">
        <v>231</v>
      </c>
      <c r="B69" s="223"/>
      <c r="C69" s="223"/>
      <c r="D69" s="243">
        <f>SUM(D60,D63,D66)</f>
        <v>0</v>
      </c>
      <c r="E69" s="243"/>
      <c r="F69" s="243"/>
      <c r="G69" s="243">
        <f>SUM(G60,G63,G66)</f>
        <v>0</v>
      </c>
      <c r="H69" s="243"/>
      <c r="I69" s="243"/>
      <c r="J69" s="243">
        <f>SUM(J60,J63,J66)</f>
        <v>0</v>
      </c>
      <c r="K69" s="243"/>
      <c r="L69" s="243"/>
      <c r="M69" s="243">
        <f>SUM(M60,M63,M66)</f>
        <v>0</v>
      </c>
      <c r="N69" s="243"/>
      <c r="O69" s="243"/>
    </row>
    <row r="70" spans="3:5" ht="18.75">
      <c r="C70" s="147"/>
      <c r="D70" s="147"/>
      <c r="E70" s="147"/>
    </row>
    <row r="71" spans="3:5" ht="18.75">
      <c r="C71" s="147"/>
      <c r="D71" s="147"/>
      <c r="E71" s="147"/>
    </row>
    <row r="72" spans="3:5" ht="18.75">
      <c r="C72" s="147"/>
      <c r="D72" s="147"/>
      <c r="E72" s="147"/>
    </row>
    <row r="73" spans="3:5" ht="18.75">
      <c r="C73" s="147"/>
      <c r="D73" s="147"/>
      <c r="E73" s="147"/>
    </row>
    <row r="74" spans="3:5" ht="18.75">
      <c r="C74" s="147"/>
      <c r="D74" s="147"/>
      <c r="E74" s="147"/>
    </row>
    <row r="75" spans="3:5" ht="18.75">
      <c r="C75" s="147"/>
      <c r="D75" s="147"/>
      <c r="E75" s="147"/>
    </row>
    <row r="76" spans="3:5" ht="18.75">
      <c r="C76" s="147"/>
      <c r="D76" s="147"/>
      <c r="E76" s="147"/>
    </row>
    <row r="77" spans="3:5" ht="18.75">
      <c r="C77" s="147"/>
      <c r="D77" s="147"/>
      <c r="E77" s="147"/>
    </row>
    <row r="78" spans="3:5" ht="18.75">
      <c r="C78" s="147"/>
      <c r="D78" s="147"/>
      <c r="E78" s="147"/>
    </row>
    <row r="79" spans="3:5" ht="18.75">
      <c r="C79" s="147"/>
      <c r="D79" s="147"/>
      <c r="E79" s="147"/>
    </row>
    <row r="80" spans="3:5" ht="18.75">
      <c r="C80" s="147"/>
      <c r="D80" s="147"/>
      <c r="E80" s="147"/>
    </row>
    <row r="81" spans="3:5" ht="18.75">
      <c r="C81" s="147"/>
      <c r="D81" s="147"/>
      <c r="E81" s="147"/>
    </row>
    <row r="82" spans="3:5" ht="18.75">
      <c r="C82" s="147"/>
      <c r="D82" s="147"/>
      <c r="E82" s="147"/>
    </row>
    <row r="83" spans="3:5" ht="18.75">
      <c r="C83" s="147"/>
      <c r="D83" s="147"/>
      <c r="E83" s="147"/>
    </row>
    <row r="125" ht="18.75">
      <c r="D125" s="71" t="e">
        <f>'6.1. Інша інфо_1'!D3:E24</f>
        <v>#VALUE!</v>
      </c>
    </row>
  </sheetData>
  <sheetProtection selectLockedCells="1" selectUnlockedCells="1"/>
  <mergeCells count="259">
    <mergeCell ref="A69:C69"/>
    <mergeCell ref="D69:F69"/>
    <mergeCell ref="G69:I69"/>
    <mergeCell ref="J69:L69"/>
    <mergeCell ref="M69:O69"/>
    <mergeCell ref="A67:C67"/>
    <mergeCell ref="D67:F67"/>
    <mergeCell ref="G67:I67"/>
    <mergeCell ref="J67:L67"/>
    <mergeCell ref="M67:O67"/>
    <mergeCell ref="A68:C68"/>
    <mergeCell ref="D68:F68"/>
    <mergeCell ref="G68:I68"/>
    <mergeCell ref="J68:L68"/>
    <mergeCell ref="M68:O68"/>
    <mergeCell ref="A65:C65"/>
    <mergeCell ref="D65:F65"/>
    <mergeCell ref="G65:I65"/>
    <mergeCell ref="J65:L65"/>
    <mergeCell ref="M65:O65"/>
    <mergeCell ref="A66:C66"/>
    <mergeCell ref="D66:F66"/>
    <mergeCell ref="G66:I66"/>
    <mergeCell ref="J66:L66"/>
    <mergeCell ref="M66:O66"/>
    <mergeCell ref="A63:C63"/>
    <mergeCell ref="D63:F63"/>
    <mergeCell ref="G63:I63"/>
    <mergeCell ref="J63:L63"/>
    <mergeCell ref="M63:O63"/>
    <mergeCell ref="A64:C64"/>
    <mergeCell ref="D64:F64"/>
    <mergeCell ref="G64:I64"/>
    <mergeCell ref="J64:L64"/>
    <mergeCell ref="M64:O64"/>
    <mergeCell ref="A61:C61"/>
    <mergeCell ref="D61:F61"/>
    <mergeCell ref="G61:I61"/>
    <mergeCell ref="J61:L61"/>
    <mergeCell ref="M61:O61"/>
    <mergeCell ref="A62:C62"/>
    <mergeCell ref="D62:F62"/>
    <mergeCell ref="G62:I62"/>
    <mergeCell ref="J62:L62"/>
    <mergeCell ref="M62:O62"/>
    <mergeCell ref="A59:C59"/>
    <mergeCell ref="D59:F59"/>
    <mergeCell ref="G59:I59"/>
    <mergeCell ref="J59:L59"/>
    <mergeCell ref="M59:O59"/>
    <mergeCell ref="A60:C60"/>
    <mergeCell ref="D60:F60"/>
    <mergeCell ref="G60:I60"/>
    <mergeCell ref="J60:L60"/>
    <mergeCell ref="M60:O60"/>
    <mergeCell ref="A56:O56"/>
    <mergeCell ref="A58:C58"/>
    <mergeCell ref="D58:F58"/>
    <mergeCell ref="G58:I58"/>
    <mergeCell ref="J58:L58"/>
    <mergeCell ref="M58:O58"/>
    <mergeCell ref="B54:C54"/>
    <mergeCell ref="D54:E54"/>
    <mergeCell ref="F54:G54"/>
    <mergeCell ref="H54:J54"/>
    <mergeCell ref="K54:L54"/>
    <mergeCell ref="M54:O54"/>
    <mergeCell ref="B53:C53"/>
    <mergeCell ref="D53:E53"/>
    <mergeCell ref="F53:G53"/>
    <mergeCell ref="H53:J53"/>
    <mergeCell ref="K53:L53"/>
    <mergeCell ref="M53:O53"/>
    <mergeCell ref="B52:C52"/>
    <mergeCell ref="D52:E52"/>
    <mergeCell ref="F52:G52"/>
    <mergeCell ref="H52:J52"/>
    <mergeCell ref="K52:L52"/>
    <mergeCell ref="M52:O52"/>
    <mergeCell ref="B51:C51"/>
    <mergeCell ref="D51:E51"/>
    <mergeCell ref="F51:G51"/>
    <mergeCell ref="H51:J51"/>
    <mergeCell ref="K51:L51"/>
    <mergeCell ref="M51:O51"/>
    <mergeCell ref="B50:C50"/>
    <mergeCell ref="D50:E50"/>
    <mergeCell ref="F50:G50"/>
    <mergeCell ref="H50:J50"/>
    <mergeCell ref="K50:L50"/>
    <mergeCell ref="M50:O50"/>
    <mergeCell ref="A29:C29"/>
    <mergeCell ref="A47:O47"/>
    <mergeCell ref="B49:C49"/>
    <mergeCell ref="D49:E49"/>
    <mergeCell ref="F49:G49"/>
    <mergeCell ref="H49:J49"/>
    <mergeCell ref="K49:L49"/>
    <mergeCell ref="M49:O49"/>
    <mergeCell ref="A31:O31"/>
    <mergeCell ref="A34:J34"/>
    <mergeCell ref="A36:A37"/>
    <mergeCell ref="B36:C36"/>
    <mergeCell ref="D36:F36"/>
    <mergeCell ref="G36:I36"/>
    <mergeCell ref="J36:L36"/>
    <mergeCell ref="M36:O36"/>
    <mergeCell ref="D29:E29"/>
    <mergeCell ref="F29:G29"/>
    <mergeCell ref="H29:I29"/>
    <mergeCell ref="J29:K29"/>
    <mergeCell ref="L29:M29"/>
    <mergeCell ref="N27:O27"/>
    <mergeCell ref="N28:O28"/>
    <mergeCell ref="N29:O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  <mergeCell ref="N23:O23"/>
    <mergeCell ref="A24:C24"/>
    <mergeCell ref="D24:E24"/>
    <mergeCell ref="F24:G24"/>
    <mergeCell ref="H24:I24"/>
    <mergeCell ref="J24:K24"/>
    <mergeCell ref="L24:M24"/>
    <mergeCell ref="N24:O24"/>
    <mergeCell ref="A23:C23"/>
    <mergeCell ref="D23:E23"/>
    <mergeCell ref="F23:G23"/>
    <mergeCell ref="H23:I23"/>
    <mergeCell ref="J23:K23"/>
    <mergeCell ref="L23:M23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  <mergeCell ref="N19:O19"/>
    <mergeCell ref="A20:C20"/>
    <mergeCell ref="D20:E20"/>
    <mergeCell ref="F20:G20"/>
    <mergeCell ref="H20:I20"/>
    <mergeCell ref="J20:K20"/>
    <mergeCell ref="L20:M20"/>
    <mergeCell ref="N20:O20"/>
    <mergeCell ref="A19:C19"/>
    <mergeCell ref="D19:E19"/>
    <mergeCell ref="F19:G19"/>
    <mergeCell ref="H19:I19"/>
    <mergeCell ref="J19:K19"/>
    <mergeCell ref="L19:M19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N15:O15"/>
    <mergeCell ref="A16:C16"/>
    <mergeCell ref="D16:E16"/>
    <mergeCell ref="F16:G16"/>
    <mergeCell ref="H16:I16"/>
    <mergeCell ref="J16:K16"/>
    <mergeCell ref="L16:M16"/>
    <mergeCell ref="N16:O16"/>
    <mergeCell ref="A15:C15"/>
    <mergeCell ref="D15:E15"/>
    <mergeCell ref="F15:G15"/>
    <mergeCell ref="H15:I15"/>
    <mergeCell ref="J15:K15"/>
    <mergeCell ref="L15:M15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N11:O11"/>
    <mergeCell ref="A12:C12"/>
    <mergeCell ref="D12:E12"/>
    <mergeCell ref="F12:G12"/>
    <mergeCell ref="H12:I12"/>
    <mergeCell ref="J12:K12"/>
    <mergeCell ref="L12:M12"/>
    <mergeCell ref="N12:O12"/>
    <mergeCell ref="A11:C11"/>
    <mergeCell ref="D11:E11"/>
    <mergeCell ref="F11:G11"/>
    <mergeCell ref="H11:I11"/>
    <mergeCell ref="J11:K11"/>
    <mergeCell ref="L11:M11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A1:O1"/>
    <mergeCell ref="A2:O2"/>
    <mergeCell ref="A3:O3"/>
    <mergeCell ref="A4:O4"/>
    <mergeCell ref="A5:O5"/>
    <mergeCell ref="A7:O7"/>
  </mergeCells>
  <printOptions/>
  <pageMargins left="1.18125" right="0.39375" top="0.7875" bottom="0.7875" header="0.27569444444444446" footer="0.5118055555555555"/>
  <pageSetup horizontalDpi="600" verticalDpi="600" orientation="landscape" paperSize="9" scale="46" r:id="rId1"/>
  <headerFooter alignWithMargins="0">
    <oddHeader>&amp;R&amp;"Times New Roman,Обычный"&amp;14Продовження додатка 1
Таблиця 6</oddHeader>
  </headerFooter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J78"/>
  <sheetViews>
    <sheetView zoomScale="60" zoomScaleNormal="60" zoomScaleSheetLayoutView="50" zoomScalePageLayoutView="0" workbookViewId="0" topLeftCell="A1">
      <selection activeCell="AC8" sqref="AC8:AE8"/>
    </sheetView>
  </sheetViews>
  <sheetFormatPr defaultColWidth="9.00390625" defaultRowHeight="12.75"/>
  <cols>
    <col min="1" max="1" width="8.25390625" style="71" customWidth="1"/>
    <col min="2" max="2" width="28.75390625" style="71" customWidth="1"/>
    <col min="3" max="6" width="11.25390625" style="71" customWidth="1"/>
    <col min="7" max="20" width="11.00390625" style="71" customWidth="1"/>
    <col min="21" max="21" width="15.75390625" style="71" customWidth="1"/>
    <col min="22" max="22" width="14.625" style="71" customWidth="1"/>
    <col min="23" max="31" width="11.00390625" style="71" customWidth="1"/>
    <col min="32" max="32" width="10.75390625" style="71" customWidth="1"/>
    <col min="33" max="16384" width="9.125" style="71" customWidth="1"/>
  </cols>
  <sheetData>
    <row r="1" spans="1:31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48"/>
      <c r="R1" s="148"/>
      <c r="S1" s="148"/>
      <c r="T1" s="148"/>
      <c r="U1" s="148"/>
      <c r="AB1" s="262"/>
      <c r="AC1" s="262"/>
      <c r="AD1" s="262"/>
      <c r="AE1" s="262"/>
    </row>
    <row r="2" spans="2:31" ht="18.75" customHeight="1">
      <c r="B2" s="149" t="s">
        <v>416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8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ht="41.25" customHeight="1">
      <c r="A4" s="216" t="s">
        <v>417</v>
      </c>
      <c r="B4" s="216" t="s">
        <v>418</v>
      </c>
      <c r="C4" s="215" t="s">
        <v>419</v>
      </c>
      <c r="D4" s="215"/>
      <c r="E4" s="215"/>
      <c r="F4" s="215"/>
      <c r="G4" s="215" t="s">
        <v>420</v>
      </c>
      <c r="H4" s="215"/>
      <c r="I4" s="215"/>
      <c r="J4" s="215"/>
      <c r="K4" s="215"/>
      <c r="L4" s="215"/>
      <c r="M4" s="215"/>
      <c r="N4" s="215" t="s">
        <v>421</v>
      </c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63" t="s">
        <v>422</v>
      </c>
      <c r="AA4" s="263"/>
      <c r="AB4" s="263"/>
      <c r="AC4" s="264" t="s">
        <v>423</v>
      </c>
      <c r="AD4" s="264"/>
      <c r="AE4" s="264"/>
    </row>
    <row r="5" spans="1:31" ht="48.75" customHeight="1">
      <c r="A5" s="216"/>
      <c r="B5" s="216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 t="s">
        <v>424</v>
      </c>
      <c r="O5" s="215"/>
      <c r="P5" s="215"/>
      <c r="Q5" s="215"/>
      <c r="R5" s="215" t="s">
        <v>425</v>
      </c>
      <c r="S5" s="215"/>
      <c r="T5" s="215"/>
      <c r="U5" s="215"/>
      <c r="V5" s="215" t="s">
        <v>426</v>
      </c>
      <c r="W5" s="215"/>
      <c r="X5" s="215"/>
      <c r="Y5" s="215"/>
      <c r="Z5" s="263"/>
      <c r="AA5" s="263"/>
      <c r="AB5" s="263"/>
      <c r="AC5" s="264"/>
      <c r="AD5" s="264"/>
      <c r="AE5" s="264"/>
    </row>
    <row r="6" spans="1:31" ht="18" customHeight="1">
      <c r="A6" s="152">
        <v>1</v>
      </c>
      <c r="B6" s="153">
        <v>2</v>
      </c>
      <c r="C6" s="263">
        <v>3</v>
      </c>
      <c r="D6" s="263"/>
      <c r="E6" s="263"/>
      <c r="F6" s="263"/>
      <c r="G6" s="263">
        <v>4</v>
      </c>
      <c r="H6" s="263"/>
      <c r="I6" s="263"/>
      <c r="J6" s="263"/>
      <c r="K6" s="263"/>
      <c r="L6" s="263"/>
      <c r="M6" s="263"/>
      <c r="N6" s="265">
        <v>5</v>
      </c>
      <c r="O6" s="265"/>
      <c r="P6" s="265"/>
      <c r="Q6" s="265"/>
      <c r="R6" s="265">
        <v>6</v>
      </c>
      <c r="S6" s="265"/>
      <c r="T6" s="265"/>
      <c r="U6" s="265"/>
      <c r="V6" s="265">
        <v>7</v>
      </c>
      <c r="W6" s="265"/>
      <c r="X6" s="265"/>
      <c r="Y6" s="265"/>
      <c r="Z6" s="266">
        <v>8</v>
      </c>
      <c r="AA6" s="266"/>
      <c r="AB6" s="266"/>
      <c r="AC6" s="265">
        <v>9</v>
      </c>
      <c r="AD6" s="265"/>
      <c r="AE6" s="265"/>
    </row>
    <row r="7" spans="1:31" ht="19.5" customHeight="1">
      <c r="A7" s="152"/>
      <c r="B7" s="153" t="s">
        <v>427</v>
      </c>
      <c r="C7" s="263">
        <v>2019</v>
      </c>
      <c r="D7" s="263"/>
      <c r="E7" s="263"/>
      <c r="F7" s="263"/>
      <c r="G7" s="267" t="s">
        <v>428</v>
      </c>
      <c r="H7" s="267"/>
      <c r="I7" s="267"/>
      <c r="J7" s="267"/>
      <c r="K7" s="267"/>
      <c r="L7" s="267"/>
      <c r="M7" s="267"/>
      <c r="N7" s="267">
        <v>243</v>
      </c>
      <c r="O7" s="267"/>
      <c r="P7" s="267"/>
      <c r="Q7" s="267"/>
      <c r="R7" s="267">
        <v>209</v>
      </c>
      <c r="S7" s="267"/>
      <c r="T7" s="267"/>
      <c r="U7" s="267"/>
      <c r="V7" s="267">
        <v>245</v>
      </c>
      <c r="W7" s="267"/>
      <c r="X7" s="267"/>
      <c r="Y7" s="267"/>
      <c r="Z7" s="268">
        <f>(V7/R7)*100</f>
        <v>117.22488038277513</v>
      </c>
      <c r="AA7" s="268"/>
      <c r="AB7" s="268"/>
      <c r="AC7" s="269">
        <f>(V7/N7)*100</f>
        <v>100.8230452674897</v>
      </c>
      <c r="AD7" s="269"/>
      <c r="AE7" s="269"/>
    </row>
    <row r="8" spans="1:31" ht="19.5" customHeight="1">
      <c r="A8" s="152"/>
      <c r="B8" s="153"/>
      <c r="C8" s="263"/>
      <c r="D8" s="263"/>
      <c r="E8" s="263"/>
      <c r="F8" s="263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8" t="e">
        <f>(V8/R8)*100</f>
        <v>#DIV/0!</v>
      </c>
      <c r="AA8" s="268"/>
      <c r="AB8" s="268"/>
      <c r="AC8" s="269" t="e">
        <f>(V8/N8)*100</f>
        <v>#DIV/0!</v>
      </c>
      <c r="AD8" s="269"/>
      <c r="AE8" s="269"/>
    </row>
    <row r="9" spans="1:31" ht="19.5" customHeight="1">
      <c r="A9" s="152"/>
      <c r="B9" s="153"/>
      <c r="C9" s="263"/>
      <c r="D9" s="263"/>
      <c r="E9" s="263"/>
      <c r="F9" s="263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8" t="e">
        <f>(V9/R9)*100</f>
        <v>#DIV/0!</v>
      </c>
      <c r="AA9" s="268"/>
      <c r="AB9" s="268"/>
      <c r="AC9" s="269" t="e">
        <f>(V9/N9)*100</f>
        <v>#DIV/0!</v>
      </c>
      <c r="AD9" s="269"/>
      <c r="AE9" s="269"/>
    </row>
    <row r="10" spans="1:31" ht="19.5" customHeight="1">
      <c r="A10" s="152"/>
      <c r="B10" s="153"/>
      <c r="C10" s="263"/>
      <c r="D10" s="263"/>
      <c r="E10" s="263"/>
      <c r="F10" s="263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8" t="e">
        <f>(V10/R10)*100</f>
        <v>#DIV/0!</v>
      </c>
      <c r="AA10" s="268"/>
      <c r="AB10" s="268"/>
      <c r="AC10" s="269" t="e">
        <f>(V10/N10)*100</f>
        <v>#DIV/0!</v>
      </c>
      <c r="AD10" s="269"/>
      <c r="AE10" s="269"/>
    </row>
    <row r="11" spans="1:31" ht="19.5" customHeight="1">
      <c r="A11" s="270" t="s">
        <v>231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43">
        <f>SUM(N7:N10)</f>
        <v>243</v>
      </c>
      <c r="O11" s="243"/>
      <c r="P11" s="243"/>
      <c r="Q11" s="243"/>
      <c r="R11" s="243">
        <f>SUM(R7:R10)</f>
        <v>209</v>
      </c>
      <c r="S11" s="243"/>
      <c r="T11" s="243"/>
      <c r="U11" s="243"/>
      <c r="V11" s="243">
        <f>SUM(V7:V10)</f>
        <v>245</v>
      </c>
      <c r="W11" s="243"/>
      <c r="X11" s="243"/>
      <c r="Y11" s="243"/>
      <c r="Z11" s="271">
        <f>(V11/R11)*100</f>
        <v>117.22488038277513</v>
      </c>
      <c r="AA11" s="271"/>
      <c r="AB11" s="271"/>
      <c r="AC11" s="272">
        <f>(V11/N11)*100</f>
        <v>100.8230452674897</v>
      </c>
      <c r="AD11" s="272"/>
      <c r="AE11" s="272"/>
    </row>
    <row r="12" spans="1:31" ht="18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6"/>
      <c r="O12" s="106"/>
      <c r="P12" s="106"/>
      <c r="Q12" s="61"/>
      <c r="R12" s="61"/>
      <c r="S12" s="61"/>
      <c r="T12" s="61"/>
      <c r="U12" s="61"/>
      <c r="V12" s="61"/>
      <c r="W12" s="154"/>
      <c r="X12" s="154"/>
      <c r="Y12" s="154"/>
      <c r="Z12" s="154"/>
      <c r="AA12" s="154"/>
      <c r="AB12" s="154"/>
      <c r="AC12" s="154"/>
      <c r="AD12" s="154"/>
      <c r="AE12" s="154"/>
    </row>
    <row r="13" s="149" customFormat="1" ht="18.75" customHeight="1">
      <c r="B13" s="149" t="s">
        <v>429</v>
      </c>
    </row>
    <row r="14" s="149" customFormat="1" ht="18.75" customHeight="1"/>
    <row r="15" spans="1:31" ht="39.75" customHeight="1">
      <c r="A15" s="216" t="s">
        <v>417</v>
      </c>
      <c r="B15" s="216" t="s">
        <v>430</v>
      </c>
      <c r="C15" s="215" t="s">
        <v>418</v>
      </c>
      <c r="D15" s="215"/>
      <c r="E15" s="215"/>
      <c r="F15" s="215"/>
      <c r="G15" s="215" t="s">
        <v>420</v>
      </c>
      <c r="H15" s="215"/>
      <c r="I15" s="215"/>
      <c r="J15" s="215"/>
      <c r="K15" s="215"/>
      <c r="L15" s="215"/>
      <c r="M15" s="215"/>
      <c r="N15" s="215" t="s">
        <v>431</v>
      </c>
      <c r="O15" s="215"/>
      <c r="P15" s="215"/>
      <c r="Q15" s="273" t="s">
        <v>421</v>
      </c>
      <c r="R15" s="273"/>
      <c r="S15" s="273"/>
      <c r="T15" s="273"/>
      <c r="U15" s="273"/>
      <c r="V15" s="273"/>
      <c r="W15" s="273"/>
      <c r="X15" s="273"/>
      <c r="Y15" s="273"/>
      <c r="Z15" s="264" t="s">
        <v>422</v>
      </c>
      <c r="AA15" s="264"/>
      <c r="AB15" s="264"/>
      <c r="AC15" s="264" t="s">
        <v>423</v>
      </c>
      <c r="AD15" s="264"/>
      <c r="AE15" s="264"/>
    </row>
    <row r="16" spans="1:31" ht="18.75" customHeight="1">
      <c r="A16" s="216"/>
      <c r="B16" s="216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 t="s">
        <v>424</v>
      </c>
      <c r="R16" s="215"/>
      <c r="S16" s="215"/>
      <c r="T16" s="215" t="s">
        <v>425</v>
      </c>
      <c r="U16" s="215"/>
      <c r="V16" s="215"/>
      <c r="W16" s="215" t="s">
        <v>426</v>
      </c>
      <c r="X16" s="215"/>
      <c r="Y16" s="215"/>
      <c r="Z16" s="264"/>
      <c r="AA16" s="264"/>
      <c r="AB16" s="264"/>
      <c r="AC16" s="264"/>
      <c r="AD16" s="264"/>
      <c r="AE16" s="264"/>
    </row>
    <row r="17" spans="1:31" ht="27.75" customHeight="1">
      <c r="A17" s="216"/>
      <c r="B17" s="216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64"/>
      <c r="AA17" s="264"/>
      <c r="AB17" s="264"/>
      <c r="AC17" s="264"/>
      <c r="AD17" s="264"/>
      <c r="AE17" s="264"/>
    </row>
    <row r="18" spans="1:31" ht="18" customHeight="1">
      <c r="A18" s="152">
        <v>1</v>
      </c>
      <c r="B18" s="152">
        <v>2</v>
      </c>
      <c r="C18" s="263">
        <v>3</v>
      </c>
      <c r="D18" s="263"/>
      <c r="E18" s="263"/>
      <c r="F18" s="263"/>
      <c r="G18" s="263">
        <v>4</v>
      </c>
      <c r="H18" s="263"/>
      <c r="I18" s="263"/>
      <c r="J18" s="263"/>
      <c r="K18" s="263"/>
      <c r="L18" s="263"/>
      <c r="M18" s="263"/>
      <c r="N18" s="263">
        <v>5</v>
      </c>
      <c r="O18" s="263"/>
      <c r="P18" s="263"/>
      <c r="Q18" s="263">
        <v>6</v>
      </c>
      <c r="R18" s="263"/>
      <c r="S18" s="263"/>
      <c r="T18" s="263">
        <v>7</v>
      </c>
      <c r="U18" s="263"/>
      <c r="V18" s="263"/>
      <c r="W18" s="263">
        <v>8</v>
      </c>
      <c r="X18" s="263"/>
      <c r="Y18" s="263"/>
      <c r="Z18" s="263">
        <v>9</v>
      </c>
      <c r="AA18" s="263"/>
      <c r="AB18" s="263"/>
      <c r="AC18" s="263">
        <v>10</v>
      </c>
      <c r="AD18" s="263"/>
      <c r="AE18" s="263"/>
    </row>
    <row r="19" spans="1:31" ht="19.5" customHeight="1">
      <c r="A19" s="155"/>
      <c r="B19" s="156"/>
      <c r="C19" s="274"/>
      <c r="D19" s="274"/>
      <c r="E19" s="274"/>
      <c r="F19" s="274"/>
      <c r="G19" s="267"/>
      <c r="H19" s="267"/>
      <c r="I19" s="267"/>
      <c r="J19" s="267"/>
      <c r="K19" s="267"/>
      <c r="L19" s="267"/>
      <c r="M19" s="267"/>
      <c r="N19" s="275"/>
      <c r="O19" s="275"/>
      <c r="P19" s="275"/>
      <c r="Q19" s="276"/>
      <c r="R19" s="276"/>
      <c r="S19" s="276"/>
      <c r="T19" s="276"/>
      <c r="U19" s="276"/>
      <c r="V19" s="276"/>
      <c r="W19" s="276"/>
      <c r="X19" s="276"/>
      <c r="Y19" s="276"/>
      <c r="Z19" s="268" t="e">
        <f>(W19/T19)*100</f>
        <v>#DIV/0!</v>
      </c>
      <c r="AA19" s="268"/>
      <c r="AB19" s="268"/>
      <c r="AC19" s="268" t="e">
        <f>(W19/Q19)*100</f>
        <v>#DIV/0!</v>
      </c>
      <c r="AD19" s="268"/>
      <c r="AE19" s="268"/>
    </row>
    <row r="20" spans="1:31" ht="19.5" customHeight="1">
      <c r="A20" s="155"/>
      <c r="B20" s="156"/>
      <c r="C20" s="274"/>
      <c r="D20" s="274"/>
      <c r="E20" s="274"/>
      <c r="F20" s="274"/>
      <c r="G20" s="267"/>
      <c r="H20" s="267"/>
      <c r="I20" s="267"/>
      <c r="J20" s="267"/>
      <c r="K20" s="267"/>
      <c r="L20" s="267"/>
      <c r="M20" s="267"/>
      <c r="N20" s="275"/>
      <c r="O20" s="275"/>
      <c r="P20" s="275"/>
      <c r="Q20" s="276"/>
      <c r="R20" s="276"/>
      <c r="S20" s="276"/>
      <c r="T20" s="276"/>
      <c r="U20" s="276"/>
      <c r="V20" s="276"/>
      <c r="W20" s="276"/>
      <c r="X20" s="276"/>
      <c r="Y20" s="276"/>
      <c r="Z20" s="268" t="e">
        <f>(W20/T20)*100</f>
        <v>#DIV/0!</v>
      </c>
      <c r="AA20" s="268"/>
      <c r="AB20" s="268"/>
      <c r="AC20" s="268" t="e">
        <f>(W20/Q20)*100</f>
        <v>#DIV/0!</v>
      </c>
      <c r="AD20" s="268"/>
      <c r="AE20" s="268"/>
    </row>
    <row r="21" spans="1:31" ht="19.5" customHeight="1">
      <c r="A21" s="155"/>
      <c r="B21" s="156"/>
      <c r="C21" s="274"/>
      <c r="D21" s="274"/>
      <c r="E21" s="274"/>
      <c r="F21" s="274"/>
      <c r="G21" s="267"/>
      <c r="H21" s="267"/>
      <c r="I21" s="267"/>
      <c r="J21" s="267"/>
      <c r="K21" s="267"/>
      <c r="L21" s="267"/>
      <c r="M21" s="267"/>
      <c r="N21" s="275"/>
      <c r="O21" s="275"/>
      <c r="P21" s="275"/>
      <c r="Q21" s="276"/>
      <c r="R21" s="276"/>
      <c r="S21" s="276"/>
      <c r="T21" s="276"/>
      <c r="U21" s="276"/>
      <c r="V21" s="276"/>
      <c r="W21" s="276"/>
      <c r="X21" s="276"/>
      <c r="Y21" s="276"/>
      <c r="Z21" s="268" t="e">
        <f>(W21/T21)*100</f>
        <v>#DIV/0!</v>
      </c>
      <c r="AA21" s="268"/>
      <c r="AB21" s="268"/>
      <c r="AC21" s="268" t="e">
        <f>(W21/Q21)*100</f>
        <v>#DIV/0!</v>
      </c>
      <c r="AD21" s="268"/>
      <c r="AE21" s="268"/>
    </row>
    <row r="22" spans="1:31" ht="19.5" customHeight="1">
      <c r="A22" s="155"/>
      <c r="B22" s="156"/>
      <c r="C22" s="274"/>
      <c r="D22" s="274"/>
      <c r="E22" s="274"/>
      <c r="F22" s="274"/>
      <c r="G22" s="267"/>
      <c r="H22" s="267"/>
      <c r="I22" s="267"/>
      <c r="J22" s="267"/>
      <c r="K22" s="267"/>
      <c r="L22" s="267"/>
      <c r="M22" s="267"/>
      <c r="N22" s="275"/>
      <c r="O22" s="275"/>
      <c r="P22" s="275"/>
      <c r="Q22" s="276"/>
      <c r="R22" s="276"/>
      <c r="S22" s="276"/>
      <c r="T22" s="276"/>
      <c r="U22" s="276"/>
      <c r="V22" s="276"/>
      <c r="W22" s="276"/>
      <c r="X22" s="276"/>
      <c r="Y22" s="276"/>
      <c r="Z22" s="268" t="e">
        <f>(W22/T22)*100</f>
        <v>#DIV/0!</v>
      </c>
      <c r="AA22" s="268"/>
      <c r="AB22" s="268"/>
      <c r="AC22" s="268" t="e">
        <f>(W22/Q22)*100</f>
        <v>#DIV/0!</v>
      </c>
      <c r="AD22" s="268"/>
      <c r="AE22" s="268"/>
    </row>
    <row r="23" spans="1:31" ht="19.5" customHeight="1">
      <c r="A23" s="270" t="s">
        <v>231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7">
        <f>SUM(Q19:Q22)</f>
        <v>0</v>
      </c>
      <c r="R23" s="277"/>
      <c r="S23" s="277"/>
      <c r="T23" s="277">
        <f>SUM(T19:T22)</f>
        <v>0</v>
      </c>
      <c r="U23" s="277"/>
      <c r="V23" s="277"/>
      <c r="W23" s="277">
        <f>SUM(W19:W22)</f>
        <v>0</v>
      </c>
      <c r="X23" s="277"/>
      <c r="Y23" s="277"/>
      <c r="Z23" s="271" t="e">
        <f>(W23/T23)*100</f>
        <v>#DIV/0!</v>
      </c>
      <c r="AA23" s="271"/>
      <c r="AB23" s="271"/>
      <c r="AC23" s="271" t="e">
        <f>(W23/Q23)*100</f>
        <v>#DIV/0!</v>
      </c>
      <c r="AD23" s="271"/>
      <c r="AE23" s="271"/>
    </row>
    <row r="24" spans="1:31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148"/>
      <c r="R24" s="148"/>
      <c r="S24" s="148"/>
      <c r="T24" s="148"/>
      <c r="U24" s="148"/>
      <c r="AE24" s="148"/>
    </row>
    <row r="25" spans="1:31" ht="18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148"/>
      <c r="R25" s="148"/>
      <c r="S25" s="148"/>
      <c r="T25" s="148"/>
      <c r="U25" s="148"/>
      <c r="AE25" s="148"/>
    </row>
    <row r="26" s="149" customFormat="1" ht="18.75" customHeight="1">
      <c r="B26" s="149" t="s">
        <v>432</v>
      </c>
    </row>
    <row r="27" spans="1:35" ht="18.75">
      <c r="A27" s="157"/>
      <c r="B27" s="157"/>
      <c r="C27" s="157"/>
      <c r="D27" s="157"/>
      <c r="E27" s="157"/>
      <c r="F27" s="157"/>
      <c r="G27" s="157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7"/>
      <c r="AE27" s="159"/>
      <c r="AI27" s="160" t="s">
        <v>433</v>
      </c>
    </row>
    <row r="28" spans="1:36" ht="43.5" customHeight="1">
      <c r="A28" s="215" t="s">
        <v>417</v>
      </c>
      <c r="B28" s="215" t="s">
        <v>434</v>
      </c>
      <c r="C28" s="215"/>
      <c r="D28" s="215"/>
      <c r="E28" s="215"/>
      <c r="F28" s="215"/>
      <c r="G28" s="215" t="s">
        <v>435</v>
      </c>
      <c r="H28" s="215"/>
      <c r="I28" s="215"/>
      <c r="J28" s="215"/>
      <c r="K28" s="215"/>
      <c r="L28" s="215" t="s">
        <v>436</v>
      </c>
      <c r="M28" s="215"/>
      <c r="N28" s="215"/>
      <c r="O28" s="215"/>
      <c r="P28" s="215"/>
      <c r="Q28" s="215" t="s">
        <v>437</v>
      </c>
      <c r="R28" s="215"/>
      <c r="S28" s="215"/>
      <c r="T28" s="215"/>
      <c r="U28" s="215"/>
      <c r="V28" s="215" t="s">
        <v>438</v>
      </c>
      <c r="W28" s="215"/>
      <c r="X28" s="215"/>
      <c r="Y28" s="215"/>
      <c r="Z28" s="215"/>
      <c r="AA28" s="215" t="s">
        <v>439</v>
      </c>
      <c r="AB28" s="215"/>
      <c r="AC28" s="215"/>
      <c r="AD28" s="215"/>
      <c r="AE28" s="215"/>
      <c r="AF28" s="215" t="s">
        <v>231</v>
      </c>
      <c r="AG28" s="215"/>
      <c r="AH28" s="215"/>
      <c r="AI28" s="215"/>
      <c r="AJ28" s="215"/>
    </row>
    <row r="29" spans="1:36" ht="30" customHeight="1">
      <c r="A29" s="215"/>
      <c r="B29" s="215"/>
      <c r="C29" s="215"/>
      <c r="D29" s="215"/>
      <c r="E29" s="215"/>
      <c r="F29" s="215"/>
      <c r="G29" s="215" t="s">
        <v>440</v>
      </c>
      <c r="H29" s="215" t="s">
        <v>441</v>
      </c>
      <c r="I29" s="215"/>
      <c r="J29" s="215"/>
      <c r="K29" s="215"/>
      <c r="L29" s="215" t="s">
        <v>440</v>
      </c>
      <c r="M29" s="215" t="s">
        <v>441</v>
      </c>
      <c r="N29" s="215"/>
      <c r="O29" s="215"/>
      <c r="P29" s="215"/>
      <c r="Q29" s="215" t="s">
        <v>440</v>
      </c>
      <c r="R29" s="215" t="s">
        <v>441</v>
      </c>
      <c r="S29" s="215"/>
      <c r="T29" s="215"/>
      <c r="U29" s="215"/>
      <c r="V29" s="215" t="s">
        <v>440</v>
      </c>
      <c r="W29" s="215" t="s">
        <v>441</v>
      </c>
      <c r="X29" s="215"/>
      <c r="Y29" s="215"/>
      <c r="Z29" s="215"/>
      <c r="AA29" s="215" t="s">
        <v>440</v>
      </c>
      <c r="AB29" s="215" t="s">
        <v>441</v>
      </c>
      <c r="AC29" s="215"/>
      <c r="AD29" s="215"/>
      <c r="AE29" s="215"/>
      <c r="AF29" s="215" t="s">
        <v>440</v>
      </c>
      <c r="AG29" s="215" t="s">
        <v>441</v>
      </c>
      <c r="AH29" s="215"/>
      <c r="AI29" s="215"/>
      <c r="AJ29" s="215"/>
    </row>
    <row r="30" spans="1:36" ht="39.75" customHeight="1">
      <c r="A30" s="215"/>
      <c r="B30" s="215"/>
      <c r="C30" s="215"/>
      <c r="D30" s="215"/>
      <c r="E30" s="215"/>
      <c r="F30" s="215"/>
      <c r="G30" s="215"/>
      <c r="H30" s="26" t="s">
        <v>442</v>
      </c>
      <c r="I30" s="26" t="s">
        <v>443</v>
      </c>
      <c r="J30" s="26" t="s">
        <v>444</v>
      </c>
      <c r="K30" s="26" t="s">
        <v>150</v>
      </c>
      <c r="L30" s="215"/>
      <c r="M30" s="26" t="s">
        <v>442</v>
      </c>
      <c r="N30" s="26" t="s">
        <v>443</v>
      </c>
      <c r="O30" s="26" t="s">
        <v>444</v>
      </c>
      <c r="P30" s="26" t="s">
        <v>150</v>
      </c>
      <c r="Q30" s="215"/>
      <c r="R30" s="26" t="s">
        <v>442</v>
      </c>
      <c r="S30" s="26" t="s">
        <v>443</v>
      </c>
      <c r="T30" s="26" t="s">
        <v>444</v>
      </c>
      <c r="U30" s="26" t="s">
        <v>150</v>
      </c>
      <c r="V30" s="215"/>
      <c r="W30" s="26" t="s">
        <v>442</v>
      </c>
      <c r="X30" s="26" t="s">
        <v>443</v>
      </c>
      <c r="Y30" s="26" t="s">
        <v>444</v>
      </c>
      <c r="Z30" s="26" t="s">
        <v>150</v>
      </c>
      <c r="AA30" s="215"/>
      <c r="AB30" s="26" t="s">
        <v>442</v>
      </c>
      <c r="AC30" s="26" t="s">
        <v>443</v>
      </c>
      <c r="AD30" s="26" t="s">
        <v>444</v>
      </c>
      <c r="AE30" s="26" t="s">
        <v>150</v>
      </c>
      <c r="AF30" s="215"/>
      <c r="AG30" s="25" t="s">
        <v>442</v>
      </c>
      <c r="AH30" s="25" t="s">
        <v>443</v>
      </c>
      <c r="AI30" s="25" t="s">
        <v>444</v>
      </c>
      <c r="AJ30" s="25" t="s">
        <v>150</v>
      </c>
    </row>
    <row r="31" spans="1:36" ht="18" customHeight="1">
      <c r="A31" s="26">
        <v>1</v>
      </c>
      <c r="B31" s="215">
        <v>2</v>
      </c>
      <c r="C31" s="215"/>
      <c r="D31" s="215"/>
      <c r="E31" s="215"/>
      <c r="F31" s="215"/>
      <c r="G31" s="26">
        <v>3</v>
      </c>
      <c r="H31" s="26">
        <v>4</v>
      </c>
      <c r="I31" s="26">
        <v>5</v>
      </c>
      <c r="J31" s="26">
        <v>6</v>
      </c>
      <c r="K31" s="26">
        <v>7</v>
      </c>
      <c r="L31" s="26">
        <v>8</v>
      </c>
      <c r="M31" s="26">
        <v>9</v>
      </c>
      <c r="N31" s="26">
        <v>10</v>
      </c>
      <c r="O31" s="26">
        <v>11</v>
      </c>
      <c r="P31" s="26">
        <v>12</v>
      </c>
      <c r="Q31" s="26">
        <v>13</v>
      </c>
      <c r="R31" s="26">
        <v>14</v>
      </c>
      <c r="S31" s="26">
        <v>15</v>
      </c>
      <c r="T31" s="26">
        <v>16</v>
      </c>
      <c r="U31" s="26">
        <v>17</v>
      </c>
      <c r="V31" s="25">
        <v>18</v>
      </c>
      <c r="W31" s="25">
        <v>19</v>
      </c>
      <c r="X31" s="25">
        <v>20</v>
      </c>
      <c r="Y31" s="25">
        <v>21</v>
      </c>
      <c r="Z31" s="25">
        <v>22</v>
      </c>
      <c r="AA31" s="25">
        <v>23</v>
      </c>
      <c r="AB31" s="25">
        <v>24</v>
      </c>
      <c r="AC31" s="25">
        <v>25</v>
      </c>
      <c r="AD31" s="25">
        <v>26</v>
      </c>
      <c r="AE31" s="25">
        <v>27</v>
      </c>
      <c r="AF31" s="25">
        <v>28</v>
      </c>
      <c r="AG31" s="25">
        <v>29</v>
      </c>
      <c r="AH31" s="25">
        <v>30</v>
      </c>
      <c r="AI31" s="25">
        <v>31</v>
      </c>
      <c r="AJ31" s="25">
        <v>32</v>
      </c>
    </row>
    <row r="32" spans="1:36" s="197" customFormat="1" ht="19.5" customHeight="1">
      <c r="A32" s="194"/>
      <c r="B32" s="278" t="s">
        <v>482</v>
      </c>
      <c r="C32" s="278"/>
      <c r="D32" s="278"/>
      <c r="E32" s="278"/>
      <c r="F32" s="278"/>
      <c r="G32" s="134">
        <f>SUM(H32,I32,J32,K32)</f>
        <v>0</v>
      </c>
      <c r="H32" s="195"/>
      <c r="I32" s="195"/>
      <c r="J32" s="195"/>
      <c r="K32" s="195"/>
      <c r="L32" s="134">
        <f>SUM(M32,N32,O32,P32)</f>
        <v>0</v>
      </c>
      <c r="M32" s="195"/>
      <c r="N32" s="195"/>
      <c r="O32" s="195"/>
      <c r="P32" s="195"/>
      <c r="Q32" s="134">
        <f>SUM(R32,S32,T32,U32)</f>
        <v>124</v>
      </c>
      <c r="R32" s="195">
        <v>31</v>
      </c>
      <c r="S32" s="195">
        <v>31</v>
      </c>
      <c r="T32" s="195">
        <v>31</v>
      </c>
      <c r="U32" s="195">
        <v>31</v>
      </c>
      <c r="V32" s="134">
        <f>SUM(W32:Z32)</f>
        <v>0</v>
      </c>
      <c r="W32" s="195"/>
      <c r="X32" s="195"/>
      <c r="Y32" s="195"/>
      <c r="Z32" s="195"/>
      <c r="AA32" s="134">
        <f>SUM(AB32,AC32,AD32,AE32)</f>
        <v>0</v>
      </c>
      <c r="AB32" s="195"/>
      <c r="AC32" s="195"/>
      <c r="AD32" s="195"/>
      <c r="AE32" s="195"/>
      <c r="AF32" s="161">
        <f>SUM(AG32,AH32,AI32,AJ32)</f>
        <v>124</v>
      </c>
      <c r="AG32" s="196">
        <f>SUM(H32,M32,R32,AB32,W32)</f>
        <v>31</v>
      </c>
      <c r="AH32" s="196">
        <f>SUM(I32,N32,S32,AC32,X32)</f>
        <v>31</v>
      </c>
      <c r="AI32" s="196">
        <f>SUM(J32,O32,T32,AD32,Y32)</f>
        <v>31</v>
      </c>
      <c r="AJ32" s="196">
        <f>SUM(K32,P32,U32,AE32,Z32)</f>
        <v>31</v>
      </c>
    </row>
    <row r="33" spans="1:36" s="197" customFormat="1" ht="19.5" customHeight="1">
      <c r="A33" s="194"/>
      <c r="B33" s="278"/>
      <c r="C33" s="278"/>
      <c r="D33" s="278"/>
      <c r="E33" s="278"/>
      <c r="F33" s="278"/>
      <c r="G33" s="134">
        <f>SUM(H33,I33,J33,K33)</f>
        <v>0</v>
      </c>
      <c r="H33" s="195"/>
      <c r="I33" s="195"/>
      <c r="J33" s="195"/>
      <c r="K33" s="195"/>
      <c r="L33" s="134">
        <f>SUM(M33,N33,O33,P33)</f>
        <v>0</v>
      </c>
      <c r="M33" s="195"/>
      <c r="N33" s="195"/>
      <c r="O33" s="195"/>
      <c r="P33" s="195"/>
      <c r="Q33" s="134">
        <f>SUM(R33,S33,T33,U33)</f>
        <v>0</v>
      </c>
      <c r="R33" s="195"/>
      <c r="S33" s="195"/>
      <c r="T33" s="195"/>
      <c r="U33" s="195"/>
      <c r="V33" s="134">
        <f>SUM(W33:Z33)</f>
        <v>0</v>
      </c>
      <c r="W33" s="195"/>
      <c r="X33" s="195"/>
      <c r="Y33" s="195"/>
      <c r="Z33" s="195"/>
      <c r="AA33" s="134">
        <f>SUM(AB33,AC33,AD33,AE33)</f>
        <v>0</v>
      </c>
      <c r="AB33" s="195"/>
      <c r="AC33" s="195"/>
      <c r="AD33" s="195"/>
      <c r="AE33" s="195"/>
      <c r="AF33" s="161">
        <f>SUM(AG33,AH33,AI33,AJ33)</f>
        <v>0</v>
      </c>
      <c r="AG33" s="196">
        <f>SUM(H33,M33,R33,AB33,W32)</f>
        <v>0</v>
      </c>
      <c r="AH33" s="196">
        <f aca="true" t="shared" si="0" ref="AH33:AJ35">SUM(I33,N33,S33,AC33,X33)</f>
        <v>0</v>
      </c>
      <c r="AI33" s="196">
        <f t="shared" si="0"/>
        <v>0</v>
      </c>
      <c r="AJ33" s="196">
        <f t="shared" si="0"/>
        <v>0</v>
      </c>
    </row>
    <row r="34" spans="1:36" ht="19.5" customHeight="1">
      <c r="A34" s="144"/>
      <c r="B34" s="264"/>
      <c r="C34" s="264"/>
      <c r="D34" s="264"/>
      <c r="E34" s="264"/>
      <c r="F34" s="264"/>
      <c r="G34" s="134">
        <f>SUM(H34,I34,J34,K34)</f>
        <v>0</v>
      </c>
      <c r="H34" s="133"/>
      <c r="I34" s="133"/>
      <c r="J34" s="133"/>
      <c r="K34" s="133"/>
      <c r="L34" s="134">
        <f>SUM(M34,N34,O34,P34)</f>
        <v>0</v>
      </c>
      <c r="M34" s="133"/>
      <c r="N34" s="133"/>
      <c r="O34" s="133"/>
      <c r="P34" s="133"/>
      <c r="Q34" s="134">
        <f>SUM(R34,S34,T34,U34)</f>
        <v>0</v>
      </c>
      <c r="R34" s="133"/>
      <c r="S34" s="133"/>
      <c r="T34" s="133"/>
      <c r="U34" s="133"/>
      <c r="V34" s="134">
        <f>SUM(W34:Z34)</f>
        <v>0</v>
      </c>
      <c r="W34" s="133"/>
      <c r="X34" s="133"/>
      <c r="Y34" s="133"/>
      <c r="Z34" s="133"/>
      <c r="AA34" s="134">
        <f>SUM(AB34,AC34,AD34,AE34)</f>
        <v>0</v>
      </c>
      <c r="AB34" s="133"/>
      <c r="AC34" s="133"/>
      <c r="AD34" s="133"/>
      <c r="AE34" s="133"/>
      <c r="AF34" s="161">
        <f>SUM(AG34,AH34,AI34,AJ34)</f>
        <v>0</v>
      </c>
      <c r="AG34" s="162">
        <f>SUM(H34,M34,R34,AB34,W33)</f>
        <v>0</v>
      </c>
      <c r="AH34" s="162">
        <f t="shared" si="0"/>
        <v>0</v>
      </c>
      <c r="AI34" s="162">
        <f t="shared" si="0"/>
        <v>0</v>
      </c>
      <c r="AJ34" s="162">
        <f t="shared" si="0"/>
        <v>0</v>
      </c>
    </row>
    <row r="35" spans="1:36" ht="19.5" customHeight="1">
      <c r="A35" s="144"/>
      <c r="B35" s="264"/>
      <c r="C35" s="264"/>
      <c r="D35" s="264"/>
      <c r="E35" s="264"/>
      <c r="F35" s="264"/>
      <c r="G35" s="134">
        <f>SUM(H35,I35,J35,K35)</f>
        <v>0</v>
      </c>
      <c r="H35" s="133"/>
      <c r="I35" s="133"/>
      <c r="J35" s="133"/>
      <c r="K35" s="133"/>
      <c r="L35" s="134">
        <f>SUM(M35,N35,O35,P35)</f>
        <v>0</v>
      </c>
      <c r="M35" s="133"/>
      <c r="N35" s="133"/>
      <c r="O35" s="133"/>
      <c r="P35" s="133"/>
      <c r="Q35" s="134">
        <f>SUM(R35,S35,T35,U35)</f>
        <v>0</v>
      </c>
      <c r="R35" s="133"/>
      <c r="S35" s="133"/>
      <c r="T35" s="133"/>
      <c r="U35" s="133"/>
      <c r="V35" s="134">
        <f>SUM(W35:Z35)</f>
        <v>0</v>
      </c>
      <c r="W35" s="133"/>
      <c r="X35" s="133"/>
      <c r="Y35" s="133"/>
      <c r="Z35" s="133"/>
      <c r="AA35" s="134">
        <f>SUM(AB35,AC35,AD35,AE35)</f>
        <v>0</v>
      </c>
      <c r="AB35" s="133"/>
      <c r="AC35" s="133"/>
      <c r="AD35" s="133"/>
      <c r="AE35" s="133"/>
      <c r="AF35" s="161">
        <f>SUM(AG35,AH35,AI35,AJ35)</f>
        <v>0</v>
      </c>
      <c r="AG35" s="162">
        <f>SUM(H35,M35,R35,AB35,W34)</f>
        <v>0</v>
      </c>
      <c r="AH35" s="162">
        <f t="shared" si="0"/>
        <v>0</v>
      </c>
      <c r="AI35" s="162">
        <f t="shared" si="0"/>
        <v>0</v>
      </c>
      <c r="AJ35" s="162">
        <f t="shared" si="0"/>
        <v>0</v>
      </c>
    </row>
    <row r="36" spans="1:36" ht="19.5" customHeight="1">
      <c r="A36" s="279" t="s">
        <v>231</v>
      </c>
      <c r="B36" s="279"/>
      <c r="C36" s="279"/>
      <c r="D36" s="279"/>
      <c r="E36" s="279"/>
      <c r="F36" s="279"/>
      <c r="G36" s="131">
        <f aca="true" t="shared" si="1" ref="G36:U36">SUM(G32:G35)</f>
        <v>0</v>
      </c>
      <c r="H36" s="131">
        <f t="shared" si="1"/>
        <v>0</v>
      </c>
      <c r="I36" s="131">
        <f t="shared" si="1"/>
        <v>0</v>
      </c>
      <c r="J36" s="131">
        <f t="shared" si="1"/>
        <v>0</v>
      </c>
      <c r="K36" s="131">
        <f t="shared" si="1"/>
        <v>0</v>
      </c>
      <c r="L36" s="131">
        <f t="shared" si="1"/>
        <v>0</v>
      </c>
      <c r="M36" s="131">
        <f t="shared" si="1"/>
        <v>0</v>
      </c>
      <c r="N36" s="131">
        <f t="shared" si="1"/>
        <v>0</v>
      </c>
      <c r="O36" s="131">
        <f t="shared" si="1"/>
        <v>0</v>
      </c>
      <c r="P36" s="131">
        <f t="shared" si="1"/>
        <v>0</v>
      </c>
      <c r="Q36" s="131">
        <f t="shared" si="1"/>
        <v>124</v>
      </c>
      <c r="R36" s="131">
        <f t="shared" si="1"/>
        <v>31</v>
      </c>
      <c r="S36" s="131">
        <f t="shared" si="1"/>
        <v>31</v>
      </c>
      <c r="T36" s="131">
        <f t="shared" si="1"/>
        <v>31</v>
      </c>
      <c r="U36" s="131">
        <f t="shared" si="1"/>
        <v>31</v>
      </c>
      <c r="V36" s="131">
        <f>SUM(W36:Z36)</f>
        <v>0</v>
      </c>
      <c r="W36" s="131">
        <f aca="true" t="shared" si="2" ref="W36:AJ36">SUM(W32:W35)</f>
        <v>0</v>
      </c>
      <c r="X36" s="131">
        <f t="shared" si="2"/>
        <v>0</v>
      </c>
      <c r="Y36" s="131">
        <f t="shared" si="2"/>
        <v>0</v>
      </c>
      <c r="Z36" s="131">
        <f t="shared" si="2"/>
        <v>0</v>
      </c>
      <c r="AA36" s="131">
        <f t="shared" si="2"/>
        <v>0</v>
      </c>
      <c r="AB36" s="131">
        <f t="shared" si="2"/>
        <v>0</v>
      </c>
      <c r="AC36" s="131">
        <f t="shared" si="2"/>
        <v>0</v>
      </c>
      <c r="AD36" s="131">
        <f t="shared" si="2"/>
        <v>0</v>
      </c>
      <c r="AE36" s="131">
        <f t="shared" si="2"/>
        <v>0</v>
      </c>
      <c r="AF36" s="161">
        <f t="shared" si="2"/>
        <v>124</v>
      </c>
      <c r="AG36" s="161">
        <f t="shared" si="2"/>
        <v>31</v>
      </c>
      <c r="AH36" s="161">
        <f t="shared" si="2"/>
        <v>31</v>
      </c>
      <c r="AI36" s="161">
        <f t="shared" si="2"/>
        <v>31</v>
      </c>
      <c r="AJ36" s="161">
        <f t="shared" si="2"/>
        <v>31</v>
      </c>
    </row>
    <row r="37" spans="1:36" ht="19.5" customHeight="1">
      <c r="A37" s="247" t="s">
        <v>445</v>
      </c>
      <c r="B37" s="247"/>
      <c r="C37" s="247"/>
      <c r="D37" s="247"/>
      <c r="E37" s="247"/>
      <c r="F37" s="247"/>
      <c r="G37" s="163">
        <f>G36/AF36*100</f>
        <v>0</v>
      </c>
      <c r="H37" s="104"/>
      <c r="I37" s="104"/>
      <c r="J37" s="104"/>
      <c r="K37" s="104"/>
      <c r="L37" s="163">
        <f>L36/AF36*100</f>
        <v>0</v>
      </c>
      <c r="M37" s="104"/>
      <c r="N37" s="104"/>
      <c r="O37" s="104"/>
      <c r="P37" s="104"/>
      <c r="Q37" s="163">
        <f>Q36/AF36*100</f>
        <v>100</v>
      </c>
      <c r="R37" s="104"/>
      <c r="S37" s="104"/>
      <c r="T37" s="104"/>
      <c r="U37" s="104"/>
      <c r="V37" s="163">
        <f>V36/AG36*100</f>
        <v>0</v>
      </c>
      <c r="W37" s="26"/>
      <c r="X37" s="26"/>
      <c r="Y37" s="26"/>
      <c r="Z37" s="26"/>
      <c r="AA37" s="163">
        <f>AA36/AF36*100</f>
        <v>0</v>
      </c>
      <c r="AB37" s="26"/>
      <c r="AC37" s="26"/>
      <c r="AD37" s="26"/>
      <c r="AE37" s="26"/>
      <c r="AF37" s="164">
        <f>SUM(G37,L37,Q37,AA37,V37)</f>
        <v>100</v>
      </c>
      <c r="AG37" s="25"/>
      <c r="AH37" s="25"/>
      <c r="AI37" s="25"/>
      <c r="AJ37" s="25"/>
    </row>
    <row r="38" spans="1:27" ht="19.5" customHeight="1">
      <c r="A38" s="67"/>
      <c r="B38" s="67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67"/>
      <c r="T38" s="67"/>
      <c r="U38" s="67"/>
      <c r="V38" s="67"/>
      <c r="W38" s="165"/>
      <c r="X38" s="67"/>
      <c r="Y38" s="67"/>
      <c r="Z38" s="67"/>
      <c r="AA38" s="67"/>
    </row>
    <row r="39" spans="1:21" ht="19.5" customHeight="1">
      <c r="A39" s="146"/>
      <c r="B39" s="146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0" s="149" customFormat="1" ht="19.5" customHeight="1">
      <c r="B40" s="149" t="s">
        <v>446</v>
      </c>
    </row>
    <row r="41" spans="1:31" s="166" customFormat="1" ht="19.5" customHeight="1">
      <c r="A41" s="71"/>
      <c r="B41" s="71"/>
      <c r="C41" s="71"/>
      <c r="D41" s="71"/>
      <c r="E41" s="71"/>
      <c r="F41" s="71"/>
      <c r="G41" s="71"/>
      <c r="H41" s="71"/>
      <c r="I41" s="71"/>
      <c r="K41" s="71"/>
      <c r="AE41" s="159" t="s">
        <v>433</v>
      </c>
    </row>
    <row r="42" spans="1:31" s="167" customFormat="1" ht="34.5" customHeight="1">
      <c r="A42" s="214" t="s">
        <v>417</v>
      </c>
      <c r="B42" s="215" t="s">
        <v>447</v>
      </c>
      <c r="C42" s="215" t="s">
        <v>448</v>
      </c>
      <c r="D42" s="215"/>
      <c r="E42" s="215" t="s">
        <v>449</v>
      </c>
      <c r="F42" s="215"/>
      <c r="G42" s="215" t="s">
        <v>450</v>
      </c>
      <c r="H42" s="215"/>
      <c r="I42" s="215" t="s">
        <v>451</v>
      </c>
      <c r="J42" s="215"/>
      <c r="K42" s="215" t="s">
        <v>38</v>
      </c>
      <c r="L42" s="215"/>
      <c r="M42" s="215"/>
      <c r="N42" s="215"/>
      <c r="O42" s="215"/>
      <c r="P42" s="215"/>
      <c r="Q42" s="215"/>
      <c r="R42" s="215"/>
      <c r="S42" s="215"/>
      <c r="T42" s="215"/>
      <c r="U42" s="215" t="s">
        <v>452</v>
      </c>
      <c r="V42" s="215"/>
      <c r="W42" s="215"/>
      <c r="X42" s="215"/>
      <c r="Y42" s="215"/>
      <c r="Z42" s="215" t="s">
        <v>453</v>
      </c>
      <c r="AA42" s="215"/>
      <c r="AB42" s="215"/>
      <c r="AC42" s="215"/>
      <c r="AD42" s="215"/>
      <c r="AE42" s="215"/>
    </row>
    <row r="43" spans="1:31" s="167" customFormat="1" ht="63.75" customHeight="1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 t="s">
        <v>454</v>
      </c>
      <c r="L43" s="215"/>
      <c r="M43" s="215" t="s">
        <v>455</v>
      </c>
      <c r="N43" s="215"/>
      <c r="O43" s="215" t="s">
        <v>456</v>
      </c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</row>
    <row r="44" spans="1:31" s="168" customFormat="1" ht="82.5" customHeight="1">
      <c r="A44" s="214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 t="s">
        <v>457</v>
      </c>
      <c r="P44" s="215"/>
      <c r="Q44" s="215" t="s">
        <v>458</v>
      </c>
      <c r="R44" s="215"/>
      <c r="S44" s="215" t="s">
        <v>459</v>
      </c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</row>
    <row r="45" spans="1:31" s="167" customFormat="1" ht="18" customHeight="1">
      <c r="A45" s="25">
        <v>1</v>
      </c>
      <c r="B45" s="26">
        <v>2</v>
      </c>
      <c r="C45" s="215">
        <v>3</v>
      </c>
      <c r="D45" s="215"/>
      <c r="E45" s="215">
        <v>4</v>
      </c>
      <c r="F45" s="215"/>
      <c r="G45" s="215">
        <v>5</v>
      </c>
      <c r="H45" s="215"/>
      <c r="I45" s="215">
        <v>6</v>
      </c>
      <c r="J45" s="215"/>
      <c r="K45" s="215">
        <v>7</v>
      </c>
      <c r="L45" s="215"/>
      <c r="M45" s="215">
        <v>8</v>
      </c>
      <c r="N45" s="215"/>
      <c r="O45" s="215">
        <v>9</v>
      </c>
      <c r="P45" s="215"/>
      <c r="Q45" s="214">
        <v>10</v>
      </c>
      <c r="R45" s="214"/>
      <c r="S45" s="215">
        <v>11</v>
      </c>
      <c r="T45" s="215"/>
      <c r="U45" s="215">
        <v>12</v>
      </c>
      <c r="V45" s="215"/>
      <c r="W45" s="215"/>
      <c r="X45" s="215"/>
      <c r="Y45" s="215"/>
      <c r="Z45" s="215">
        <v>13</v>
      </c>
      <c r="AA45" s="215"/>
      <c r="AB45" s="215"/>
      <c r="AC45" s="215"/>
      <c r="AD45" s="215"/>
      <c r="AE45" s="215"/>
    </row>
    <row r="46" spans="1:31" s="167" customFormat="1" ht="19.5" customHeight="1">
      <c r="A46" s="144"/>
      <c r="B46" s="169"/>
      <c r="C46" s="258"/>
      <c r="D46" s="258"/>
      <c r="E46" s="241"/>
      <c r="F46" s="241"/>
      <c r="G46" s="241"/>
      <c r="H46" s="241"/>
      <c r="I46" s="241"/>
      <c r="J46" s="241"/>
      <c r="K46" s="241"/>
      <c r="L46" s="241"/>
      <c r="M46" s="252">
        <f aca="true" t="shared" si="3" ref="M46:M52">SUM(O46,Q46,S46)</f>
        <v>0</v>
      </c>
      <c r="N46" s="252"/>
      <c r="O46" s="241"/>
      <c r="P46" s="241"/>
      <c r="Q46" s="241"/>
      <c r="R46" s="241"/>
      <c r="S46" s="241"/>
      <c r="T46" s="241"/>
      <c r="U46" s="251"/>
      <c r="V46" s="251"/>
      <c r="W46" s="251"/>
      <c r="X46" s="251"/>
      <c r="Y46" s="251"/>
      <c r="Z46" s="264"/>
      <c r="AA46" s="264"/>
      <c r="AB46" s="264"/>
      <c r="AC46" s="264"/>
      <c r="AD46" s="264"/>
      <c r="AE46" s="264"/>
    </row>
    <row r="47" spans="1:31" s="167" customFormat="1" ht="19.5" customHeight="1">
      <c r="A47" s="144"/>
      <c r="B47" s="169"/>
      <c r="C47" s="258"/>
      <c r="D47" s="258"/>
      <c r="E47" s="241"/>
      <c r="F47" s="241"/>
      <c r="G47" s="241"/>
      <c r="H47" s="241"/>
      <c r="I47" s="241"/>
      <c r="J47" s="241"/>
      <c r="K47" s="241"/>
      <c r="L47" s="241"/>
      <c r="M47" s="252">
        <f t="shared" si="3"/>
        <v>0</v>
      </c>
      <c r="N47" s="252"/>
      <c r="O47" s="241"/>
      <c r="P47" s="241"/>
      <c r="Q47" s="241"/>
      <c r="R47" s="241"/>
      <c r="S47" s="241"/>
      <c r="T47" s="241"/>
      <c r="U47" s="251"/>
      <c r="V47" s="251"/>
      <c r="W47" s="251"/>
      <c r="X47" s="251"/>
      <c r="Y47" s="251"/>
      <c r="Z47" s="264"/>
      <c r="AA47" s="264"/>
      <c r="AB47" s="264"/>
      <c r="AC47" s="264"/>
      <c r="AD47" s="264"/>
      <c r="AE47" s="264"/>
    </row>
    <row r="48" spans="1:31" s="167" customFormat="1" ht="19.5" customHeight="1">
      <c r="A48" s="144"/>
      <c r="B48" s="169"/>
      <c r="C48" s="258"/>
      <c r="D48" s="258"/>
      <c r="E48" s="241"/>
      <c r="F48" s="241"/>
      <c r="G48" s="241"/>
      <c r="H48" s="241"/>
      <c r="I48" s="241"/>
      <c r="J48" s="241"/>
      <c r="K48" s="241"/>
      <c r="L48" s="241"/>
      <c r="M48" s="252">
        <f t="shared" si="3"/>
        <v>0</v>
      </c>
      <c r="N48" s="252"/>
      <c r="O48" s="241"/>
      <c r="P48" s="241"/>
      <c r="Q48" s="241"/>
      <c r="R48" s="241"/>
      <c r="S48" s="241"/>
      <c r="T48" s="241"/>
      <c r="U48" s="251"/>
      <c r="V48" s="251"/>
      <c r="W48" s="251"/>
      <c r="X48" s="251"/>
      <c r="Y48" s="251"/>
      <c r="Z48" s="264"/>
      <c r="AA48" s="264"/>
      <c r="AB48" s="264"/>
      <c r="AC48" s="264"/>
      <c r="AD48" s="264"/>
      <c r="AE48" s="264"/>
    </row>
    <row r="49" spans="1:31" s="167" customFormat="1" ht="19.5" customHeight="1">
      <c r="A49" s="144"/>
      <c r="B49" s="169"/>
      <c r="C49" s="258"/>
      <c r="D49" s="258"/>
      <c r="E49" s="241"/>
      <c r="F49" s="241"/>
      <c r="G49" s="241"/>
      <c r="H49" s="241"/>
      <c r="I49" s="241"/>
      <c r="J49" s="241"/>
      <c r="K49" s="241"/>
      <c r="L49" s="241"/>
      <c r="M49" s="252">
        <f t="shared" si="3"/>
        <v>0</v>
      </c>
      <c r="N49" s="252"/>
      <c r="O49" s="241"/>
      <c r="P49" s="241"/>
      <c r="Q49" s="241"/>
      <c r="R49" s="241"/>
      <c r="S49" s="241"/>
      <c r="T49" s="241"/>
      <c r="U49" s="251"/>
      <c r="V49" s="251"/>
      <c r="W49" s="251"/>
      <c r="X49" s="251"/>
      <c r="Y49" s="251"/>
      <c r="Z49" s="264"/>
      <c r="AA49" s="264"/>
      <c r="AB49" s="264"/>
      <c r="AC49" s="264"/>
      <c r="AD49" s="264"/>
      <c r="AE49" s="264"/>
    </row>
    <row r="50" spans="1:31" s="167" customFormat="1" ht="19.5" customHeight="1">
      <c r="A50" s="144"/>
      <c r="B50" s="169"/>
      <c r="C50" s="258"/>
      <c r="D50" s="258"/>
      <c r="E50" s="241"/>
      <c r="F50" s="241"/>
      <c r="G50" s="241"/>
      <c r="H50" s="241"/>
      <c r="I50" s="241"/>
      <c r="J50" s="241"/>
      <c r="K50" s="241"/>
      <c r="L50" s="241"/>
      <c r="M50" s="252">
        <f t="shared" si="3"/>
        <v>0</v>
      </c>
      <c r="N50" s="252"/>
      <c r="O50" s="241"/>
      <c r="P50" s="241"/>
      <c r="Q50" s="241"/>
      <c r="R50" s="241"/>
      <c r="S50" s="241"/>
      <c r="T50" s="241"/>
      <c r="U50" s="251"/>
      <c r="V50" s="251"/>
      <c r="W50" s="251"/>
      <c r="X50" s="251"/>
      <c r="Y50" s="251"/>
      <c r="Z50" s="264"/>
      <c r="AA50" s="264"/>
      <c r="AB50" s="264"/>
      <c r="AC50" s="264"/>
      <c r="AD50" s="264"/>
      <c r="AE50" s="264"/>
    </row>
    <row r="51" spans="1:31" s="167" customFormat="1" ht="19.5" customHeight="1">
      <c r="A51" s="144"/>
      <c r="B51" s="169"/>
      <c r="C51" s="258"/>
      <c r="D51" s="258"/>
      <c r="E51" s="241"/>
      <c r="F51" s="241"/>
      <c r="G51" s="241"/>
      <c r="H51" s="241"/>
      <c r="I51" s="241"/>
      <c r="J51" s="241"/>
      <c r="K51" s="241"/>
      <c r="L51" s="241"/>
      <c r="M51" s="252">
        <f t="shared" si="3"/>
        <v>0</v>
      </c>
      <c r="N51" s="252"/>
      <c r="O51" s="241"/>
      <c r="P51" s="241"/>
      <c r="Q51" s="241"/>
      <c r="R51" s="241"/>
      <c r="S51" s="241"/>
      <c r="T51" s="241"/>
      <c r="U51" s="251"/>
      <c r="V51" s="251"/>
      <c r="W51" s="251"/>
      <c r="X51" s="251"/>
      <c r="Y51" s="251"/>
      <c r="Z51" s="264"/>
      <c r="AA51" s="264"/>
      <c r="AB51" s="264"/>
      <c r="AC51" s="264"/>
      <c r="AD51" s="264"/>
      <c r="AE51" s="264"/>
    </row>
    <row r="52" spans="1:31" s="167" customFormat="1" ht="19.5" customHeight="1">
      <c r="A52" s="144"/>
      <c r="B52" s="169"/>
      <c r="C52" s="258"/>
      <c r="D52" s="258"/>
      <c r="E52" s="241"/>
      <c r="F52" s="241"/>
      <c r="G52" s="241"/>
      <c r="H52" s="241"/>
      <c r="I52" s="241"/>
      <c r="J52" s="241"/>
      <c r="K52" s="241"/>
      <c r="L52" s="241"/>
      <c r="M52" s="252">
        <f t="shared" si="3"/>
        <v>0</v>
      </c>
      <c r="N52" s="252"/>
      <c r="O52" s="241"/>
      <c r="P52" s="241"/>
      <c r="Q52" s="241"/>
      <c r="R52" s="241"/>
      <c r="S52" s="241"/>
      <c r="T52" s="241"/>
      <c r="U52" s="251"/>
      <c r="V52" s="251"/>
      <c r="W52" s="251"/>
      <c r="X52" s="251"/>
      <c r="Y52" s="251"/>
      <c r="Z52" s="264"/>
      <c r="AA52" s="264"/>
      <c r="AB52" s="264"/>
      <c r="AC52" s="264"/>
      <c r="AD52" s="264"/>
      <c r="AE52" s="264"/>
    </row>
    <row r="53" spans="1:31" s="167" customFormat="1" ht="19.5" customHeight="1">
      <c r="A53" s="223" t="s">
        <v>231</v>
      </c>
      <c r="B53" s="223"/>
      <c r="C53" s="223"/>
      <c r="D53" s="223"/>
      <c r="E53" s="243">
        <f>SUM(E46:E52)</f>
        <v>0</v>
      </c>
      <c r="F53" s="243"/>
      <c r="G53" s="243">
        <f>SUM(G46:G52)</f>
        <v>0</v>
      </c>
      <c r="H53" s="243"/>
      <c r="I53" s="243">
        <f>SUM(I46:I52)</f>
        <v>0</v>
      </c>
      <c r="J53" s="243"/>
      <c r="K53" s="243">
        <f>SUM(K46:K52)</f>
        <v>0</v>
      </c>
      <c r="L53" s="243"/>
      <c r="M53" s="243">
        <f>SUM(M46:M52)</f>
        <v>0</v>
      </c>
      <c r="N53" s="243"/>
      <c r="O53" s="243">
        <f>SUM(O46:O52)</f>
        <v>0</v>
      </c>
      <c r="P53" s="243"/>
      <c r="Q53" s="243">
        <f>SUM(Q46:Q52)</f>
        <v>0</v>
      </c>
      <c r="R53" s="243"/>
      <c r="S53" s="243">
        <f>SUM(S46:S52)</f>
        <v>0</v>
      </c>
      <c r="T53" s="243"/>
      <c r="U53" s="280"/>
      <c r="V53" s="280"/>
      <c r="W53" s="280"/>
      <c r="X53" s="280"/>
      <c r="Y53" s="280"/>
      <c r="Z53" s="281"/>
      <c r="AA53" s="281"/>
      <c r="AB53" s="281"/>
      <c r="AC53" s="281"/>
      <c r="AD53" s="281"/>
      <c r="AE53" s="281"/>
    </row>
    <row r="54" spans="1:21" ht="19.5" customHeight="1">
      <c r="A54" s="146"/>
      <c r="B54" s="146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3:11" s="24" customFormat="1" ht="19.5" customHeight="1">
      <c r="C55" s="149"/>
      <c r="D55" s="149"/>
      <c r="E55" s="149"/>
      <c r="F55" s="149"/>
      <c r="G55" s="149"/>
      <c r="H55" s="149"/>
      <c r="I55" s="149"/>
      <c r="J55" s="149"/>
      <c r="K55" s="149"/>
    </row>
    <row r="56" spans="2:26" s="170" customFormat="1" ht="19.5" customHeight="1">
      <c r="B56" s="256" t="str">
        <f>' V. Коефіцієнти'!A25</f>
        <v>Директор КП “Інфосервіс” СМР</v>
      </c>
      <c r="C56" s="256"/>
      <c r="D56" s="256"/>
      <c r="E56" s="256"/>
      <c r="F56" s="256"/>
      <c r="G56" s="171"/>
      <c r="H56" s="171"/>
      <c r="I56" s="171"/>
      <c r="J56" s="171"/>
      <c r="K56" s="171"/>
      <c r="L56" s="221" t="s">
        <v>460</v>
      </c>
      <c r="M56" s="221"/>
      <c r="N56" s="221"/>
      <c r="O56" s="221"/>
      <c r="P56" s="221"/>
      <c r="Q56" s="172"/>
      <c r="R56" s="172"/>
      <c r="S56" s="172"/>
      <c r="T56" s="172"/>
      <c r="U56" s="172"/>
      <c r="V56" s="282" t="str">
        <f>' V. Коефіцієнти'!H25</f>
        <v>О.В.Дяговець</v>
      </c>
      <c r="W56" s="282"/>
      <c r="X56" s="282"/>
      <c r="Y56" s="282"/>
      <c r="Z56" s="282"/>
    </row>
    <row r="57" spans="2:26" s="24" customFormat="1" ht="19.5" customHeight="1">
      <c r="B57" s="173"/>
      <c r="C57" s="24" t="s">
        <v>141</v>
      </c>
      <c r="E57" s="125"/>
      <c r="F57" s="125"/>
      <c r="G57" s="125"/>
      <c r="H57" s="125"/>
      <c r="I57" s="125"/>
      <c r="J57" s="125"/>
      <c r="K57" s="125"/>
      <c r="M57" s="173"/>
      <c r="N57" s="2" t="s">
        <v>142</v>
      </c>
      <c r="O57" s="173"/>
      <c r="Q57" s="125"/>
      <c r="R57" s="125"/>
      <c r="S57" s="125"/>
      <c r="V57" s="232" t="s">
        <v>461</v>
      </c>
      <c r="W57" s="232"/>
      <c r="X57" s="232"/>
      <c r="Y57" s="232"/>
      <c r="Z57" s="232"/>
    </row>
    <row r="58" spans="2:21" ht="19.5" customHeight="1">
      <c r="B58" s="174"/>
      <c r="C58" s="174"/>
      <c r="D58" s="174"/>
      <c r="E58" s="174"/>
      <c r="F58" s="174"/>
      <c r="G58" s="174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4"/>
      <c r="U58" s="174"/>
    </row>
    <row r="59" spans="2:21" ht="19.5" customHeight="1"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4" ht="18" customHeight="1">
      <c r="A60" s="81"/>
      <c r="B60" s="256" t="s">
        <v>462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</row>
    <row r="61" spans="1:24" ht="18.75">
      <c r="A61" s="8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12.75" customHeight="1">
      <c r="A62" s="215" t="s">
        <v>417</v>
      </c>
      <c r="B62" s="215" t="s">
        <v>33</v>
      </c>
      <c r="C62" s="215"/>
      <c r="D62" s="215"/>
      <c r="E62" s="215"/>
      <c r="F62" s="215"/>
      <c r="G62" s="215"/>
      <c r="H62" s="215"/>
      <c r="I62" s="227" t="s">
        <v>35</v>
      </c>
      <c r="J62" s="227"/>
      <c r="K62" s="227"/>
      <c r="L62" s="216" t="s">
        <v>36</v>
      </c>
      <c r="M62" s="216"/>
      <c r="N62" s="216"/>
      <c r="O62" s="216" t="s">
        <v>37</v>
      </c>
      <c r="P62" s="216"/>
      <c r="Q62" s="215" t="s">
        <v>144</v>
      </c>
      <c r="R62" s="215"/>
      <c r="S62" s="263" t="s">
        <v>456</v>
      </c>
      <c r="T62" s="263"/>
      <c r="U62" s="263"/>
      <c r="V62" s="263"/>
      <c r="W62" s="263"/>
      <c r="X62" s="263"/>
    </row>
    <row r="63" spans="1:24" ht="12.75" customHeight="1">
      <c r="A63" s="215"/>
      <c r="B63" s="215"/>
      <c r="C63" s="215"/>
      <c r="D63" s="215"/>
      <c r="E63" s="215"/>
      <c r="F63" s="215"/>
      <c r="G63" s="215"/>
      <c r="H63" s="215"/>
      <c r="I63" s="227"/>
      <c r="J63" s="227"/>
      <c r="K63" s="227"/>
      <c r="L63" s="216"/>
      <c r="M63" s="216"/>
      <c r="N63" s="216"/>
      <c r="O63" s="216"/>
      <c r="P63" s="216"/>
      <c r="Q63" s="215"/>
      <c r="R63" s="215"/>
      <c r="S63" s="216" t="s">
        <v>147</v>
      </c>
      <c r="T63" s="216"/>
      <c r="U63" s="216" t="s">
        <v>463</v>
      </c>
      <c r="V63" s="216" t="s">
        <v>464</v>
      </c>
      <c r="W63" s="216" t="s">
        <v>150</v>
      </c>
      <c r="X63" s="216"/>
    </row>
    <row r="64" spans="1:24" ht="18.75">
      <c r="A64" s="215"/>
      <c r="B64" s="215"/>
      <c r="C64" s="215"/>
      <c r="D64" s="215"/>
      <c r="E64" s="215"/>
      <c r="F64" s="215"/>
      <c r="G64" s="215"/>
      <c r="H64" s="215"/>
      <c r="I64" s="227"/>
      <c r="J64" s="227"/>
      <c r="K64" s="227"/>
      <c r="L64" s="216"/>
      <c r="M64" s="216"/>
      <c r="N64" s="216"/>
      <c r="O64" s="216"/>
      <c r="P64" s="216"/>
      <c r="Q64" s="215"/>
      <c r="R64" s="215"/>
      <c r="S64" s="216"/>
      <c r="T64" s="216"/>
      <c r="U64" s="216"/>
      <c r="V64" s="216"/>
      <c r="W64" s="216"/>
      <c r="X64" s="216"/>
    </row>
    <row r="65" spans="1:24" ht="12.75" customHeight="1">
      <c r="A65" s="176">
        <v>1</v>
      </c>
      <c r="B65" s="283">
        <v>2</v>
      </c>
      <c r="C65" s="283"/>
      <c r="D65" s="283"/>
      <c r="E65" s="283"/>
      <c r="F65" s="283"/>
      <c r="G65" s="283"/>
      <c r="H65" s="283"/>
      <c r="I65" s="284">
        <v>3</v>
      </c>
      <c r="J65" s="284"/>
      <c r="K65" s="284"/>
      <c r="L65" s="284">
        <v>4</v>
      </c>
      <c r="M65" s="284"/>
      <c r="N65" s="284"/>
      <c r="O65" s="284">
        <v>5</v>
      </c>
      <c r="P65" s="284"/>
      <c r="Q65" s="284">
        <v>6</v>
      </c>
      <c r="R65" s="284"/>
      <c r="S65" s="285" t="s">
        <v>465</v>
      </c>
      <c r="T65" s="285"/>
      <c r="U65" s="177" t="s">
        <v>466</v>
      </c>
      <c r="V65" s="177" t="s">
        <v>467</v>
      </c>
      <c r="W65" s="285" t="s">
        <v>468</v>
      </c>
      <c r="X65" s="285"/>
    </row>
    <row r="66" spans="1:24" ht="12.75" customHeight="1">
      <c r="A66" s="178"/>
      <c r="B66" s="251" t="s">
        <v>469</v>
      </c>
      <c r="C66" s="251"/>
      <c r="D66" s="251"/>
      <c r="E66" s="251"/>
      <c r="F66" s="251"/>
      <c r="G66" s="251"/>
      <c r="H66" s="25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64"/>
      <c r="T66" s="264"/>
      <c r="U66" s="151"/>
      <c r="V66" s="151"/>
      <c r="W66" s="264"/>
      <c r="X66" s="264"/>
    </row>
    <row r="67" spans="1:24" ht="12.75" customHeight="1">
      <c r="A67" s="178"/>
      <c r="B67" s="286" t="s">
        <v>470</v>
      </c>
      <c r="C67" s="286"/>
      <c r="D67" s="286"/>
      <c r="E67" s="286"/>
      <c r="F67" s="286"/>
      <c r="G67" s="286"/>
      <c r="H67" s="286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64"/>
      <c r="T67" s="264"/>
      <c r="U67" s="151"/>
      <c r="V67" s="151"/>
      <c r="W67" s="264"/>
      <c r="X67" s="264"/>
    </row>
    <row r="68" spans="1:24" ht="12.75" customHeight="1">
      <c r="A68" s="178"/>
      <c r="B68" s="286" t="s">
        <v>471</v>
      </c>
      <c r="C68" s="286"/>
      <c r="D68" s="286"/>
      <c r="E68" s="286"/>
      <c r="F68" s="286"/>
      <c r="G68" s="286"/>
      <c r="H68" s="286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64"/>
      <c r="T68" s="264"/>
      <c r="U68" s="151"/>
      <c r="V68" s="151"/>
      <c r="W68" s="264"/>
      <c r="X68" s="264"/>
    </row>
    <row r="69" spans="1:24" ht="12.75" customHeight="1">
      <c r="A69" s="178"/>
      <c r="B69" s="287" t="s">
        <v>472</v>
      </c>
      <c r="C69" s="287"/>
      <c r="D69" s="287"/>
      <c r="E69" s="287"/>
      <c r="F69" s="287"/>
      <c r="G69" s="287"/>
      <c r="H69" s="287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64"/>
      <c r="T69" s="264"/>
      <c r="U69" s="151"/>
      <c r="V69" s="151"/>
      <c r="W69" s="264"/>
      <c r="X69" s="264"/>
    </row>
    <row r="70" spans="1:24" ht="12.75" customHeight="1">
      <c r="A70" s="178"/>
      <c r="B70" s="286" t="s">
        <v>470</v>
      </c>
      <c r="C70" s="286"/>
      <c r="D70" s="286"/>
      <c r="E70" s="286"/>
      <c r="F70" s="286"/>
      <c r="G70" s="286"/>
      <c r="H70" s="286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64"/>
      <c r="T70" s="264"/>
      <c r="U70" s="151"/>
      <c r="V70" s="151"/>
      <c r="W70" s="264"/>
      <c r="X70" s="264"/>
    </row>
    <row r="71" spans="1:24" ht="18" customHeight="1">
      <c r="A71" s="144"/>
      <c r="B71" s="286" t="s">
        <v>471</v>
      </c>
      <c r="C71" s="286"/>
      <c r="D71" s="286"/>
      <c r="E71" s="286"/>
      <c r="F71" s="286"/>
      <c r="G71" s="286"/>
      <c r="H71" s="286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64"/>
      <c r="T71" s="264"/>
      <c r="U71" s="151"/>
      <c r="V71" s="151"/>
      <c r="W71" s="264"/>
      <c r="X71" s="264"/>
    </row>
    <row r="72" spans="1:24" ht="12.75" customHeight="1">
      <c r="A72" s="144"/>
      <c r="B72" s="287" t="s">
        <v>473</v>
      </c>
      <c r="C72" s="287"/>
      <c r="D72" s="287"/>
      <c r="E72" s="287"/>
      <c r="F72" s="287"/>
      <c r="G72" s="287"/>
      <c r="H72" s="287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64"/>
      <c r="T72" s="264"/>
      <c r="U72" s="151"/>
      <c r="V72" s="151"/>
      <c r="W72" s="264"/>
      <c r="X72" s="264"/>
    </row>
    <row r="73" spans="1:24" ht="12.75" customHeight="1">
      <c r="A73" s="144"/>
      <c r="B73" s="286" t="s">
        <v>470</v>
      </c>
      <c r="C73" s="286"/>
      <c r="D73" s="286"/>
      <c r="E73" s="286"/>
      <c r="F73" s="286"/>
      <c r="G73" s="286"/>
      <c r="H73" s="286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64"/>
      <c r="T73" s="264"/>
      <c r="U73" s="151"/>
      <c r="V73" s="151"/>
      <c r="W73" s="264"/>
      <c r="X73" s="264"/>
    </row>
    <row r="74" spans="1:24" ht="18" customHeight="1">
      <c r="A74" s="144"/>
      <c r="B74" s="286" t="s">
        <v>471</v>
      </c>
      <c r="C74" s="286"/>
      <c r="D74" s="286"/>
      <c r="E74" s="286"/>
      <c r="F74" s="286"/>
      <c r="G74" s="286"/>
      <c r="H74" s="286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64"/>
      <c r="T74" s="264"/>
      <c r="U74" s="151"/>
      <c r="V74" s="151"/>
      <c r="W74" s="264"/>
      <c r="X74" s="264"/>
    </row>
    <row r="75" spans="1:24" ht="18" customHeight="1">
      <c r="A75" s="290" t="s">
        <v>231</v>
      </c>
      <c r="B75" s="290"/>
      <c r="C75" s="290"/>
      <c r="D75" s="290"/>
      <c r="E75" s="290"/>
      <c r="F75" s="290"/>
      <c r="G75" s="290"/>
      <c r="H75" s="290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64"/>
      <c r="T75" s="264"/>
      <c r="U75" s="151"/>
      <c r="V75" s="151"/>
      <c r="W75" s="264"/>
      <c r="X75" s="264"/>
    </row>
    <row r="76" spans="2:18" ht="18.75">
      <c r="B76" s="174"/>
      <c r="C76" s="174"/>
      <c r="D76" s="174"/>
      <c r="E76" s="174"/>
      <c r="F76" s="174"/>
      <c r="G76" s="174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4"/>
    </row>
    <row r="77" spans="1:24" ht="18" customHeight="1">
      <c r="A77" s="170"/>
      <c r="B77" s="256" t="s">
        <v>474</v>
      </c>
      <c r="C77" s="256"/>
      <c r="D77" s="256"/>
      <c r="E77" s="256"/>
      <c r="F77" s="256"/>
      <c r="G77" s="221" t="s">
        <v>475</v>
      </c>
      <c r="H77" s="221"/>
      <c r="I77" s="221"/>
      <c r="J77" s="225" t="s">
        <v>476</v>
      </c>
      <c r="K77" s="225"/>
      <c r="L77" s="225"/>
      <c r="M77" s="225"/>
      <c r="N77" s="225"/>
      <c r="O77" s="172"/>
      <c r="P77" s="172"/>
      <c r="Q77" s="172"/>
      <c r="R77" s="172"/>
      <c r="S77" s="288"/>
      <c r="T77" s="288"/>
      <c r="U77" s="288"/>
      <c r="V77" s="170"/>
      <c r="W77" s="170"/>
      <c r="X77" s="170"/>
    </row>
    <row r="78" spans="1:24" ht="18.75">
      <c r="A78" s="24"/>
      <c r="B78" s="173"/>
      <c r="C78" s="179" t="s">
        <v>141</v>
      </c>
      <c r="D78" s="24"/>
      <c r="E78" s="125"/>
      <c r="F78" s="125"/>
      <c r="G78" s="125"/>
      <c r="H78" s="125"/>
      <c r="I78" s="125"/>
      <c r="J78" s="24"/>
      <c r="K78" s="173"/>
      <c r="L78" s="180" t="s">
        <v>142</v>
      </c>
      <c r="M78" s="181"/>
      <c r="N78" s="179"/>
      <c r="O78" s="182"/>
      <c r="P78" s="182"/>
      <c r="Q78" s="182"/>
      <c r="R78" s="179"/>
      <c r="S78" s="289"/>
      <c r="T78" s="289"/>
      <c r="U78" s="289"/>
      <c r="V78" s="24"/>
      <c r="W78" s="24"/>
      <c r="X78" s="24"/>
    </row>
  </sheetData>
  <sheetProtection selectLockedCells="1" selectUnlockedCells="1"/>
  <mergeCells count="349">
    <mergeCell ref="W75:X75"/>
    <mergeCell ref="B77:F77"/>
    <mergeCell ref="G77:I77"/>
    <mergeCell ref="J77:N77"/>
    <mergeCell ref="S77:U77"/>
    <mergeCell ref="S78:U78"/>
    <mergeCell ref="A75:H75"/>
    <mergeCell ref="I75:K75"/>
    <mergeCell ref="L75:N75"/>
    <mergeCell ref="O75:P75"/>
    <mergeCell ref="Q75:R75"/>
    <mergeCell ref="S75:T75"/>
    <mergeCell ref="W73:X73"/>
    <mergeCell ref="B74:H74"/>
    <mergeCell ref="I74:K74"/>
    <mergeCell ref="L74:N74"/>
    <mergeCell ref="O74:P74"/>
    <mergeCell ref="Q74:R74"/>
    <mergeCell ref="S74:T74"/>
    <mergeCell ref="W74:X74"/>
    <mergeCell ref="B73:H73"/>
    <mergeCell ref="I73:K73"/>
    <mergeCell ref="L73:N73"/>
    <mergeCell ref="O73:P73"/>
    <mergeCell ref="Q73:R73"/>
    <mergeCell ref="S73:T73"/>
    <mergeCell ref="W71:X71"/>
    <mergeCell ref="B72:H72"/>
    <mergeCell ref="I72:K72"/>
    <mergeCell ref="L72:N72"/>
    <mergeCell ref="O72:P72"/>
    <mergeCell ref="Q72:R72"/>
    <mergeCell ref="S72:T72"/>
    <mergeCell ref="W72:X72"/>
    <mergeCell ref="B71:H71"/>
    <mergeCell ref="I71:K71"/>
    <mergeCell ref="L71:N71"/>
    <mergeCell ref="O71:P71"/>
    <mergeCell ref="Q71:R71"/>
    <mergeCell ref="S71:T71"/>
    <mergeCell ref="W69:X69"/>
    <mergeCell ref="B70:H70"/>
    <mergeCell ref="I70:K70"/>
    <mergeCell ref="L70:N70"/>
    <mergeCell ref="O70:P70"/>
    <mergeCell ref="Q70:R70"/>
    <mergeCell ref="S70:T70"/>
    <mergeCell ref="W70:X70"/>
    <mergeCell ref="B69:H69"/>
    <mergeCell ref="I69:K69"/>
    <mergeCell ref="L69:N69"/>
    <mergeCell ref="O69:P69"/>
    <mergeCell ref="Q69:R69"/>
    <mergeCell ref="S69:T69"/>
    <mergeCell ref="W67:X67"/>
    <mergeCell ref="B68:H68"/>
    <mergeCell ref="I68:K68"/>
    <mergeCell ref="L68:N68"/>
    <mergeCell ref="O68:P68"/>
    <mergeCell ref="Q68:R68"/>
    <mergeCell ref="S68:T68"/>
    <mergeCell ref="W68:X68"/>
    <mergeCell ref="B67:H67"/>
    <mergeCell ref="I67:K67"/>
    <mergeCell ref="L67:N67"/>
    <mergeCell ref="O67:P67"/>
    <mergeCell ref="Q67:R67"/>
    <mergeCell ref="S67:T67"/>
    <mergeCell ref="W65:X65"/>
    <mergeCell ref="B66:H66"/>
    <mergeCell ref="I66:K66"/>
    <mergeCell ref="L66:N66"/>
    <mergeCell ref="O66:P66"/>
    <mergeCell ref="Q66:R66"/>
    <mergeCell ref="S66:T66"/>
    <mergeCell ref="W66:X66"/>
    <mergeCell ref="B65:H65"/>
    <mergeCell ref="I65:K65"/>
    <mergeCell ref="L65:N65"/>
    <mergeCell ref="O65:P65"/>
    <mergeCell ref="Q65:R65"/>
    <mergeCell ref="S65:T65"/>
    <mergeCell ref="Q62:R64"/>
    <mergeCell ref="S62:X62"/>
    <mergeCell ref="S63:T64"/>
    <mergeCell ref="U63:U64"/>
    <mergeCell ref="V63:V64"/>
    <mergeCell ref="W63:X64"/>
    <mergeCell ref="B56:F56"/>
    <mergeCell ref="L56:P56"/>
    <mergeCell ref="V56:Z56"/>
    <mergeCell ref="V57:Z57"/>
    <mergeCell ref="B60:X60"/>
    <mergeCell ref="A62:A64"/>
    <mergeCell ref="B62:H64"/>
    <mergeCell ref="I62:K64"/>
    <mergeCell ref="L62:N64"/>
    <mergeCell ref="O62:P64"/>
    <mergeCell ref="M53:N53"/>
    <mergeCell ref="O53:P53"/>
    <mergeCell ref="Q53:R53"/>
    <mergeCell ref="S53:T53"/>
    <mergeCell ref="U53:Y53"/>
    <mergeCell ref="Z53:AE53"/>
    <mergeCell ref="O52:P52"/>
    <mergeCell ref="Q52:R52"/>
    <mergeCell ref="S52:T52"/>
    <mergeCell ref="U52:Y52"/>
    <mergeCell ref="Z52:AE52"/>
    <mergeCell ref="A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M52:N52"/>
    <mergeCell ref="M51:N51"/>
    <mergeCell ref="O51:P51"/>
    <mergeCell ref="Q51:R51"/>
    <mergeCell ref="S51:T51"/>
    <mergeCell ref="U51:Y51"/>
    <mergeCell ref="Z51:AE51"/>
    <mergeCell ref="O50:P50"/>
    <mergeCell ref="Q50:R50"/>
    <mergeCell ref="S50:T50"/>
    <mergeCell ref="U50:Y50"/>
    <mergeCell ref="Z50:AE50"/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0:L50"/>
    <mergeCell ref="M50:N50"/>
    <mergeCell ref="M49:N49"/>
    <mergeCell ref="O49:P49"/>
    <mergeCell ref="Q49:R49"/>
    <mergeCell ref="S49:T49"/>
    <mergeCell ref="U49:Y49"/>
    <mergeCell ref="Z49:AE49"/>
    <mergeCell ref="O48:P48"/>
    <mergeCell ref="Q48:R48"/>
    <mergeCell ref="S48:T48"/>
    <mergeCell ref="U48:Y48"/>
    <mergeCell ref="Z48:AE48"/>
    <mergeCell ref="C49:D49"/>
    <mergeCell ref="E49:F49"/>
    <mergeCell ref="G49:H49"/>
    <mergeCell ref="I49:J49"/>
    <mergeCell ref="K49:L49"/>
    <mergeCell ref="Q47:R47"/>
    <mergeCell ref="S47:T47"/>
    <mergeCell ref="U47:Y47"/>
    <mergeCell ref="Z47:AE47"/>
    <mergeCell ref="C48:D48"/>
    <mergeCell ref="E48:F48"/>
    <mergeCell ref="G48:H48"/>
    <mergeCell ref="I48:J48"/>
    <mergeCell ref="K48:L48"/>
    <mergeCell ref="M48:N48"/>
    <mergeCell ref="S46:T46"/>
    <mergeCell ref="U46:Y46"/>
    <mergeCell ref="Z46:AE46"/>
    <mergeCell ref="C47:D47"/>
    <mergeCell ref="E47:F47"/>
    <mergeCell ref="G47:H47"/>
    <mergeCell ref="I47:J47"/>
    <mergeCell ref="K47:L47"/>
    <mergeCell ref="M47:N47"/>
    <mergeCell ref="O47:P47"/>
    <mergeCell ref="U45:Y45"/>
    <mergeCell ref="Z45:AE45"/>
    <mergeCell ref="C46:D46"/>
    <mergeCell ref="E46:F46"/>
    <mergeCell ref="G46:H46"/>
    <mergeCell ref="I46:J46"/>
    <mergeCell ref="K46:L46"/>
    <mergeCell ref="M46:N46"/>
    <mergeCell ref="O46:P46"/>
    <mergeCell ref="Q46:R46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G42:H44"/>
    <mergeCell ref="I42:J44"/>
    <mergeCell ref="K42:T42"/>
    <mergeCell ref="U42:Y44"/>
    <mergeCell ref="Z42:AE44"/>
    <mergeCell ref="K43:L44"/>
    <mergeCell ref="M43:N44"/>
    <mergeCell ref="O43:T43"/>
    <mergeCell ref="O44:P44"/>
    <mergeCell ref="Q44:R44"/>
    <mergeCell ref="B34:F34"/>
    <mergeCell ref="B35:F35"/>
    <mergeCell ref="A36:F36"/>
    <mergeCell ref="A37:F37"/>
    <mergeCell ref="A42:A44"/>
    <mergeCell ref="B42:B44"/>
    <mergeCell ref="C42:D44"/>
    <mergeCell ref="E42:F44"/>
    <mergeCell ref="AA29:AA30"/>
    <mergeCell ref="AF29:AF30"/>
    <mergeCell ref="AG29:AJ29"/>
    <mergeCell ref="B31:F31"/>
    <mergeCell ref="B32:F32"/>
    <mergeCell ref="B33:F33"/>
    <mergeCell ref="AA28:AE28"/>
    <mergeCell ref="AB29:AE29"/>
    <mergeCell ref="A23:M23"/>
    <mergeCell ref="AF28:AJ28"/>
    <mergeCell ref="G29:G30"/>
    <mergeCell ref="H29:K29"/>
    <mergeCell ref="L29:L30"/>
    <mergeCell ref="M29:P29"/>
    <mergeCell ref="Q29:Q30"/>
    <mergeCell ref="R29:U29"/>
    <mergeCell ref="A28:A30"/>
    <mergeCell ref="B28:F30"/>
    <mergeCell ref="G28:K28"/>
    <mergeCell ref="L28:P28"/>
    <mergeCell ref="Q28:U28"/>
    <mergeCell ref="V28:Z28"/>
    <mergeCell ref="V29:V30"/>
    <mergeCell ref="W29:Z29"/>
    <mergeCell ref="Z22:AB22"/>
    <mergeCell ref="AC22:AE22"/>
    <mergeCell ref="C21:F21"/>
    <mergeCell ref="N23:P23"/>
    <mergeCell ref="Q23:S23"/>
    <mergeCell ref="T23:V23"/>
    <mergeCell ref="W23:Y23"/>
    <mergeCell ref="Z23:AB23"/>
    <mergeCell ref="Z21:AB21"/>
    <mergeCell ref="AC23:AE23"/>
    <mergeCell ref="C22:F22"/>
    <mergeCell ref="G22:M22"/>
    <mergeCell ref="N22:P22"/>
    <mergeCell ref="Q22:S22"/>
    <mergeCell ref="T22:V22"/>
    <mergeCell ref="W22:Y22"/>
    <mergeCell ref="G21:M21"/>
    <mergeCell ref="N21:P21"/>
    <mergeCell ref="Q21:S21"/>
    <mergeCell ref="T21:V21"/>
    <mergeCell ref="W21:Y21"/>
    <mergeCell ref="AC19:AE19"/>
    <mergeCell ref="Z20:AB20"/>
    <mergeCell ref="AC20:AE20"/>
    <mergeCell ref="AC21:AE21"/>
    <mergeCell ref="C20:F20"/>
    <mergeCell ref="G20:M20"/>
    <mergeCell ref="N20:P20"/>
    <mergeCell ref="Q20:S20"/>
    <mergeCell ref="T20:V20"/>
    <mergeCell ref="W20:Y20"/>
    <mergeCell ref="W18:Y18"/>
    <mergeCell ref="Z18:AB18"/>
    <mergeCell ref="AC18:AE18"/>
    <mergeCell ref="C19:F19"/>
    <mergeCell ref="G19:M19"/>
    <mergeCell ref="N19:P19"/>
    <mergeCell ref="Q19:S19"/>
    <mergeCell ref="T19:V19"/>
    <mergeCell ref="W19:Y19"/>
    <mergeCell ref="Z19:AB19"/>
    <mergeCell ref="Z15:AB17"/>
    <mergeCell ref="AC15:AE17"/>
    <mergeCell ref="Q16:S17"/>
    <mergeCell ref="T16:V17"/>
    <mergeCell ref="W16:Y17"/>
    <mergeCell ref="C18:F18"/>
    <mergeCell ref="G18:M18"/>
    <mergeCell ref="N18:P18"/>
    <mergeCell ref="Q18:S18"/>
    <mergeCell ref="T18:V18"/>
    <mergeCell ref="A15:A17"/>
    <mergeCell ref="B15:B17"/>
    <mergeCell ref="C15:F17"/>
    <mergeCell ref="G15:M17"/>
    <mergeCell ref="N15:P17"/>
    <mergeCell ref="Q15:Y15"/>
    <mergeCell ref="AC10:AE10"/>
    <mergeCell ref="A11:M11"/>
    <mergeCell ref="N11:Q11"/>
    <mergeCell ref="R11:U11"/>
    <mergeCell ref="V11:Y11"/>
    <mergeCell ref="Z11:AB11"/>
    <mergeCell ref="AC11:AE11"/>
    <mergeCell ref="C10:F10"/>
    <mergeCell ref="G10:M10"/>
    <mergeCell ref="N10:Q10"/>
    <mergeCell ref="R10:U10"/>
    <mergeCell ref="V10:Y10"/>
    <mergeCell ref="Z10:AB10"/>
    <mergeCell ref="AC8:AE8"/>
    <mergeCell ref="C9:F9"/>
    <mergeCell ref="G9:M9"/>
    <mergeCell ref="N9:Q9"/>
    <mergeCell ref="R9:U9"/>
    <mergeCell ref="V9:Y9"/>
    <mergeCell ref="Z9:AB9"/>
    <mergeCell ref="AC9:AE9"/>
    <mergeCell ref="C8:F8"/>
    <mergeCell ref="G8:M8"/>
    <mergeCell ref="N8:Q8"/>
    <mergeCell ref="R8:U8"/>
    <mergeCell ref="V8:Y8"/>
    <mergeCell ref="Z8:AB8"/>
    <mergeCell ref="Z6:AB6"/>
    <mergeCell ref="AC6:AE6"/>
    <mergeCell ref="C7:F7"/>
    <mergeCell ref="G7:M7"/>
    <mergeCell ref="N7:Q7"/>
    <mergeCell ref="R7:U7"/>
    <mergeCell ref="V7:Y7"/>
    <mergeCell ref="Z7:AB7"/>
    <mergeCell ref="AC7:AE7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B5"/>
    <mergeCell ref="AC4:AE5"/>
    <mergeCell ref="N5:Q5"/>
    <mergeCell ref="R5:U5"/>
  </mergeCells>
  <printOptions/>
  <pageMargins left="1.18125" right="0.39375" top="0.7875" bottom="0.7875" header="0.4722222222222222" footer="0.5118055555555555"/>
  <pageSetup fitToHeight="0" fitToWidth="1" horizontalDpi="600" verticalDpi="600" orientation="landscape" paperSize="9" scale="31" r:id="rId1"/>
  <headerFooter alignWithMargins="0">
    <oddHeader>&amp;R&amp;"Times New Roman,Обычный"&amp;14Продовження додатка 1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2021-03-18T06:58:02Z</cp:lastPrinted>
  <dcterms:created xsi:type="dcterms:W3CDTF">2021-03-18T07:03:46Z</dcterms:created>
  <dcterms:modified xsi:type="dcterms:W3CDTF">2021-03-18T07:03:48Z</dcterms:modified>
  <cp:category/>
  <cp:version/>
  <cp:contentType/>
  <cp:contentStatus/>
</cp:coreProperties>
</file>