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240" windowWidth="20730" windowHeight="11520"/>
  </bookViews>
  <sheets>
    <sheet name="Додаток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123Graph_XGRAPH3" hidden="1">[1]GDP!#REF!</definedName>
    <definedName name="aa">'[2]1993'!$1:$3,'[2]1993'!$A:$A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0">'Додаток 1'!$26:$28</definedName>
    <definedName name="Заголовки_для_печати_МИ">'[28]1993'!$1:$3,'[28]1993'!$A:$A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0">'Додаток 1'!$A$1:$G$147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2" i="1" l="1"/>
  <c r="D102" i="1"/>
  <c r="G105" i="1" l="1"/>
  <c r="G106" i="1"/>
  <c r="G108" i="1"/>
  <c r="G109" i="1"/>
  <c r="G111" i="1"/>
  <c r="G112" i="1"/>
  <c r="G113" i="1"/>
  <c r="G88" i="1"/>
  <c r="G89" i="1"/>
  <c r="G90" i="1"/>
  <c r="G91" i="1"/>
  <c r="G92" i="1"/>
  <c r="G93" i="1"/>
  <c r="G94" i="1"/>
  <c r="G95" i="1"/>
  <c r="G83" i="1"/>
  <c r="G77" i="1"/>
  <c r="G78" i="1"/>
  <c r="G79" i="1"/>
  <c r="G80" i="1"/>
  <c r="G81" i="1"/>
  <c r="G71" i="1"/>
  <c r="G72" i="1"/>
  <c r="G74" i="1"/>
  <c r="G75" i="1"/>
  <c r="G76" i="1"/>
  <c r="G68" i="1"/>
  <c r="G69" i="1"/>
  <c r="G70" i="1"/>
  <c r="G60" i="1"/>
  <c r="G61" i="1"/>
  <c r="G62" i="1"/>
  <c r="G64" i="1"/>
  <c r="G65" i="1"/>
  <c r="G66" i="1"/>
  <c r="G67" i="1"/>
  <c r="G58" i="1"/>
  <c r="G59" i="1"/>
  <c r="G52" i="1"/>
  <c r="G54" i="1"/>
  <c r="G55" i="1"/>
  <c r="G56" i="1"/>
  <c r="G57" i="1"/>
  <c r="E142" i="1" l="1"/>
  <c r="E141" i="1"/>
  <c r="E140" i="1"/>
  <c r="E139" i="1"/>
  <c r="E138" i="1"/>
  <c r="E137" i="1"/>
  <c r="E101" i="1" l="1"/>
  <c r="E53" i="1" l="1"/>
  <c r="E50" i="1" l="1"/>
  <c r="F78" i="1"/>
  <c r="D53" i="1"/>
  <c r="G53" i="1" s="1"/>
  <c r="D50" i="1" l="1"/>
  <c r="D43" i="1"/>
  <c r="E43" i="1"/>
  <c r="C43" i="1"/>
  <c r="F44" i="1"/>
  <c r="F66" i="1"/>
  <c r="D47" i="1"/>
  <c r="E47" i="1"/>
  <c r="C47" i="1"/>
  <c r="D63" i="1" l="1"/>
  <c r="E63" i="1"/>
  <c r="C63" i="1"/>
  <c r="F52" i="1"/>
  <c r="F53" i="1"/>
  <c r="F54" i="1"/>
  <c r="G63" i="1" l="1"/>
  <c r="F130" i="1"/>
  <c r="F131" i="1"/>
  <c r="F132" i="1"/>
  <c r="F133" i="1"/>
  <c r="F134" i="1"/>
  <c r="F135" i="1"/>
  <c r="D82" i="1"/>
  <c r="E82" i="1"/>
  <c r="C82" i="1"/>
  <c r="D73" i="1"/>
  <c r="E73" i="1"/>
  <c r="C73" i="1"/>
  <c r="C50" i="1"/>
  <c r="D34" i="1"/>
  <c r="E34" i="1"/>
  <c r="C34" i="1"/>
  <c r="G73" i="1" l="1"/>
  <c r="G82" i="1"/>
  <c r="C84" i="1"/>
  <c r="D84" i="1"/>
  <c r="D98" i="1" s="1"/>
  <c r="E84" i="1"/>
  <c r="C110" i="1"/>
  <c r="D137" i="1"/>
  <c r="D138" i="1"/>
  <c r="D139" i="1"/>
  <c r="D140" i="1"/>
  <c r="D141" i="1"/>
  <c r="D142" i="1"/>
  <c r="F42" i="1"/>
  <c r="F43" i="1"/>
  <c r="C31" i="1"/>
  <c r="C49" i="1" s="1"/>
  <c r="C85" i="1" s="1"/>
  <c r="G84" i="1" l="1"/>
  <c r="E98" i="1"/>
  <c r="D110" i="1"/>
  <c r="F81" i="1" l="1"/>
  <c r="F46" i="1"/>
  <c r="G46" i="1"/>
  <c r="E110" i="1" l="1"/>
  <c r="G110" i="1" s="1"/>
  <c r="G43" i="1" l="1"/>
  <c r="G32" i="1"/>
  <c r="G33" i="1"/>
  <c r="D31" i="1"/>
  <c r="D49" i="1" s="1"/>
  <c r="F32" i="1"/>
  <c r="F33" i="1"/>
  <c r="D85" i="1" l="1"/>
  <c r="D97" i="1"/>
  <c r="E31" i="1"/>
  <c r="E49" i="1" s="1"/>
  <c r="G49" i="1" l="1"/>
  <c r="E97" i="1"/>
  <c r="E85" i="1"/>
  <c r="F49" i="1"/>
  <c r="F64" i="1"/>
  <c r="F85" i="1" l="1"/>
  <c r="G85" i="1"/>
  <c r="G41" i="1"/>
  <c r="G42" i="1"/>
  <c r="G39" i="1"/>
  <c r="G36" i="1"/>
  <c r="F106" i="1"/>
  <c r="F92" i="1"/>
  <c r="F73" i="1"/>
  <c r="F56" i="1"/>
  <c r="F55" i="1"/>
  <c r="F36" i="1"/>
  <c r="C139" i="1"/>
  <c r="C140" i="1"/>
  <c r="C141" i="1"/>
  <c r="C142" i="1"/>
  <c r="C138" i="1"/>
  <c r="C137" i="1"/>
  <c r="F68" i="1"/>
  <c r="F69" i="1"/>
  <c r="F35" i="1"/>
  <c r="F37" i="1"/>
  <c r="F38" i="1"/>
  <c r="D129" i="1" l="1"/>
  <c r="E129" i="1" l="1"/>
  <c r="F31" i="1" l="1"/>
  <c r="F59" i="1" l="1"/>
  <c r="F39" i="1"/>
  <c r="C97" i="1"/>
  <c r="G35" i="1"/>
  <c r="G37" i="1"/>
  <c r="G38" i="1"/>
  <c r="F40" i="1"/>
  <c r="G40" i="1"/>
  <c r="F41" i="1"/>
  <c r="G47" i="1"/>
  <c r="F57" i="1"/>
  <c r="F58" i="1"/>
  <c r="F60" i="1"/>
  <c r="F61" i="1"/>
  <c r="F62" i="1"/>
  <c r="F63" i="1"/>
  <c r="F65" i="1"/>
  <c r="F70" i="1"/>
  <c r="F71" i="1"/>
  <c r="F74" i="1"/>
  <c r="F75" i="1"/>
  <c r="F76" i="1"/>
  <c r="F79" i="1"/>
  <c r="F80" i="1"/>
  <c r="F82" i="1"/>
  <c r="F83" i="1"/>
  <c r="F84" i="1"/>
  <c r="C87" i="1"/>
  <c r="D87" i="1"/>
  <c r="D99" i="1" s="1"/>
  <c r="E87" i="1"/>
  <c r="E99" i="1" s="1"/>
  <c r="F88" i="1"/>
  <c r="F89" i="1"/>
  <c r="F90" i="1"/>
  <c r="F91" i="1"/>
  <c r="F93" i="1"/>
  <c r="F94" i="1"/>
  <c r="F95" i="1"/>
  <c r="C101" i="1"/>
  <c r="D101" i="1"/>
  <c r="F104" i="1"/>
  <c r="G104" i="1"/>
  <c r="C107" i="1"/>
  <c r="E107" i="1"/>
  <c r="F108" i="1"/>
  <c r="F109" i="1"/>
  <c r="F110" i="1"/>
  <c r="F111" i="1"/>
  <c r="F112" i="1"/>
  <c r="F113" i="1"/>
  <c r="H114" i="1"/>
  <c r="C115" i="1"/>
  <c r="D115" i="1"/>
  <c r="D136" i="1" s="1"/>
  <c r="E115" i="1"/>
  <c r="E136" i="1" s="1"/>
  <c r="F116" i="1"/>
  <c r="G116" i="1"/>
  <c r="F117" i="1"/>
  <c r="G117" i="1"/>
  <c r="F118" i="1"/>
  <c r="G118" i="1"/>
  <c r="F119" i="1"/>
  <c r="G119" i="1"/>
  <c r="F120" i="1"/>
  <c r="G120" i="1"/>
  <c r="F121" i="1"/>
  <c r="G121" i="1"/>
  <c r="C122" i="1"/>
  <c r="D122" i="1"/>
  <c r="D100" i="1" s="1"/>
  <c r="H122" i="1"/>
  <c r="G123" i="1"/>
  <c r="F123" i="1"/>
  <c r="F124" i="1"/>
  <c r="G124" i="1"/>
  <c r="F125" i="1"/>
  <c r="G125" i="1"/>
  <c r="F126" i="1"/>
  <c r="G127" i="1"/>
  <c r="F127" i="1"/>
  <c r="F128" i="1"/>
  <c r="G128" i="1"/>
  <c r="C129" i="1"/>
  <c r="H57" i="1"/>
  <c r="H129" i="1"/>
  <c r="G130" i="1"/>
  <c r="G131" i="1"/>
  <c r="G133" i="1"/>
  <c r="G134" i="1"/>
  <c r="G135" i="1"/>
  <c r="F138" i="1"/>
  <c r="F141" i="1"/>
  <c r="G143" i="1"/>
  <c r="C102" i="1" l="1"/>
  <c r="C98" i="1"/>
  <c r="F50" i="1"/>
  <c r="G50" i="1"/>
  <c r="F136" i="1"/>
  <c r="G136" i="1"/>
  <c r="F87" i="1"/>
  <c r="F115" i="1"/>
  <c r="F47" i="1"/>
  <c r="G45" i="1"/>
  <c r="D107" i="1"/>
  <c r="G107" i="1" s="1"/>
  <c r="G140" i="1"/>
  <c r="F142" i="1"/>
  <c r="F140" i="1"/>
  <c r="I132" i="1"/>
  <c r="G129" i="1"/>
  <c r="G132" i="1"/>
  <c r="F137" i="1"/>
  <c r="F129" i="1"/>
  <c r="I57" i="1"/>
  <c r="G141" i="1"/>
  <c r="G137" i="1"/>
  <c r="F139" i="1"/>
  <c r="F105" i="1"/>
  <c r="F77" i="1"/>
  <c r="F45" i="1"/>
  <c r="G31" i="1"/>
  <c r="G34" i="1"/>
  <c r="F34" i="1"/>
  <c r="F67" i="1"/>
  <c r="G139" i="1"/>
  <c r="G115" i="1"/>
  <c r="G142" i="1"/>
  <c r="G138" i="1"/>
  <c r="G126" i="1"/>
  <c r="E122" i="1"/>
  <c r="E100" i="1" s="1"/>
  <c r="G87" i="1"/>
  <c r="C100" i="1" l="1"/>
  <c r="C99" i="1"/>
  <c r="F107" i="1"/>
  <c r="I47" i="1"/>
  <c r="H47" i="1"/>
  <c r="J47" i="1" s="1"/>
  <c r="G51" i="1"/>
  <c r="F51" i="1"/>
  <c r="I51" i="1"/>
  <c r="G122" i="1"/>
  <c r="K122" i="1"/>
  <c r="F122" i="1"/>
  <c r="L47" i="1" l="1"/>
  <c r="K47" i="1"/>
  <c r="M47" i="1" s="1"/>
</calcChain>
</file>

<file path=xl/sharedStrings.xml><?xml version="1.0" encoding="utf-8"?>
<sst xmlns="http://schemas.openxmlformats.org/spreadsheetml/2006/main" count="175" uniqueCount="151">
  <si>
    <t xml:space="preserve">         (ініціали, прізвище)    </t>
  </si>
  <si>
    <t xml:space="preserve">                                (посада)</t>
  </si>
  <si>
    <t>_________________________</t>
  </si>
  <si>
    <t xml:space="preserve">Керівник      </t>
  </si>
  <si>
    <t>інший персонал</t>
  </si>
  <si>
    <t>молодший медичний персонал</t>
  </si>
  <si>
    <t>середній медичний персонал</t>
  </si>
  <si>
    <t>лікарі</t>
  </si>
  <si>
    <t>адміністративно-управлінський персонал</t>
  </si>
  <si>
    <t>керівник</t>
  </si>
  <si>
    <t>Власний капітал</t>
  </si>
  <si>
    <t>у тому числі фінансові запозичення</t>
  </si>
  <si>
    <t>у тому числі гранти і субсидії</t>
  </si>
  <si>
    <t>Усього зобов'язання і забезпечення</t>
  </si>
  <si>
    <t>Поточні зобов'язання і забезпечення</t>
  </si>
  <si>
    <t>Довгострокові зобов'язання і забезпечення</t>
  </si>
  <si>
    <t>Усього активи</t>
  </si>
  <si>
    <t>у тому числі грошові кошти та їх еквіваленти</t>
  </si>
  <si>
    <t>Оборотні активи</t>
  </si>
  <si>
    <t>Необоротні активи</t>
  </si>
  <si>
    <t>Коефіцієнт оновлення основних засобів і інших необоротних матеріальних активів</t>
  </si>
  <si>
    <t>Коефіцієнт зносу основних засобів</t>
  </si>
  <si>
    <t>Питома вага сумарного ФОП з нарахуваннями у загальних  видатках підприємства (%)</t>
  </si>
  <si>
    <t>Питома вага комунальних витрат у загальних видатках підприємства (%)</t>
  </si>
  <si>
    <t>Амортизація</t>
  </si>
  <si>
    <t>Вартість основних засобів</t>
  </si>
  <si>
    <t>капітальний ремонт</t>
  </si>
  <si>
    <t>модернізація, модифікація (добудова, дообладнання, реконструкція) основних засобів</t>
  </si>
  <si>
    <t>придбання (створення) нематеріальних активів</t>
  </si>
  <si>
    <t>придбання (виготовлення) інших необоротних матеріальних активів</t>
  </si>
  <si>
    <t>придбання (виготовлення) основних засобів</t>
  </si>
  <si>
    <t>капітальне будівництво</t>
  </si>
  <si>
    <t>1080.1</t>
  </si>
  <si>
    <t>Доходи і витрати (деталізація)</t>
  </si>
  <si>
    <t>I. Формування фінансових результатів</t>
  </si>
  <si>
    <t>виконання, %</t>
  </si>
  <si>
    <t>відхилення, +/-</t>
  </si>
  <si>
    <t>факт</t>
  </si>
  <si>
    <t>план</t>
  </si>
  <si>
    <t xml:space="preserve">Код рядка </t>
  </si>
  <si>
    <t>Найменування показника</t>
  </si>
  <si>
    <t>тис. грн.</t>
  </si>
  <si>
    <t>(квартал, рік)</t>
  </si>
  <si>
    <t xml:space="preserve">ПРО ВИКОНАННЯ ФІНАНСОВОГО ПЛАНУ ПІДПРИЄМСТВА </t>
  </si>
  <si>
    <t>ЗВІТ</t>
  </si>
  <si>
    <t xml:space="preserve">Прізвище та ініціали керівника  </t>
  </si>
  <si>
    <t xml:space="preserve">Телефон </t>
  </si>
  <si>
    <t xml:space="preserve">Місцезнаходження  </t>
  </si>
  <si>
    <t>Стандарти звітності МСФЗ</t>
  </si>
  <si>
    <t>Форма власності</t>
  </si>
  <si>
    <t>Стандарти звітності П(с)БОУ</t>
  </si>
  <si>
    <t>Одиниця виміру, тис.грн.</t>
  </si>
  <si>
    <t xml:space="preserve">за  КВЕД  </t>
  </si>
  <si>
    <t xml:space="preserve">Вид економічної діяльності    </t>
  </si>
  <si>
    <t>за ЗКГНГ</t>
  </si>
  <si>
    <t xml:space="preserve">Галузь     </t>
  </si>
  <si>
    <t>за СПОДУ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</si>
  <si>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</si>
  <si>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>за КОАТУУ</t>
  </si>
  <si>
    <t>Територія</t>
  </si>
  <si>
    <t>за КОПФГ</t>
  </si>
  <si>
    <t xml:space="preserve">Організаційно-правова форма </t>
  </si>
  <si>
    <t xml:space="preserve">за ЄДРПОУ </t>
  </si>
  <si>
    <t>Назва підприємства</t>
  </si>
  <si>
    <t>РАЗОМ ДОХОДИ</t>
  </si>
  <si>
    <t>РАЗОМ ВИТРАТИ</t>
  </si>
  <si>
    <t>II. Інвестиційна діяльність</t>
  </si>
  <si>
    <t>Інвестиційна діяльність, усього, у тому числі:</t>
  </si>
  <si>
    <t>III. Коефіцієнтний аналіз</t>
  </si>
  <si>
    <t>IV. Інформація про фінансовий стан</t>
  </si>
  <si>
    <t xml:space="preserve"> V. Додаткова інформація</t>
  </si>
  <si>
    <t>Питома вага  капітальних видатків у загальних видатках підприємства (%)</t>
  </si>
  <si>
    <t>списання (ліквідація) необоротних активів</t>
  </si>
  <si>
    <t>Середньооблікова чисельність (осіб), у тому числі:</t>
  </si>
  <si>
    <t>Фонд оплати праці (тис. грн.), у тому числі:</t>
  </si>
  <si>
    <t>Витрати на оплату праці (тис. грн.), у тому числі:</t>
  </si>
  <si>
    <t xml:space="preserve">Середньомісячні витрати на оплату праці одного працівника (грн.), у тому числі:
</t>
  </si>
  <si>
    <t>Заборгованість перед працівниками із заробітної плати</t>
  </si>
  <si>
    <t>медикаменти та перев'язувальні матеріали</t>
  </si>
  <si>
    <t>продукти харчування</t>
  </si>
  <si>
    <t xml:space="preserve">         (підпис)</t>
  </si>
  <si>
    <t>Дохід від надання послуг</t>
  </si>
  <si>
    <t>Інші доходи</t>
  </si>
  <si>
    <t xml:space="preserve">Інші фінансові доходи </t>
  </si>
  <si>
    <t xml:space="preserve">Собівартість наданих послуг </t>
  </si>
  <si>
    <t xml:space="preserve">Адміністративні витрати </t>
  </si>
  <si>
    <t>Інші витрати</t>
  </si>
  <si>
    <t>Питома вага доходу з  бюджету Сумської міської ТГ у загальних доходах підприємства (%)</t>
  </si>
  <si>
    <t xml:space="preserve">Факт минулого </t>
  </si>
  <si>
    <t xml:space="preserve">Факт планового року нарастаючим підсумком з початку року </t>
  </si>
  <si>
    <t>Кошти, отримані від Національної служби здоров'я України</t>
  </si>
  <si>
    <t>Кошти, отримані від надання платних послуг</t>
  </si>
  <si>
    <t>Інші операційні доходи</t>
  </si>
  <si>
    <t xml:space="preserve">Відшкодування витрат балансоутримувача та комунальних послуг орендарями </t>
  </si>
  <si>
    <t>Кошти субвенції</t>
  </si>
  <si>
    <t>Кошти Державного бюджету України</t>
  </si>
  <si>
    <t>Кошти бюджету Сумської міської ТГ</t>
  </si>
  <si>
    <t>Дохід від безоплатно одержаних оборотних активів (благодійна допомога)</t>
  </si>
  <si>
    <t xml:space="preserve">Відсотки банку </t>
  </si>
  <si>
    <t>Кошти для виплати відпускних особам, постраждалим внаслідок аварії на ЧАЕС</t>
  </si>
  <si>
    <t>Дохід від реалізації відходів (металобрухт, скло, макулатура)</t>
  </si>
  <si>
    <t>Дохід від безоплатно одержаних активів (безкоштовно), в тому числі:</t>
  </si>
  <si>
    <t>сума амортизаційних відрахувань  обладнання, придбаного  за рахунок коштів бюджету Сумської міської ТГ</t>
  </si>
  <si>
    <t>Дохід від оприбуткування відходів</t>
  </si>
  <si>
    <t>Відсотки банку</t>
  </si>
  <si>
    <t>1021.1</t>
  </si>
  <si>
    <t>Витрати на оплату праці</t>
  </si>
  <si>
    <t>Відрахування на соціальні заходи</t>
  </si>
  <si>
    <t>Витрати на сировину та основні матеріали:</t>
  </si>
  <si>
    <t>предмети, матеріали, обладнання та інвентар у т. ч. м'який інвентар, запасні частини до транспортних засобів, витрати на паливо</t>
  </si>
  <si>
    <t>1053.1</t>
  </si>
  <si>
    <t>1053.2</t>
  </si>
  <si>
    <t>1053.3</t>
  </si>
  <si>
    <t>Оплата комунальних послуг та енергоносіїв</t>
  </si>
  <si>
    <t>Амортизація основних засобів і нематеріальних активів</t>
  </si>
  <si>
    <t>Витрати на відрядження</t>
  </si>
  <si>
    <t xml:space="preserve">Витрати на підвищення кваліфікації та перепідготовку кадрів </t>
  </si>
  <si>
    <t>Інші поточні видатки</t>
  </si>
  <si>
    <t>Амортизація основних засобів і нематеріальних активів загальногосподарського призначення</t>
  </si>
  <si>
    <r>
      <t>Витрати на сировину та матеріали (</t>
    </r>
    <r>
      <rPr>
        <i/>
        <sz val="14"/>
        <rFont val="Times New Roman"/>
        <family val="1"/>
        <charset val="204"/>
      </rPr>
      <t>предмети, матеріали, обладнання та інвентар в т. ч. офісне приладдя та устаткування, витрати на канцтовари, запасні частини до транспортних засобів тощо)</t>
    </r>
  </si>
  <si>
    <t>Інші операційні витрати</t>
  </si>
  <si>
    <t>Витрати на безоплатну передачу запасів</t>
  </si>
  <si>
    <t>Витрати на виплати по листкам непрацездатності за рахунок підприємства з нарахуваннями</t>
  </si>
  <si>
    <t>Витрати на виплати відпускних особам, постраждалим внаслідок аварії на ЧАЕС</t>
  </si>
  <si>
    <t>Відшкодування комунальних послуг орендарями</t>
  </si>
  <si>
    <t>Витрати на реалізацію відходів</t>
  </si>
  <si>
    <t>Списані пені, претензії, ПДВ, земельний податок</t>
  </si>
  <si>
    <t>Витрати на виплату пенсій та допомоги</t>
  </si>
  <si>
    <t>Витрати на інші виплати населенню</t>
  </si>
  <si>
    <r>
      <t>Витрати, що здійснюються для підтримання об’єкта в робочому стані (</t>
    </r>
    <r>
      <rPr>
        <i/>
        <sz val="14"/>
        <rFont val="Times New Roman"/>
        <family val="1"/>
        <charset val="204"/>
      </rPr>
      <t>проведення ремонту, технічного огляду, нагляду, обслуговування,  організаційно-технічні послуги , консультаційні та інформаційні послуги, витрати на охорону праці загальногосподарського персоналу, витрати на страхові послуги тощо)</t>
    </r>
  </si>
  <si>
    <t>ФІНАНСОВИЙ РЕЗУЛЬТАТ</t>
  </si>
  <si>
    <r>
      <t>Інші адміністративні витрати (</t>
    </r>
    <r>
      <rPr>
        <i/>
        <sz val="14"/>
        <rFont val="Times New Roman"/>
        <family val="1"/>
        <charset val="204"/>
      </rPr>
      <t>проведення ремонту, технічного огляду, нагляду, обслуговування,  організаційно-технічні послуги, консультаційні та інформаційні послуги,  охорона праці, страхові послуги, послуги зв'язку тощо</t>
    </r>
    <r>
      <rPr>
        <sz val="14"/>
        <rFont val="Times New Roman"/>
        <family val="1"/>
        <charset val="204"/>
      </rPr>
      <t>)</t>
    </r>
  </si>
  <si>
    <t>05519480</t>
  </si>
  <si>
    <t>86.10</t>
  </si>
  <si>
    <t>Комунальне некомерційне підприємство "Центральна міська клінічна лікарня" Сумської міської ради</t>
  </si>
  <si>
    <t>Комунальне підприємство</t>
  </si>
  <si>
    <t>м. Суми</t>
  </si>
  <si>
    <t>Сумська міська рада</t>
  </si>
  <si>
    <t>Охорона здоров'я</t>
  </si>
  <si>
    <t>діяльність лікарняних закладів</t>
  </si>
  <si>
    <t>комунальна</t>
  </si>
  <si>
    <t>тис.грн.</t>
  </si>
  <si>
    <t>за 2020  рік</t>
  </si>
  <si>
    <t>40021, м.Суми, вул. 20 років Перемоги, буд.13</t>
  </si>
  <si>
    <t>(0542)701301</t>
  </si>
  <si>
    <t>Домінас Валентина Михайлівна</t>
  </si>
  <si>
    <t>В.М.Домінас</t>
  </si>
  <si>
    <t xml:space="preserve">Додаток </t>
  </si>
  <si>
    <t xml:space="preserve">від                №  </t>
  </si>
  <si>
    <t xml:space="preserve">до проєкту рішення </t>
  </si>
  <si>
    <t xml:space="preserve">Виконавчого комітету Сумської міської ради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</si>
</sst>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₴_-;\-* #,##0.00\ _₴_-;_-* &quot;-&quot;??\ _₴_-;_-@_-"/>
    <numFmt numFmtId="165" formatCode="#,##0.0"/>
    <numFmt numFmtId="166" formatCode="_(* #,##0_);_(* \(#,##0\);_(* &quot;-&quot;_);_(@_)"/>
    <numFmt numFmtId="167" formatCode="_(* #,##0.0_);_(* \(#,##0.0\);_(* &quot;-&quot;_);_(@_)"/>
    <numFmt numFmtId="168" formatCode="_(* #,##0.00_);_(* \(#,##0.00\);_(* &quot;-&quot;_);_(@_)"/>
    <numFmt numFmtId="169" formatCode="0.0"/>
    <numFmt numFmtId="170" formatCode="0.0%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14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left" vertical="center" wrapText="1"/>
    </xf>
    <xf numFmtId="0" fontId="2" fillId="0" borderId="0" xfId="0" quotePrefix="1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 wrapText="1"/>
    </xf>
    <xf numFmtId="0" fontId="2" fillId="2" borderId="3" xfId="0" quotePrefix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167" fontId="2" fillId="0" borderId="3" xfId="0" applyNumberFormat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top" wrapText="1"/>
    </xf>
    <xf numFmtId="168" fontId="8" fillId="0" borderId="3" xfId="0" applyNumberFormat="1" applyFont="1" applyBorder="1" applyAlignment="1">
      <alignment horizontal="center" vertical="center" wrapText="1"/>
    </xf>
    <xf numFmtId="169" fontId="2" fillId="0" borderId="0" xfId="0" applyNumberFormat="1" applyFont="1" applyAlignment="1">
      <alignment vertical="center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0" fontId="4" fillId="2" borderId="3" xfId="0" quotePrefix="1" applyFont="1" applyFill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center" wrapText="1" shrinkToFit="1"/>
    </xf>
    <xf numFmtId="0" fontId="2" fillId="3" borderId="3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/>
    </xf>
    <xf numFmtId="0" fontId="2" fillId="3" borderId="3" xfId="0" quotePrefix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167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169" fontId="4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/>
    </xf>
    <xf numFmtId="166" fontId="7" fillId="0" borderId="0" xfId="0" applyNumberFormat="1" applyFont="1" applyAlignment="1">
      <alignment horizontal="center" vertical="center" wrapText="1"/>
    </xf>
    <xf numFmtId="165" fontId="7" fillId="0" borderId="0" xfId="0" applyNumberFormat="1" applyFont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169" fontId="2" fillId="2" borderId="3" xfId="0" applyNumberFormat="1" applyFont="1" applyFill="1" applyBorder="1" applyAlignment="1">
      <alignment horizontal="center" vertical="center" wrapText="1"/>
    </xf>
    <xf numFmtId="169" fontId="7" fillId="2" borderId="3" xfId="0" applyNumberFormat="1" applyFont="1" applyFill="1" applyBorder="1" applyAlignment="1">
      <alignment horizontal="center" vertical="center" wrapText="1"/>
    </xf>
    <xf numFmtId="169" fontId="2" fillId="0" borderId="3" xfId="0" applyNumberFormat="1" applyFont="1" applyBorder="1" applyAlignment="1">
      <alignment horizontal="center" vertical="center" wrapText="1"/>
    </xf>
    <xf numFmtId="169" fontId="7" fillId="0" borderId="3" xfId="0" applyNumberFormat="1" applyFont="1" applyBorder="1" applyAlignment="1">
      <alignment horizontal="center" vertical="center" wrapText="1"/>
    </xf>
    <xf numFmtId="169" fontId="2" fillId="3" borderId="3" xfId="0" applyNumberFormat="1" applyFont="1" applyFill="1" applyBorder="1" applyAlignment="1">
      <alignment horizontal="center" vertical="center" wrapText="1"/>
    </xf>
    <xf numFmtId="169" fontId="2" fillId="0" borderId="3" xfId="0" applyNumberFormat="1" applyFont="1" applyBorder="1" applyAlignment="1">
      <alignment horizontal="center" vertical="center"/>
    </xf>
    <xf numFmtId="169" fontId="7" fillId="3" borderId="3" xfId="0" applyNumberFormat="1" applyFont="1" applyFill="1" applyBorder="1" applyAlignment="1">
      <alignment horizontal="center" vertical="center" wrapText="1"/>
    </xf>
    <xf numFmtId="169" fontId="6" fillId="0" borderId="3" xfId="0" applyNumberFormat="1" applyFont="1" applyBorder="1" applyAlignment="1">
      <alignment horizontal="center" vertical="center" wrapText="1"/>
    </xf>
    <xf numFmtId="169" fontId="7" fillId="3" borderId="6" xfId="0" applyNumberFormat="1" applyFont="1" applyFill="1" applyBorder="1" applyAlignment="1">
      <alignment horizontal="center" vertical="center" wrapText="1"/>
    </xf>
    <xf numFmtId="169" fontId="7" fillId="3" borderId="0" xfId="0" applyNumberFormat="1" applyFont="1" applyFill="1" applyAlignment="1">
      <alignment horizontal="center" vertical="center"/>
    </xf>
    <xf numFmtId="169" fontId="2" fillId="2" borderId="3" xfId="0" applyNumberFormat="1" applyFont="1" applyFill="1" applyBorder="1" applyAlignment="1">
      <alignment horizontal="center" vertical="center"/>
    </xf>
    <xf numFmtId="169" fontId="2" fillId="0" borderId="3" xfId="0" quotePrefix="1" applyNumberFormat="1" applyFont="1" applyBorder="1" applyAlignment="1">
      <alignment horizontal="center" vertical="center" wrapText="1"/>
    </xf>
    <xf numFmtId="169" fontId="6" fillId="2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wrapText="1"/>
    </xf>
    <xf numFmtId="167" fontId="2" fillId="3" borderId="3" xfId="0" applyNumberFormat="1" applyFont="1" applyFill="1" applyBorder="1" applyAlignment="1">
      <alignment horizontal="center" vertical="center" wrapText="1"/>
    </xf>
    <xf numFmtId="169" fontId="6" fillId="3" borderId="3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167" fontId="6" fillId="0" borderId="3" xfId="0" applyNumberFormat="1" applyFont="1" applyBorder="1" applyAlignment="1">
      <alignment horizontal="center" vertical="center" wrapText="1"/>
    </xf>
    <xf numFmtId="170" fontId="6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169" fontId="2" fillId="3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169" fontId="2" fillId="0" borderId="3" xfId="0" applyNumberFormat="1" applyFont="1" applyFill="1" applyBorder="1" applyAlignment="1">
      <alignment horizontal="center" vertical="center" wrapText="1"/>
    </xf>
    <xf numFmtId="169" fontId="6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quotePrefix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center" wrapText="1"/>
    </xf>
    <xf numFmtId="0" fontId="14" fillId="2" borderId="3" xfId="0" quotePrefix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left" vertical="center" wrapText="1"/>
    </xf>
    <xf numFmtId="0" fontId="6" fillId="3" borderId="0" xfId="0" quotePrefix="1" applyFont="1" applyFill="1" applyBorder="1" applyAlignment="1">
      <alignment horizontal="center" vertical="center"/>
    </xf>
    <xf numFmtId="169" fontId="6" fillId="3" borderId="0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170" fontId="2" fillId="0" borderId="3" xfId="0" applyNumberFormat="1" applyFont="1" applyBorder="1" applyAlignment="1">
      <alignment horizontal="center" vertical="center" wrapText="1"/>
    </xf>
    <xf numFmtId="10" fontId="2" fillId="0" borderId="3" xfId="0" applyNumberFormat="1" applyFont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167" fontId="2" fillId="3" borderId="3" xfId="0" applyNumberFormat="1" applyFont="1" applyFill="1" applyBorder="1" applyAlignment="1">
      <alignment vertical="center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7" fillId="2" borderId="3" xfId="0" applyNumberFormat="1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167" fontId="2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right" vertical="center"/>
    </xf>
    <xf numFmtId="49" fontId="2" fillId="0" borderId="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додаток до звіту"/>
    </sheetNames>
    <sheetDataSet>
      <sheetData sheetId="0" refreshError="1"/>
      <sheetData sheetId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додаток до звіту"/>
    </sheetNames>
    <sheetDataSet>
      <sheetData sheetId="0" refreshError="1"/>
      <sheetData sheetId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додаток до звіту"/>
    </sheetNames>
    <sheetDataSet>
      <sheetData sheetId="0" refreshError="1"/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додаток до звіту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додаток до звіту"/>
      <sheetName val="Ener "/>
    </sheetNames>
    <sheetDataSet>
      <sheetData sheetId="0" refreshError="1"/>
      <sheetData sheetId="1" refreshError="1"/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додаток до звіт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F1" t="str">
            <v>Додаток 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додаток до звіту"/>
      <sheetName val="Лист2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F2">
            <v>0</v>
          </cell>
        </row>
      </sheetData>
      <sheetData sheetId="27">
        <row r="2">
          <cell r="F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55"/>
  <sheetViews>
    <sheetView tabSelected="1" view="pageBreakPreview" zoomScaleNormal="100" zoomScaleSheetLayoutView="100" workbookViewId="0">
      <pane ySplit="1" topLeftCell="A65" activePane="bottomLeft" state="frozen"/>
      <selection pane="bottomLeft" activeCell="F8" sqref="F8:G8"/>
    </sheetView>
  </sheetViews>
  <sheetFormatPr defaultColWidth="8.85546875" defaultRowHeight="18.75" x14ac:dyDescent="0.2"/>
  <cols>
    <col min="1" max="1" width="59.28515625" style="1" customWidth="1"/>
    <col min="2" max="2" width="10.85546875" style="2" customWidth="1"/>
    <col min="3" max="3" width="16.42578125" style="2" customWidth="1"/>
    <col min="4" max="4" width="16" style="1" customWidth="1"/>
    <col min="5" max="5" width="15.42578125" style="52" customWidth="1"/>
    <col min="6" max="6" width="18.140625" style="1" customWidth="1"/>
    <col min="7" max="7" width="19.85546875" style="1" customWidth="1"/>
    <col min="8" max="8" width="13.28515625" style="1" hidden="1" customWidth="1"/>
    <col min="9" max="9" width="14.28515625" style="1" hidden="1" customWidth="1"/>
    <col min="10" max="10" width="11.28515625" style="1" hidden="1" customWidth="1"/>
    <col min="11" max="13" width="0" style="1" hidden="1" customWidth="1"/>
    <col min="14" max="14" width="12.85546875" style="1" bestFit="1" customWidth="1"/>
    <col min="15" max="16384" width="8.85546875" style="1"/>
  </cols>
  <sheetData>
    <row r="1" spans="1:7" x14ac:dyDescent="0.2">
      <c r="F1" s="136"/>
      <c r="G1" s="136"/>
    </row>
    <row r="2" spans="1:7" x14ac:dyDescent="0.2">
      <c r="E2" s="111" t="s">
        <v>147</v>
      </c>
      <c r="F2" s="112"/>
      <c r="G2" s="112"/>
    </row>
    <row r="3" spans="1:7" x14ac:dyDescent="0.2">
      <c r="E3" s="111" t="s">
        <v>149</v>
      </c>
      <c r="F3" s="113"/>
      <c r="G3" s="112"/>
    </row>
    <row r="4" spans="1:7" x14ac:dyDescent="0.2">
      <c r="E4" s="114" t="s">
        <v>150</v>
      </c>
      <c r="F4" s="113"/>
      <c r="G4" s="112"/>
    </row>
    <row r="5" spans="1:7" ht="18.75" customHeight="1" x14ac:dyDescent="0.2">
      <c r="E5" s="138" t="s">
        <v>148</v>
      </c>
      <c r="F5" s="138"/>
      <c r="G5" s="115"/>
    </row>
    <row r="6" spans="1:7" x14ac:dyDescent="0.2">
      <c r="E6" s="53"/>
      <c r="F6" s="50"/>
      <c r="G6" s="51"/>
    </row>
    <row r="7" spans="1:7" ht="119.25" customHeight="1" x14ac:dyDescent="0.2">
      <c r="A7" s="47" t="s">
        <v>63</v>
      </c>
      <c r="B7" s="121" t="s">
        <v>134</v>
      </c>
      <c r="C7" s="121"/>
      <c r="D7" s="49" t="s">
        <v>62</v>
      </c>
      <c r="E7" s="54"/>
      <c r="F7" s="137" t="s">
        <v>132</v>
      </c>
      <c r="G7" s="137"/>
    </row>
    <row r="8" spans="1:7" ht="34.5" customHeight="1" x14ac:dyDescent="0.2">
      <c r="A8" s="47" t="s">
        <v>61</v>
      </c>
      <c r="B8" s="121" t="s">
        <v>135</v>
      </c>
      <c r="C8" s="121"/>
      <c r="D8" s="49" t="s">
        <v>60</v>
      </c>
      <c r="E8" s="55"/>
      <c r="F8" s="128">
        <v>430</v>
      </c>
      <c r="G8" s="128"/>
    </row>
    <row r="9" spans="1:7" ht="18.75" customHeight="1" x14ac:dyDescent="0.2">
      <c r="A9" s="47" t="s">
        <v>59</v>
      </c>
      <c r="B9" s="121" t="s">
        <v>136</v>
      </c>
      <c r="C9" s="121"/>
      <c r="D9" s="49" t="s">
        <v>58</v>
      </c>
      <c r="E9" s="55"/>
      <c r="F9" s="128">
        <v>5910136600</v>
      </c>
      <c r="G9" s="128"/>
    </row>
    <row r="10" spans="1:7" x14ac:dyDescent="0.2">
      <c r="A10" s="47" t="s">
        <v>57</v>
      </c>
      <c r="B10" s="121" t="s">
        <v>137</v>
      </c>
      <c r="C10" s="121"/>
      <c r="D10" s="49" t="s">
        <v>56</v>
      </c>
      <c r="E10" s="56"/>
      <c r="F10" s="128">
        <v>17184</v>
      </c>
      <c r="G10" s="128"/>
    </row>
    <row r="11" spans="1:7" ht="18" customHeight="1" x14ac:dyDescent="0.2">
      <c r="A11" s="47" t="s">
        <v>55</v>
      </c>
      <c r="B11" s="121" t="s">
        <v>138</v>
      </c>
      <c r="C11" s="121"/>
      <c r="D11" s="49" t="s">
        <v>54</v>
      </c>
      <c r="E11" s="56"/>
      <c r="F11" s="128">
        <v>9100</v>
      </c>
      <c r="G11" s="128"/>
    </row>
    <row r="12" spans="1:7" ht="38.25" customHeight="1" x14ac:dyDescent="0.2">
      <c r="A12" s="47" t="s">
        <v>53</v>
      </c>
      <c r="B12" s="121" t="s">
        <v>139</v>
      </c>
      <c r="C12" s="121"/>
      <c r="D12" s="48" t="s">
        <v>52</v>
      </c>
      <c r="E12" s="56"/>
      <c r="F12" s="128" t="s">
        <v>133</v>
      </c>
      <c r="G12" s="128"/>
    </row>
    <row r="13" spans="1:7" ht="18.75" customHeight="1" x14ac:dyDescent="0.2">
      <c r="A13" s="47" t="s">
        <v>51</v>
      </c>
      <c r="B13" s="133" t="s">
        <v>141</v>
      </c>
      <c r="C13" s="134"/>
      <c r="D13" s="135" t="s">
        <v>50</v>
      </c>
      <c r="E13" s="135"/>
      <c r="F13" s="135"/>
      <c r="G13" s="29"/>
    </row>
    <row r="14" spans="1:7" ht="18.75" customHeight="1" x14ac:dyDescent="0.2">
      <c r="A14" s="47" t="s">
        <v>49</v>
      </c>
      <c r="B14" s="133" t="s">
        <v>140</v>
      </c>
      <c r="C14" s="134"/>
      <c r="D14" s="135" t="s">
        <v>48</v>
      </c>
      <c r="E14" s="135"/>
      <c r="F14" s="135"/>
      <c r="G14" s="41"/>
    </row>
    <row r="15" spans="1:7" ht="18.75" customHeight="1" x14ac:dyDescent="0.2">
      <c r="A15" s="47" t="s">
        <v>47</v>
      </c>
      <c r="B15" s="121" t="s">
        <v>143</v>
      </c>
      <c r="C15" s="121"/>
      <c r="D15" s="121"/>
      <c r="E15" s="121"/>
      <c r="F15" s="121"/>
      <c r="G15" s="122"/>
    </row>
    <row r="16" spans="1:7" ht="18.75" customHeight="1" x14ac:dyDescent="0.2">
      <c r="A16" s="47" t="s">
        <v>46</v>
      </c>
      <c r="B16" s="123" t="s">
        <v>144</v>
      </c>
      <c r="C16" s="123"/>
      <c r="D16" s="123"/>
      <c r="E16" s="79"/>
      <c r="F16" s="80"/>
      <c r="G16" s="81"/>
    </row>
    <row r="17" spans="1:14" ht="18.75" customHeight="1" x14ac:dyDescent="0.2">
      <c r="A17" s="47" t="s">
        <v>45</v>
      </c>
      <c r="B17" s="121" t="s">
        <v>145</v>
      </c>
      <c r="C17" s="121"/>
      <c r="D17" s="121"/>
      <c r="E17" s="121"/>
      <c r="F17" s="82"/>
      <c r="G17" s="83"/>
    </row>
    <row r="18" spans="1:14" ht="18.75" customHeight="1" x14ac:dyDescent="0.2">
      <c r="A18" s="89"/>
      <c r="B18" s="90"/>
      <c r="C18" s="90"/>
      <c r="D18" s="90"/>
      <c r="E18" s="90"/>
      <c r="F18" s="91"/>
      <c r="G18" s="91"/>
    </row>
    <row r="19" spans="1:14" ht="14.25" customHeight="1" x14ac:dyDescent="0.2"/>
    <row r="20" spans="1:14" x14ac:dyDescent="0.2">
      <c r="A20" s="126" t="s">
        <v>44</v>
      </c>
      <c r="B20" s="127"/>
      <c r="C20" s="127"/>
      <c r="D20" s="127"/>
      <c r="E20" s="127"/>
      <c r="F20" s="127"/>
      <c r="G20" s="127"/>
    </row>
    <row r="21" spans="1:14" x14ac:dyDescent="0.2">
      <c r="A21" s="126" t="s">
        <v>43</v>
      </c>
      <c r="B21" s="126"/>
      <c r="C21" s="126"/>
      <c r="D21" s="126"/>
      <c r="E21" s="126"/>
      <c r="F21" s="126"/>
      <c r="G21" s="126"/>
    </row>
    <row r="22" spans="1:14" x14ac:dyDescent="0.2">
      <c r="A22" s="130" t="s">
        <v>142</v>
      </c>
      <c r="B22" s="130"/>
      <c r="C22" s="130"/>
      <c r="D22" s="130"/>
      <c r="E22" s="130"/>
      <c r="F22" s="130"/>
      <c r="G22" s="130"/>
    </row>
    <row r="23" spans="1:14" x14ac:dyDescent="0.2">
      <c r="A23" s="118" t="s">
        <v>42</v>
      </c>
      <c r="B23" s="118"/>
      <c r="C23" s="118"/>
      <c r="D23" s="118"/>
      <c r="E23" s="118"/>
      <c r="F23" s="118"/>
      <c r="G23" s="118"/>
    </row>
    <row r="24" spans="1:14" ht="12.75" customHeight="1" x14ac:dyDescent="0.2">
      <c r="A24" s="118"/>
      <c r="B24" s="118"/>
      <c r="C24" s="118"/>
      <c r="D24" s="118"/>
      <c r="E24" s="118"/>
      <c r="F24" s="118"/>
      <c r="G24" s="118"/>
    </row>
    <row r="25" spans="1:14" x14ac:dyDescent="0.2">
      <c r="A25" s="45"/>
      <c r="B25" s="46"/>
      <c r="C25" s="45"/>
      <c r="D25" s="45"/>
      <c r="E25" s="57"/>
      <c r="F25" s="45"/>
      <c r="G25" s="45" t="s">
        <v>41</v>
      </c>
    </row>
    <row r="26" spans="1:14" s="43" customFormat="1" ht="18.75" customHeight="1" x14ac:dyDescent="0.2">
      <c r="A26" s="131" t="s">
        <v>40</v>
      </c>
      <c r="B26" s="132" t="s">
        <v>39</v>
      </c>
      <c r="C26" s="132" t="s">
        <v>88</v>
      </c>
      <c r="D26" s="129" t="s">
        <v>89</v>
      </c>
      <c r="E26" s="129"/>
      <c r="F26" s="129"/>
      <c r="G26" s="129"/>
    </row>
    <row r="27" spans="1:14" s="43" customFormat="1" ht="29.25" customHeight="1" x14ac:dyDescent="0.2">
      <c r="A27" s="131"/>
      <c r="B27" s="132"/>
      <c r="C27" s="132"/>
      <c r="D27" s="44" t="s">
        <v>38</v>
      </c>
      <c r="E27" s="58" t="s">
        <v>37</v>
      </c>
      <c r="F27" s="44" t="s">
        <v>36</v>
      </c>
      <c r="G27" s="44" t="s">
        <v>35</v>
      </c>
    </row>
    <row r="28" spans="1:14" x14ac:dyDescent="0.2">
      <c r="A28" s="31">
        <v>1</v>
      </c>
      <c r="B28" s="29">
        <v>2</v>
      </c>
      <c r="C28" s="29">
        <v>3</v>
      </c>
      <c r="D28" s="29">
        <v>5</v>
      </c>
      <c r="E28" s="59">
        <v>6</v>
      </c>
      <c r="F28" s="29">
        <v>7</v>
      </c>
      <c r="G28" s="29">
        <v>8</v>
      </c>
    </row>
    <row r="29" spans="1:14" x14ac:dyDescent="0.2">
      <c r="A29" s="120" t="s">
        <v>34</v>
      </c>
      <c r="B29" s="120"/>
      <c r="C29" s="120"/>
      <c r="D29" s="120"/>
      <c r="E29" s="120"/>
      <c r="F29" s="120"/>
      <c r="G29" s="120"/>
    </row>
    <row r="30" spans="1:14" s="40" customFormat="1" ht="18.75" customHeight="1" x14ac:dyDescent="0.2">
      <c r="A30" s="119" t="s">
        <v>33</v>
      </c>
      <c r="B30" s="119"/>
      <c r="C30" s="119"/>
      <c r="D30" s="119"/>
      <c r="E30" s="119"/>
      <c r="F30" s="119"/>
      <c r="G30" s="119"/>
    </row>
    <row r="31" spans="1:14" s="40" customFormat="1" ht="42" customHeight="1" x14ac:dyDescent="0.2">
      <c r="A31" s="16" t="s">
        <v>81</v>
      </c>
      <c r="B31" s="25">
        <v>1000</v>
      </c>
      <c r="C31" s="63">
        <f>C32+C33</f>
        <v>0</v>
      </c>
      <c r="D31" s="73">
        <f>D32+D33</f>
        <v>94762.099999999991</v>
      </c>
      <c r="E31" s="109">
        <f>E32+E33</f>
        <v>94740.4</v>
      </c>
      <c r="F31" s="63">
        <f t="shared" ref="F31:F38" si="0">E31-D31</f>
        <v>-21.69999999999709</v>
      </c>
      <c r="G31" s="63">
        <f>E31*100/D31</f>
        <v>99.977100549692338</v>
      </c>
      <c r="N31" s="42"/>
    </row>
    <row r="32" spans="1:14" s="40" customFormat="1" ht="33" customHeight="1" x14ac:dyDescent="0.2">
      <c r="A32" s="34" t="s">
        <v>90</v>
      </c>
      <c r="B32" s="36">
        <v>1001</v>
      </c>
      <c r="C32" s="67"/>
      <c r="D32" s="87">
        <v>90678.9</v>
      </c>
      <c r="E32" s="106">
        <v>90678.9</v>
      </c>
      <c r="F32" s="67">
        <f t="shared" si="0"/>
        <v>0</v>
      </c>
      <c r="G32" s="67">
        <f t="shared" ref="G32:G33" si="1">E32*100/D32</f>
        <v>100</v>
      </c>
      <c r="N32" s="42"/>
    </row>
    <row r="33" spans="1:14" s="40" customFormat="1" ht="24.75" customHeight="1" x14ac:dyDescent="0.2">
      <c r="A33" s="34" t="s">
        <v>91</v>
      </c>
      <c r="B33" s="36">
        <v>1002</v>
      </c>
      <c r="C33" s="67"/>
      <c r="D33" s="87">
        <v>4083.2</v>
      </c>
      <c r="E33" s="106">
        <v>4061.5</v>
      </c>
      <c r="F33" s="67">
        <f t="shared" si="0"/>
        <v>-21.699999999999818</v>
      </c>
      <c r="G33" s="67">
        <f t="shared" si="1"/>
        <v>99.468554075235119</v>
      </c>
      <c r="N33" s="42"/>
    </row>
    <row r="34" spans="1:14" s="40" customFormat="1" x14ac:dyDescent="0.2">
      <c r="A34" s="16" t="s">
        <v>92</v>
      </c>
      <c r="B34" s="25">
        <v>1010</v>
      </c>
      <c r="C34" s="63">
        <f>SUM(C35:C42)</f>
        <v>0</v>
      </c>
      <c r="D34" s="63">
        <f t="shared" ref="D34:E34" si="2">SUM(D35:D42)</f>
        <v>55408.19999999999</v>
      </c>
      <c r="E34" s="102">
        <f t="shared" si="2"/>
        <v>42991.199999999997</v>
      </c>
      <c r="F34" s="63">
        <f t="shared" si="0"/>
        <v>-12416.999999999993</v>
      </c>
      <c r="G34" s="63">
        <f>E34*100/D34</f>
        <v>77.589959608866579</v>
      </c>
    </row>
    <row r="35" spans="1:14" s="40" customFormat="1" ht="37.5" x14ac:dyDescent="0.2">
      <c r="A35" s="88" t="s">
        <v>93</v>
      </c>
      <c r="B35" s="18">
        <v>1011</v>
      </c>
      <c r="C35" s="67"/>
      <c r="D35" s="68">
        <v>309.89999999999998</v>
      </c>
      <c r="E35" s="110">
        <v>309.89999999999998</v>
      </c>
      <c r="F35" s="65">
        <f t="shared" si="0"/>
        <v>0</v>
      </c>
      <c r="G35" s="67">
        <f>E35*100/D35</f>
        <v>100</v>
      </c>
    </row>
    <row r="36" spans="1:14" s="40" customFormat="1" x14ac:dyDescent="0.2">
      <c r="A36" s="88" t="s">
        <v>94</v>
      </c>
      <c r="B36" s="18">
        <v>1012</v>
      </c>
      <c r="C36" s="67"/>
      <c r="D36" s="68">
        <v>12693.3</v>
      </c>
      <c r="E36" s="110">
        <v>12693.3</v>
      </c>
      <c r="F36" s="65">
        <f t="shared" si="0"/>
        <v>0</v>
      </c>
      <c r="G36" s="67">
        <f>E36*100/D36</f>
        <v>100</v>
      </c>
    </row>
    <row r="37" spans="1:14" s="40" customFormat="1" x14ac:dyDescent="0.2">
      <c r="A37" s="88" t="s">
        <v>95</v>
      </c>
      <c r="B37" s="18">
        <v>1013</v>
      </c>
      <c r="C37" s="67"/>
      <c r="D37" s="68">
        <v>310.10000000000002</v>
      </c>
      <c r="E37" s="110">
        <v>60.3</v>
      </c>
      <c r="F37" s="65">
        <f t="shared" si="0"/>
        <v>-249.8</v>
      </c>
      <c r="G37" s="67">
        <f>E37*100/D37</f>
        <v>19.445340212834569</v>
      </c>
    </row>
    <row r="38" spans="1:14" s="40" customFormat="1" x14ac:dyDescent="0.2">
      <c r="A38" s="88" t="s">
        <v>96</v>
      </c>
      <c r="B38" s="18">
        <v>1014</v>
      </c>
      <c r="C38" s="67"/>
      <c r="D38" s="68">
        <v>28977.4</v>
      </c>
      <c r="E38" s="110">
        <v>18834.400000000001</v>
      </c>
      <c r="F38" s="65">
        <f t="shared" si="0"/>
        <v>-10143</v>
      </c>
      <c r="G38" s="67">
        <f>E38*100/D38</f>
        <v>64.996859621636176</v>
      </c>
    </row>
    <row r="39" spans="1:14" s="40" customFormat="1" ht="37.5" x14ac:dyDescent="0.2">
      <c r="A39" s="34" t="s">
        <v>97</v>
      </c>
      <c r="B39" s="18">
        <v>1015</v>
      </c>
      <c r="C39" s="67"/>
      <c r="D39" s="68">
        <v>13075.7</v>
      </c>
      <c r="E39" s="69">
        <v>11051.5</v>
      </c>
      <c r="F39" s="65">
        <f t="shared" ref="F39:F56" si="3">E39-D39</f>
        <v>-2024.2000000000007</v>
      </c>
      <c r="G39" s="67">
        <f t="shared" ref="G39" si="4">E39*100/D39</f>
        <v>84.519375635721218</v>
      </c>
    </row>
    <row r="40" spans="1:14" s="40" customFormat="1" x14ac:dyDescent="0.2">
      <c r="A40" s="32" t="s">
        <v>98</v>
      </c>
      <c r="B40" s="18">
        <v>1016</v>
      </c>
      <c r="C40" s="65"/>
      <c r="D40" s="65"/>
      <c r="E40" s="69"/>
      <c r="F40" s="65">
        <f t="shared" si="3"/>
        <v>0</v>
      </c>
      <c r="G40" s="78" t="e">
        <f>E40*100/D40</f>
        <v>#DIV/0!</v>
      </c>
    </row>
    <row r="41" spans="1:14" s="40" customFormat="1" ht="37.15" customHeight="1" x14ac:dyDescent="0.2">
      <c r="A41" s="88" t="s">
        <v>99</v>
      </c>
      <c r="B41" s="18">
        <v>1017</v>
      </c>
      <c r="C41" s="65"/>
      <c r="D41" s="68">
        <v>21.6</v>
      </c>
      <c r="E41" s="69">
        <v>21.6</v>
      </c>
      <c r="F41" s="65">
        <f t="shared" si="3"/>
        <v>0</v>
      </c>
      <c r="G41" s="67">
        <f t="shared" ref="G41" si="5">E41*100/D41</f>
        <v>100</v>
      </c>
    </row>
    <row r="42" spans="1:14" s="40" customFormat="1" ht="37.5" x14ac:dyDescent="0.2">
      <c r="A42" s="88" t="s">
        <v>100</v>
      </c>
      <c r="B42" s="18">
        <v>1018</v>
      </c>
      <c r="C42" s="65"/>
      <c r="D42" s="68">
        <v>20.2</v>
      </c>
      <c r="E42" s="69">
        <v>20.2</v>
      </c>
      <c r="F42" s="65">
        <f t="shared" si="3"/>
        <v>0</v>
      </c>
      <c r="G42" s="67">
        <f>E42*100/D42</f>
        <v>100</v>
      </c>
    </row>
    <row r="43" spans="1:14" s="40" customFormat="1" x14ac:dyDescent="0.2">
      <c r="A43" s="16" t="s">
        <v>82</v>
      </c>
      <c r="B43" s="25">
        <v>1020</v>
      </c>
      <c r="C43" s="63">
        <f>C44+C46</f>
        <v>0</v>
      </c>
      <c r="D43" s="63">
        <f t="shared" ref="D43:E43" si="6">D44+D46</f>
        <v>854.80000000000007</v>
      </c>
      <c r="E43" s="63">
        <f t="shared" si="6"/>
        <v>854.80000000000007</v>
      </c>
      <c r="F43" s="63">
        <f t="shared" si="3"/>
        <v>0</v>
      </c>
      <c r="G43" s="63">
        <f>E43*100/D43</f>
        <v>99.999999999999986</v>
      </c>
    </row>
    <row r="44" spans="1:14" s="40" customFormat="1" ht="37.5" x14ac:dyDescent="0.2">
      <c r="A44" s="95" t="s">
        <v>101</v>
      </c>
      <c r="B44" s="96">
        <v>1021</v>
      </c>
      <c r="C44" s="93"/>
      <c r="D44" s="93">
        <v>842.7</v>
      </c>
      <c r="E44" s="93">
        <v>842.7</v>
      </c>
      <c r="F44" s="93">
        <f t="shared" si="3"/>
        <v>0</v>
      </c>
      <c r="G44" s="93"/>
    </row>
    <row r="45" spans="1:14" s="40" customFormat="1" ht="51.75" customHeight="1" x14ac:dyDescent="0.2">
      <c r="A45" s="34" t="s">
        <v>102</v>
      </c>
      <c r="B45" s="36" t="s">
        <v>105</v>
      </c>
      <c r="C45" s="67"/>
      <c r="D45" s="67">
        <v>834.6</v>
      </c>
      <c r="E45" s="67">
        <v>834.6</v>
      </c>
      <c r="F45" s="67">
        <f t="shared" si="3"/>
        <v>0</v>
      </c>
      <c r="G45" s="67">
        <f t="shared" ref="G45:G50" si="7">E45*100/D45</f>
        <v>100</v>
      </c>
    </row>
    <row r="46" spans="1:14" ht="21.6" customHeight="1" x14ac:dyDescent="0.3">
      <c r="A46" s="76" t="s">
        <v>103</v>
      </c>
      <c r="B46" s="36">
        <v>1022</v>
      </c>
      <c r="C46" s="67"/>
      <c r="D46" s="67">
        <v>12.1</v>
      </c>
      <c r="E46" s="69">
        <v>12.1</v>
      </c>
      <c r="F46" s="67">
        <f t="shared" si="3"/>
        <v>0</v>
      </c>
      <c r="G46" s="67">
        <f t="shared" si="7"/>
        <v>100</v>
      </c>
    </row>
    <row r="47" spans="1:14" s="40" customFormat="1" ht="19.149999999999999" customHeight="1" x14ac:dyDescent="0.2">
      <c r="A47" s="16" t="s">
        <v>83</v>
      </c>
      <c r="B47" s="25">
        <v>1030</v>
      </c>
      <c r="C47" s="63">
        <f>C48</f>
        <v>0</v>
      </c>
      <c r="D47" s="63">
        <f t="shared" ref="D47:E47" si="8">D48</f>
        <v>0</v>
      </c>
      <c r="E47" s="63">
        <f t="shared" si="8"/>
        <v>0</v>
      </c>
      <c r="F47" s="63">
        <f t="shared" si="3"/>
        <v>0</v>
      </c>
      <c r="G47" s="75" t="e">
        <f t="shared" si="7"/>
        <v>#DIV/0!</v>
      </c>
      <c r="H47" s="63" t="e">
        <f t="shared" ref="H47:M47" si="9">F47*100/E47</f>
        <v>#DIV/0!</v>
      </c>
      <c r="I47" s="63" t="e">
        <f t="shared" si="9"/>
        <v>#DIV/0!</v>
      </c>
      <c r="J47" s="63" t="e">
        <f t="shared" si="9"/>
        <v>#DIV/0!</v>
      </c>
      <c r="K47" s="63" t="e">
        <f t="shared" si="9"/>
        <v>#DIV/0!</v>
      </c>
      <c r="L47" s="63" t="e">
        <f t="shared" si="9"/>
        <v>#DIV/0!</v>
      </c>
      <c r="M47" s="63" t="e">
        <f t="shared" si="9"/>
        <v>#DIV/0!</v>
      </c>
    </row>
    <row r="48" spans="1:14" s="40" customFormat="1" ht="19.5" customHeight="1" x14ac:dyDescent="0.2">
      <c r="A48" s="95" t="s">
        <v>104</v>
      </c>
      <c r="B48" s="96">
        <v>1031</v>
      </c>
      <c r="C48" s="93"/>
      <c r="D48" s="93"/>
      <c r="E48" s="93"/>
      <c r="F48" s="93"/>
      <c r="G48" s="94"/>
    </row>
    <row r="49" spans="1:14" s="40" customFormat="1" ht="19.5" customHeight="1" x14ac:dyDescent="0.2">
      <c r="A49" s="97" t="s">
        <v>64</v>
      </c>
      <c r="B49" s="98">
        <v>1040</v>
      </c>
      <c r="C49" s="64">
        <f>C31+C34+C43+C47</f>
        <v>0</v>
      </c>
      <c r="D49" s="64">
        <f t="shared" ref="D49:E49" si="10">D31+D34+D43+D47</f>
        <v>151025.09999999998</v>
      </c>
      <c r="E49" s="64">
        <f t="shared" si="10"/>
        <v>138586.39999999997</v>
      </c>
      <c r="F49" s="63">
        <f t="shared" si="3"/>
        <v>-12438.700000000012</v>
      </c>
      <c r="G49" s="63">
        <f t="shared" si="7"/>
        <v>91.763819391611051</v>
      </c>
    </row>
    <row r="50" spans="1:14" s="40" customFormat="1" ht="19.5" customHeight="1" x14ac:dyDescent="0.2">
      <c r="A50" s="16" t="s">
        <v>84</v>
      </c>
      <c r="B50" s="25">
        <v>1050</v>
      </c>
      <c r="C50" s="63">
        <f>C51+C55+C56+C57+C58+C59+C60+C61+C62</f>
        <v>0</v>
      </c>
      <c r="D50" s="63">
        <f>D51+D57+D58+D59+D60+D61+D62+D52+D53</f>
        <v>117030.39999999999</v>
      </c>
      <c r="E50" s="63">
        <f>E51+E57+E58+E59+E60+E61+E62+E52+E53</f>
        <v>113993.30000000002</v>
      </c>
      <c r="F50" s="63">
        <f t="shared" si="3"/>
        <v>-3037.0999999999767</v>
      </c>
      <c r="G50" s="63">
        <f t="shared" si="7"/>
        <v>97.404862326369923</v>
      </c>
    </row>
    <row r="51" spans="1:14" ht="21.75" customHeight="1" x14ac:dyDescent="0.2">
      <c r="A51" s="88" t="s">
        <v>106</v>
      </c>
      <c r="B51" s="29">
        <v>1051</v>
      </c>
      <c r="C51" s="67"/>
      <c r="D51" s="67">
        <v>60922.8</v>
      </c>
      <c r="E51" s="67">
        <v>60907.199999999997</v>
      </c>
      <c r="F51" s="67">
        <f t="shared" si="3"/>
        <v>-15.600000000005821</v>
      </c>
      <c r="G51" s="67">
        <f t="shared" ref="G51:G85" si="11">E51*100/D51</f>
        <v>99.974393823002217</v>
      </c>
      <c r="H51" s="1">
        <v>24763</v>
      </c>
      <c r="I51" s="22">
        <f>H51-E51</f>
        <v>-36144.199999999997</v>
      </c>
    </row>
    <row r="52" spans="1:14" ht="18.75" customHeight="1" x14ac:dyDescent="0.2">
      <c r="A52" s="92" t="s">
        <v>107</v>
      </c>
      <c r="B52" s="29">
        <v>1052</v>
      </c>
      <c r="C52" s="67"/>
      <c r="D52" s="67">
        <v>13239.5</v>
      </c>
      <c r="E52" s="67">
        <v>13205.5</v>
      </c>
      <c r="F52" s="67">
        <f t="shared" si="3"/>
        <v>-34</v>
      </c>
      <c r="G52" s="67">
        <f t="shared" si="11"/>
        <v>99.743192718758266</v>
      </c>
      <c r="I52" s="22"/>
    </row>
    <row r="53" spans="1:14" ht="16.5" customHeight="1" x14ac:dyDescent="0.2">
      <c r="A53" s="92" t="s">
        <v>108</v>
      </c>
      <c r="B53" s="29">
        <v>1053</v>
      </c>
      <c r="C53" s="67"/>
      <c r="D53" s="67">
        <f>D56+D55+D54</f>
        <v>21620.899999999998</v>
      </c>
      <c r="E53" s="67">
        <f>E56+E55+E54</f>
        <v>19452.099999999999</v>
      </c>
      <c r="F53" s="67">
        <f t="shared" si="3"/>
        <v>-2168.7999999999993</v>
      </c>
      <c r="G53" s="67">
        <f t="shared" si="11"/>
        <v>89.968965214214023</v>
      </c>
      <c r="I53" s="22"/>
    </row>
    <row r="54" spans="1:14" ht="54.75" customHeight="1" x14ac:dyDescent="0.2">
      <c r="A54" s="92" t="s">
        <v>109</v>
      </c>
      <c r="B54" s="29" t="s">
        <v>110</v>
      </c>
      <c r="C54" s="67"/>
      <c r="D54" s="67">
        <v>688</v>
      </c>
      <c r="E54" s="67">
        <v>648.4</v>
      </c>
      <c r="F54" s="67">
        <f t="shared" si="3"/>
        <v>-39.600000000000023</v>
      </c>
      <c r="G54" s="67">
        <f t="shared" si="11"/>
        <v>94.244186046511629</v>
      </c>
      <c r="I54" s="22"/>
    </row>
    <row r="55" spans="1:14" ht="18.75" customHeight="1" x14ac:dyDescent="0.2">
      <c r="A55" s="88" t="s">
        <v>78</v>
      </c>
      <c r="B55" s="18" t="s">
        <v>111</v>
      </c>
      <c r="C55" s="67"/>
      <c r="D55" s="67">
        <v>19869.099999999999</v>
      </c>
      <c r="E55" s="67">
        <v>17794.099999999999</v>
      </c>
      <c r="F55" s="67">
        <f>E55-D55</f>
        <v>-2075</v>
      </c>
      <c r="G55" s="67">
        <f t="shared" si="11"/>
        <v>89.556648262880543</v>
      </c>
    </row>
    <row r="56" spans="1:14" x14ac:dyDescent="0.2">
      <c r="A56" s="34" t="s">
        <v>79</v>
      </c>
      <c r="B56" s="29" t="s">
        <v>112</v>
      </c>
      <c r="C56" s="67"/>
      <c r="D56" s="87">
        <v>1063.8</v>
      </c>
      <c r="E56" s="71">
        <v>1009.6</v>
      </c>
      <c r="F56" s="67">
        <f t="shared" si="3"/>
        <v>-54.199999999999932</v>
      </c>
      <c r="G56" s="67">
        <f t="shared" si="11"/>
        <v>94.90505734160557</v>
      </c>
      <c r="N56" s="22"/>
    </row>
    <row r="57" spans="1:14" x14ac:dyDescent="0.2">
      <c r="A57" s="34" t="s">
        <v>113</v>
      </c>
      <c r="B57" s="29">
        <v>1054</v>
      </c>
      <c r="C57" s="67"/>
      <c r="D57" s="87">
        <v>3502.2</v>
      </c>
      <c r="E57" s="71">
        <v>3483.3</v>
      </c>
      <c r="F57" s="67">
        <f t="shared" ref="F57:F73" si="12">E57-D57</f>
        <v>-18.899999999999636</v>
      </c>
      <c r="G57" s="67">
        <f t="shared" si="11"/>
        <v>99.460339215350359</v>
      </c>
      <c r="H57" s="39" t="e">
        <f>D57+#REF!-D129</f>
        <v>#REF!</v>
      </c>
      <c r="I57" s="38" t="e">
        <f>E57+#REF!-E129</f>
        <v>#REF!</v>
      </c>
      <c r="N57" s="22"/>
    </row>
    <row r="58" spans="1:14" ht="131.25" x14ac:dyDescent="0.2">
      <c r="A58" s="88" t="s">
        <v>129</v>
      </c>
      <c r="B58" s="29">
        <v>1055</v>
      </c>
      <c r="C58" s="67"/>
      <c r="D58" s="87">
        <v>10355.700000000001</v>
      </c>
      <c r="E58" s="71">
        <v>9615.4</v>
      </c>
      <c r="F58" s="67">
        <f t="shared" si="12"/>
        <v>-740.30000000000109</v>
      </c>
      <c r="G58" s="67">
        <f t="shared" si="11"/>
        <v>92.851279971416702</v>
      </c>
    </row>
    <row r="59" spans="1:14" ht="37.5" x14ac:dyDescent="0.2">
      <c r="A59" s="88" t="s">
        <v>114</v>
      </c>
      <c r="B59" s="29">
        <v>1056</v>
      </c>
      <c r="C59" s="67"/>
      <c r="D59" s="87">
        <v>7213.1</v>
      </c>
      <c r="E59" s="72">
        <v>7213.1</v>
      </c>
      <c r="F59" s="67">
        <f t="shared" si="12"/>
        <v>0</v>
      </c>
      <c r="G59" s="67">
        <f t="shared" si="11"/>
        <v>100</v>
      </c>
    </row>
    <row r="60" spans="1:14" x14ac:dyDescent="0.2">
      <c r="A60" s="88" t="s">
        <v>115</v>
      </c>
      <c r="B60" s="29">
        <v>1057</v>
      </c>
      <c r="C60" s="67"/>
      <c r="D60" s="87">
        <v>69.2</v>
      </c>
      <c r="E60" s="71">
        <v>27.6</v>
      </c>
      <c r="F60" s="67">
        <f t="shared" si="12"/>
        <v>-41.6</v>
      </c>
      <c r="G60" s="67">
        <f t="shared" si="11"/>
        <v>39.884393063583815</v>
      </c>
    </row>
    <row r="61" spans="1:14" ht="37.5" x14ac:dyDescent="0.2">
      <c r="A61" s="88" t="s">
        <v>116</v>
      </c>
      <c r="B61" s="29">
        <v>1058</v>
      </c>
      <c r="C61" s="67"/>
      <c r="D61" s="67">
        <v>44.7</v>
      </c>
      <c r="E61" s="69">
        <v>32.6</v>
      </c>
      <c r="F61" s="67">
        <f t="shared" si="12"/>
        <v>-12.100000000000001</v>
      </c>
      <c r="G61" s="67">
        <f t="shared" si="11"/>
        <v>72.930648769574944</v>
      </c>
    </row>
    <row r="62" spans="1:14" x14ac:dyDescent="0.2">
      <c r="A62" s="88" t="s">
        <v>117</v>
      </c>
      <c r="B62" s="29">
        <v>1059</v>
      </c>
      <c r="C62" s="67"/>
      <c r="D62" s="87">
        <v>62.3</v>
      </c>
      <c r="E62" s="71">
        <v>56.5</v>
      </c>
      <c r="F62" s="67">
        <f t="shared" si="12"/>
        <v>-5.7999999999999972</v>
      </c>
      <c r="G62" s="67">
        <f t="shared" si="11"/>
        <v>90.690208667736755</v>
      </c>
    </row>
    <row r="63" spans="1:14" ht="29.45" customHeight="1" x14ac:dyDescent="0.2">
      <c r="A63" s="16" t="s">
        <v>85</v>
      </c>
      <c r="B63" s="25">
        <v>1060</v>
      </c>
      <c r="C63" s="63">
        <f>C64+C65+C66+C67+C68+C69+C70+C71</f>
        <v>0</v>
      </c>
      <c r="D63" s="63">
        <f t="shared" ref="D63:E63" si="13">D64+D65+D66+D67+D68+D69+D70+D71</f>
        <v>9192.4</v>
      </c>
      <c r="E63" s="63">
        <f t="shared" si="13"/>
        <v>9178.2000000000007</v>
      </c>
      <c r="F63" s="63">
        <f t="shared" si="12"/>
        <v>-14.199999999998909</v>
      </c>
      <c r="G63" s="63">
        <f t="shared" si="11"/>
        <v>99.845524563770084</v>
      </c>
    </row>
    <row r="64" spans="1:14" ht="19.5" customHeight="1" x14ac:dyDescent="0.2">
      <c r="A64" s="88" t="s">
        <v>106</v>
      </c>
      <c r="B64" s="18">
        <v>1061</v>
      </c>
      <c r="C64" s="67"/>
      <c r="D64" s="87">
        <v>6927.7</v>
      </c>
      <c r="E64" s="71">
        <v>6927.7</v>
      </c>
      <c r="F64" s="67">
        <f t="shared" si="12"/>
        <v>0</v>
      </c>
      <c r="G64" s="67">
        <f t="shared" si="11"/>
        <v>100</v>
      </c>
    </row>
    <row r="65" spans="1:7" ht="18" customHeight="1" x14ac:dyDescent="0.2">
      <c r="A65" s="88" t="s">
        <v>107</v>
      </c>
      <c r="B65" s="18">
        <v>1062</v>
      </c>
      <c r="C65" s="67"/>
      <c r="D65" s="87">
        <v>1488.4</v>
      </c>
      <c r="E65" s="71">
        <v>1488.4</v>
      </c>
      <c r="F65" s="67">
        <f t="shared" si="12"/>
        <v>0</v>
      </c>
      <c r="G65" s="67">
        <f t="shared" si="11"/>
        <v>100</v>
      </c>
    </row>
    <row r="66" spans="1:7" ht="97.5" customHeight="1" x14ac:dyDescent="0.2">
      <c r="A66" s="34" t="s">
        <v>119</v>
      </c>
      <c r="B66" s="18">
        <v>1063</v>
      </c>
      <c r="C66" s="67"/>
      <c r="D66" s="87">
        <v>144.6</v>
      </c>
      <c r="E66" s="71">
        <v>144.6</v>
      </c>
      <c r="F66" s="67">
        <f t="shared" si="12"/>
        <v>0</v>
      </c>
      <c r="G66" s="67">
        <f t="shared" si="11"/>
        <v>100</v>
      </c>
    </row>
    <row r="67" spans="1:7" ht="24.75" customHeight="1" x14ac:dyDescent="0.2">
      <c r="A67" s="34" t="s">
        <v>113</v>
      </c>
      <c r="B67" s="18">
        <v>1064</v>
      </c>
      <c r="C67" s="67"/>
      <c r="D67" s="67">
        <v>127.8</v>
      </c>
      <c r="E67" s="69">
        <v>127.8</v>
      </c>
      <c r="F67" s="67">
        <f t="shared" si="12"/>
        <v>0</v>
      </c>
      <c r="G67" s="67">
        <f t="shared" si="11"/>
        <v>100</v>
      </c>
    </row>
    <row r="68" spans="1:7" ht="111.75" customHeight="1" x14ac:dyDescent="0.2">
      <c r="A68" s="88" t="s">
        <v>131</v>
      </c>
      <c r="B68" s="18">
        <v>1065</v>
      </c>
      <c r="C68" s="67"/>
      <c r="D68" s="67">
        <v>95.9</v>
      </c>
      <c r="E68" s="107">
        <v>81.7</v>
      </c>
      <c r="F68" s="67">
        <f t="shared" si="12"/>
        <v>-14.200000000000003</v>
      </c>
      <c r="G68" s="67">
        <f t="shared" si="11"/>
        <v>85.192909280500515</v>
      </c>
    </row>
    <row r="69" spans="1:7" ht="37.5" x14ac:dyDescent="0.2">
      <c r="A69" s="88" t="s">
        <v>118</v>
      </c>
      <c r="B69" s="18">
        <v>1066</v>
      </c>
      <c r="C69" s="67"/>
      <c r="D69" s="67">
        <v>403.1</v>
      </c>
      <c r="E69" s="67">
        <v>403.1</v>
      </c>
      <c r="F69" s="67">
        <f t="shared" si="12"/>
        <v>0</v>
      </c>
      <c r="G69" s="67">
        <f t="shared" si="11"/>
        <v>100</v>
      </c>
    </row>
    <row r="70" spans="1:7" x14ac:dyDescent="0.2">
      <c r="A70" s="37" t="s">
        <v>115</v>
      </c>
      <c r="B70" s="36">
        <v>1067</v>
      </c>
      <c r="C70" s="67"/>
      <c r="D70" s="67">
        <v>0.4</v>
      </c>
      <c r="E70" s="77">
        <v>0.4</v>
      </c>
      <c r="F70" s="67">
        <f t="shared" si="12"/>
        <v>0</v>
      </c>
      <c r="G70" s="67">
        <f t="shared" si="11"/>
        <v>100</v>
      </c>
    </row>
    <row r="71" spans="1:7" ht="42" customHeight="1" x14ac:dyDescent="0.2">
      <c r="A71" s="34" t="s">
        <v>116</v>
      </c>
      <c r="B71" s="18">
        <v>1068</v>
      </c>
      <c r="C71" s="67"/>
      <c r="D71" s="67">
        <v>4.5</v>
      </c>
      <c r="E71" s="77">
        <v>4.5</v>
      </c>
      <c r="F71" s="67">
        <f t="shared" si="12"/>
        <v>0</v>
      </c>
      <c r="G71" s="67">
        <f t="shared" si="11"/>
        <v>100</v>
      </c>
    </row>
    <row r="72" spans="1:7" ht="18" customHeight="1" x14ac:dyDescent="0.2">
      <c r="A72" s="34" t="s">
        <v>117</v>
      </c>
      <c r="B72" s="18">
        <v>1069</v>
      </c>
      <c r="C72" s="67"/>
      <c r="D72" s="67"/>
      <c r="E72" s="77"/>
      <c r="F72" s="67"/>
      <c r="G72" s="78" t="e">
        <f t="shared" si="11"/>
        <v>#DIV/0!</v>
      </c>
    </row>
    <row r="73" spans="1:7" x14ac:dyDescent="0.2">
      <c r="A73" s="33" t="s">
        <v>120</v>
      </c>
      <c r="B73" s="25">
        <v>1070</v>
      </c>
      <c r="C73" s="63">
        <f>C74+C75+C76+C77+C78+C79+C80+C81</f>
        <v>0</v>
      </c>
      <c r="D73" s="63">
        <f t="shared" ref="D73:E73" si="14">D74+D75+D76+D77+D78+D79+D80+D81</f>
        <v>1471.9</v>
      </c>
      <c r="E73" s="63">
        <f t="shared" si="14"/>
        <v>1475.4</v>
      </c>
      <c r="F73" s="63">
        <f t="shared" si="12"/>
        <v>3.5</v>
      </c>
      <c r="G73" s="63">
        <f t="shared" si="11"/>
        <v>100.23778789319925</v>
      </c>
    </row>
    <row r="74" spans="1:7" x14ac:dyDescent="0.2">
      <c r="A74" s="88" t="s">
        <v>121</v>
      </c>
      <c r="B74" s="18">
        <v>1071</v>
      </c>
      <c r="C74" s="67"/>
      <c r="D74" s="67">
        <v>524.6</v>
      </c>
      <c r="E74" s="108">
        <v>524.6</v>
      </c>
      <c r="F74" s="67">
        <f>E74-D74</f>
        <v>0</v>
      </c>
      <c r="G74" s="67">
        <f t="shared" si="11"/>
        <v>100</v>
      </c>
    </row>
    <row r="75" spans="1:7" s="35" customFormat="1" ht="36" customHeight="1" x14ac:dyDescent="0.2">
      <c r="A75" s="88" t="s">
        <v>122</v>
      </c>
      <c r="B75" s="18">
        <v>1072</v>
      </c>
      <c r="C75" s="67"/>
      <c r="D75" s="67">
        <v>268.10000000000002</v>
      </c>
      <c r="E75" s="108">
        <v>268.10000000000002</v>
      </c>
      <c r="F75" s="67">
        <f>E75-D75</f>
        <v>0</v>
      </c>
      <c r="G75" s="67">
        <f t="shared" si="11"/>
        <v>100</v>
      </c>
    </row>
    <row r="76" spans="1:7" ht="37.5" x14ac:dyDescent="0.2">
      <c r="A76" s="88" t="s">
        <v>123</v>
      </c>
      <c r="B76" s="18">
        <v>1073</v>
      </c>
      <c r="C76" s="67"/>
      <c r="D76" s="67">
        <v>21.6</v>
      </c>
      <c r="E76" s="69">
        <v>21.6</v>
      </c>
      <c r="F76" s="67">
        <f>E76-D76</f>
        <v>0</v>
      </c>
      <c r="G76" s="67">
        <f t="shared" si="11"/>
        <v>100</v>
      </c>
    </row>
    <row r="77" spans="1:7" ht="18.600000000000001" customHeight="1" x14ac:dyDescent="0.2">
      <c r="A77" s="88" t="s">
        <v>124</v>
      </c>
      <c r="B77" s="18">
        <v>1074</v>
      </c>
      <c r="C77" s="67"/>
      <c r="D77" s="67">
        <v>275.8</v>
      </c>
      <c r="E77" s="69">
        <v>275.8</v>
      </c>
      <c r="F77" s="67">
        <f>E77-D77</f>
        <v>0</v>
      </c>
      <c r="G77" s="67">
        <f t="shared" si="11"/>
        <v>100</v>
      </c>
    </row>
    <row r="78" spans="1:7" x14ac:dyDescent="0.2">
      <c r="A78" s="88" t="s">
        <v>125</v>
      </c>
      <c r="B78" s="18">
        <v>1075</v>
      </c>
      <c r="C78" s="67"/>
      <c r="D78" s="67">
        <v>20.2</v>
      </c>
      <c r="E78" s="69">
        <v>20.2</v>
      </c>
      <c r="F78" s="67">
        <f>E78-D78</f>
        <v>0</v>
      </c>
      <c r="G78" s="67">
        <f t="shared" si="11"/>
        <v>100</v>
      </c>
    </row>
    <row r="79" spans="1:7" ht="21" customHeight="1" x14ac:dyDescent="0.2">
      <c r="A79" s="88" t="s">
        <v>126</v>
      </c>
      <c r="B79" s="18">
        <v>1076</v>
      </c>
      <c r="C79" s="67"/>
      <c r="D79" s="67">
        <v>115.5</v>
      </c>
      <c r="E79" s="67">
        <v>115.5</v>
      </c>
      <c r="F79" s="67">
        <f t="shared" ref="F79:F85" si="15">E79-D79</f>
        <v>0</v>
      </c>
      <c r="G79" s="67">
        <f t="shared" si="11"/>
        <v>100</v>
      </c>
    </row>
    <row r="80" spans="1:7" ht="19.899999999999999" customHeight="1" x14ac:dyDescent="0.2">
      <c r="A80" s="88" t="s">
        <v>127</v>
      </c>
      <c r="B80" s="18">
        <v>1077</v>
      </c>
      <c r="C80" s="67"/>
      <c r="D80" s="67">
        <v>246</v>
      </c>
      <c r="E80" s="69">
        <v>249.5</v>
      </c>
      <c r="F80" s="67">
        <f t="shared" si="15"/>
        <v>3.5</v>
      </c>
      <c r="G80" s="67">
        <f t="shared" si="11"/>
        <v>101.42276422764228</v>
      </c>
    </row>
    <row r="81" spans="1:7" ht="18" customHeight="1" x14ac:dyDescent="0.2">
      <c r="A81" s="88" t="s">
        <v>128</v>
      </c>
      <c r="B81" s="18">
        <v>1078</v>
      </c>
      <c r="C81" s="67"/>
      <c r="D81" s="67">
        <v>0.1</v>
      </c>
      <c r="E81" s="69">
        <v>0.1</v>
      </c>
      <c r="F81" s="67">
        <f t="shared" si="15"/>
        <v>0</v>
      </c>
      <c r="G81" s="67">
        <f t="shared" si="11"/>
        <v>100</v>
      </c>
    </row>
    <row r="82" spans="1:7" ht="18" customHeight="1" x14ac:dyDescent="0.2">
      <c r="A82" s="16" t="s">
        <v>86</v>
      </c>
      <c r="B82" s="25">
        <v>1080</v>
      </c>
      <c r="C82" s="63">
        <f>C83</f>
        <v>0</v>
      </c>
      <c r="D82" s="63">
        <f t="shared" ref="D82:E82" si="16">D83</f>
        <v>0</v>
      </c>
      <c r="E82" s="63">
        <f t="shared" si="16"/>
        <v>0</v>
      </c>
      <c r="F82" s="63">
        <f t="shared" si="15"/>
        <v>0</v>
      </c>
      <c r="G82" s="75" t="e">
        <f t="shared" si="11"/>
        <v>#DIV/0!</v>
      </c>
    </row>
    <row r="83" spans="1:7" ht="18.75" customHeight="1" x14ac:dyDescent="0.2">
      <c r="A83" s="88" t="s">
        <v>72</v>
      </c>
      <c r="B83" s="18" t="s">
        <v>32</v>
      </c>
      <c r="C83" s="67"/>
      <c r="D83" s="67"/>
      <c r="E83" s="69"/>
      <c r="F83" s="67">
        <f t="shared" si="15"/>
        <v>0</v>
      </c>
      <c r="G83" s="78" t="e">
        <f t="shared" si="11"/>
        <v>#DIV/0!</v>
      </c>
    </row>
    <row r="84" spans="1:7" ht="16.5" customHeight="1" x14ac:dyDescent="0.2">
      <c r="A84" s="16" t="s">
        <v>65</v>
      </c>
      <c r="B84" s="25">
        <v>1090</v>
      </c>
      <c r="C84" s="63">
        <f>C50+C63+C73+C82</f>
        <v>0</v>
      </c>
      <c r="D84" s="63">
        <f>D50+D63+D73+D82</f>
        <v>127694.69999999998</v>
      </c>
      <c r="E84" s="63">
        <f>E50+E63+E73+E82</f>
        <v>124646.90000000001</v>
      </c>
      <c r="F84" s="63">
        <f t="shared" si="15"/>
        <v>-3047.7999999999738</v>
      </c>
      <c r="G84" s="63">
        <f t="shared" si="11"/>
        <v>97.613213391002148</v>
      </c>
    </row>
    <row r="85" spans="1:7" ht="16.5" customHeight="1" x14ac:dyDescent="0.2">
      <c r="A85" s="16" t="s">
        <v>130</v>
      </c>
      <c r="B85" s="25">
        <v>1100</v>
      </c>
      <c r="C85" s="63">
        <f>C49-C84</f>
        <v>0</v>
      </c>
      <c r="D85" s="63">
        <f t="shared" ref="D85:E85" si="17">D49-D84</f>
        <v>23330.399999999994</v>
      </c>
      <c r="E85" s="63">
        <f t="shared" si="17"/>
        <v>13939.499999999956</v>
      </c>
      <c r="F85" s="63">
        <f t="shared" si="15"/>
        <v>-9390.9000000000378</v>
      </c>
      <c r="G85" s="63">
        <f t="shared" si="11"/>
        <v>59.748225491204437</v>
      </c>
    </row>
    <row r="86" spans="1:7" ht="32.25" customHeight="1" x14ac:dyDescent="0.2">
      <c r="A86" s="120" t="s">
        <v>66</v>
      </c>
      <c r="B86" s="120"/>
      <c r="C86" s="120"/>
      <c r="D86" s="120"/>
      <c r="E86" s="120"/>
      <c r="F86" s="120"/>
      <c r="G86" s="120"/>
    </row>
    <row r="87" spans="1:7" ht="27" customHeight="1" x14ac:dyDescent="0.2">
      <c r="A87" s="16" t="s">
        <v>67</v>
      </c>
      <c r="B87" s="27">
        <v>2000</v>
      </c>
      <c r="C87" s="63">
        <f>SUM(C88:C93)</f>
        <v>0</v>
      </c>
      <c r="D87" s="63">
        <f>SUM(D88:D93)</f>
        <v>26313.200000000001</v>
      </c>
      <c r="E87" s="64">
        <f>SUM(E88:E93)</f>
        <v>20257.800000000003</v>
      </c>
      <c r="F87" s="63">
        <f t="shared" ref="F87:F95" si="18">E87-D87</f>
        <v>-6055.3999999999978</v>
      </c>
      <c r="G87" s="63">
        <f t="shared" ref="G87:G95" si="19">E87*100/D87</f>
        <v>76.987215542009338</v>
      </c>
    </row>
    <row r="88" spans="1:7" x14ac:dyDescent="0.2">
      <c r="A88" s="19" t="s">
        <v>31</v>
      </c>
      <c r="B88" s="29">
        <v>2010</v>
      </c>
      <c r="C88" s="65"/>
      <c r="D88" s="65"/>
      <c r="E88" s="66"/>
      <c r="F88" s="65">
        <f t="shared" si="18"/>
        <v>0</v>
      </c>
      <c r="G88" s="78" t="e">
        <f t="shared" si="19"/>
        <v>#DIV/0!</v>
      </c>
    </row>
    <row r="89" spans="1:7" x14ac:dyDescent="0.2">
      <c r="A89" s="19" t="s">
        <v>30</v>
      </c>
      <c r="B89" s="29">
        <v>2020</v>
      </c>
      <c r="C89" s="74"/>
      <c r="D89" s="65">
        <v>19782</v>
      </c>
      <c r="E89" s="66">
        <v>14530.7</v>
      </c>
      <c r="F89" s="65">
        <f t="shared" si="18"/>
        <v>-5251.2999999999993</v>
      </c>
      <c r="G89" s="67">
        <f t="shared" si="19"/>
        <v>73.454150237589729</v>
      </c>
    </row>
    <row r="90" spans="1:7" ht="37.5" x14ac:dyDescent="0.2">
      <c r="A90" s="19" t="s">
        <v>29</v>
      </c>
      <c r="B90" s="29">
        <v>2030</v>
      </c>
      <c r="C90" s="65"/>
      <c r="D90" s="65">
        <v>500.7</v>
      </c>
      <c r="E90" s="66">
        <v>500.7</v>
      </c>
      <c r="F90" s="65">
        <f t="shared" si="18"/>
        <v>0</v>
      </c>
      <c r="G90" s="67">
        <f t="shared" si="19"/>
        <v>100</v>
      </c>
    </row>
    <row r="91" spans="1:7" x14ac:dyDescent="0.2">
      <c r="A91" s="19" t="s">
        <v>28</v>
      </c>
      <c r="B91" s="29">
        <v>2040</v>
      </c>
      <c r="C91" s="74"/>
      <c r="D91" s="65"/>
      <c r="E91" s="66"/>
      <c r="F91" s="65">
        <f t="shared" si="18"/>
        <v>0</v>
      </c>
      <c r="G91" s="78" t="e">
        <f t="shared" si="19"/>
        <v>#DIV/0!</v>
      </c>
    </row>
    <row r="92" spans="1:7" ht="39" customHeight="1" x14ac:dyDescent="0.2">
      <c r="A92" s="19" t="s">
        <v>27</v>
      </c>
      <c r="B92" s="29">
        <v>2050</v>
      </c>
      <c r="C92" s="65"/>
      <c r="D92" s="65">
        <v>799.7</v>
      </c>
      <c r="E92" s="66">
        <v>434.4</v>
      </c>
      <c r="F92" s="65">
        <f t="shared" si="18"/>
        <v>-365.30000000000007</v>
      </c>
      <c r="G92" s="67">
        <f t="shared" si="19"/>
        <v>54.320370138802048</v>
      </c>
    </row>
    <row r="93" spans="1:7" x14ac:dyDescent="0.2">
      <c r="A93" s="19" t="s">
        <v>26</v>
      </c>
      <c r="B93" s="29">
        <v>2060</v>
      </c>
      <c r="C93" s="65"/>
      <c r="D93" s="65">
        <v>5230.8</v>
      </c>
      <c r="E93" s="66">
        <v>4792</v>
      </c>
      <c r="F93" s="65">
        <f t="shared" si="18"/>
        <v>-438.80000000000018</v>
      </c>
      <c r="G93" s="67">
        <f t="shared" si="19"/>
        <v>91.611225816318722</v>
      </c>
    </row>
    <row r="94" spans="1:7" x14ac:dyDescent="0.2">
      <c r="A94" s="19" t="s">
        <v>25</v>
      </c>
      <c r="B94" s="29">
        <v>2100</v>
      </c>
      <c r="C94" s="65"/>
      <c r="D94" s="65">
        <v>105694.9</v>
      </c>
      <c r="E94" s="69">
        <v>100443.6</v>
      </c>
      <c r="F94" s="65">
        <f t="shared" si="18"/>
        <v>-5251.2999999999884</v>
      </c>
      <c r="G94" s="67">
        <f t="shared" si="19"/>
        <v>95.03164296479774</v>
      </c>
    </row>
    <row r="95" spans="1:7" x14ac:dyDescent="0.2">
      <c r="A95" s="19" t="s">
        <v>24</v>
      </c>
      <c r="B95" s="29">
        <v>2200</v>
      </c>
      <c r="C95" s="65"/>
      <c r="D95" s="65">
        <v>35509.9</v>
      </c>
      <c r="E95" s="69">
        <v>35509.9</v>
      </c>
      <c r="F95" s="65">
        <f t="shared" si="18"/>
        <v>0</v>
      </c>
      <c r="G95" s="67">
        <f t="shared" si="19"/>
        <v>100</v>
      </c>
    </row>
    <row r="96" spans="1:7" ht="31.7" customHeight="1" x14ac:dyDescent="0.2">
      <c r="A96" s="120" t="s">
        <v>68</v>
      </c>
      <c r="B96" s="120"/>
      <c r="C96" s="120"/>
      <c r="D96" s="120"/>
      <c r="E96" s="120"/>
      <c r="F96" s="120"/>
      <c r="G96" s="120"/>
    </row>
    <row r="97" spans="1:7" ht="46.5" customHeight="1" x14ac:dyDescent="0.2">
      <c r="A97" s="30" t="s">
        <v>87</v>
      </c>
      <c r="B97" s="29">
        <v>3010</v>
      </c>
      <c r="C97" s="85" t="e">
        <f>(C38/C50)*100</f>
        <v>#DIV/0!</v>
      </c>
      <c r="D97" s="104">
        <f>(D38/D49)</f>
        <v>0.19187141740015407</v>
      </c>
      <c r="E97" s="104">
        <f>(E38/E49)</f>
        <v>0.13590366731511899</v>
      </c>
      <c r="F97" s="105"/>
      <c r="G97" s="62"/>
    </row>
    <row r="98" spans="1:7" ht="37.5" x14ac:dyDescent="0.2">
      <c r="A98" s="19" t="s">
        <v>23</v>
      </c>
      <c r="B98" s="29">
        <v>3020</v>
      </c>
      <c r="C98" s="85" t="e">
        <f>((#REF!+#REF!)/#REF!)*100</f>
        <v>#REF!</v>
      </c>
      <c r="D98" s="104">
        <f>((D57+D67)/D84)</f>
        <v>2.8427178261901241E-2</v>
      </c>
      <c r="E98" s="104">
        <f>((E57+E67)/E84)</f>
        <v>2.8970636253288291E-2</v>
      </c>
      <c r="F98" s="105"/>
      <c r="G98" s="62"/>
    </row>
    <row r="99" spans="1:7" ht="37.5" x14ac:dyDescent="0.2">
      <c r="A99" s="19" t="s">
        <v>71</v>
      </c>
      <c r="B99" s="29">
        <v>3030</v>
      </c>
      <c r="C99" s="85" t="e">
        <f>(C87/#REF!)*100</f>
        <v>#REF!</v>
      </c>
      <c r="D99" s="104">
        <f>(D87/D84)</f>
        <v>0.20606336833087047</v>
      </c>
      <c r="E99" s="104">
        <f>(E87/E84)</f>
        <v>0.16252149070694899</v>
      </c>
      <c r="F99" s="105"/>
      <c r="G99" s="62"/>
    </row>
    <row r="100" spans="1:7" ht="37.5" x14ac:dyDescent="0.2">
      <c r="A100" s="19" t="s">
        <v>22</v>
      </c>
      <c r="B100" s="29">
        <v>3040</v>
      </c>
      <c r="C100" s="85" t="e">
        <f>(C122/#REF!)*100</f>
        <v>#REF!</v>
      </c>
      <c r="D100" s="104">
        <f>(D122/D84)</f>
        <v>0.64875519500809353</v>
      </c>
      <c r="E100" s="104">
        <f>(E122/E84)</f>
        <v>0.66425157785713074</v>
      </c>
      <c r="F100" s="105"/>
      <c r="G100" s="62"/>
    </row>
    <row r="101" spans="1:7" ht="27.75" customHeight="1" x14ac:dyDescent="0.2">
      <c r="A101" s="30" t="s">
        <v>21</v>
      </c>
      <c r="B101" s="29">
        <v>3050</v>
      </c>
      <c r="C101" s="86" t="e">
        <f>C95/C94</f>
        <v>#DIV/0!</v>
      </c>
      <c r="D101" s="103">
        <f>D95/D94</f>
        <v>0.33596606837226778</v>
      </c>
      <c r="E101" s="103">
        <f>E95/E94</f>
        <v>0.35353073764779436</v>
      </c>
      <c r="F101" s="105"/>
      <c r="G101" s="17"/>
    </row>
    <row r="102" spans="1:7" ht="37.5" x14ac:dyDescent="0.2">
      <c r="A102" s="30" t="s">
        <v>20</v>
      </c>
      <c r="B102" s="29">
        <v>3060</v>
      </c>
      <c r="C102" s="86" t="e">
        <f>(C89+C90)/C87</f>
        <v>#DIV/0!</v>
      </c>
      <c r="D102" s="103">
        <f>(D89+D90)/D94</f>
        <v>0.19189856842666961</v>
      </c>
      <c r="E102" s="103">
        <f>(E89+E90)/E94</f>
        <v>0.14965015192605602</v>
      </c>
      <c r="F102" s="105"/>
      <c r="G102" s="17"/>
    </row>
    <row r="103" spans="1:7" ht="29.25" customHeight="1" x14ac:dyDescent="0.2">
      <c r="A103" s="117" t="s">
        <v>69</v>
      </c>
      <c r="B103" s="117"/>
      <c r="C103" s="117"/>
      <c r="D103" s="117"/>
      <c r="E103" s="117"/>
      <c r="F103" s="117"/>
      <c r="G103" s="117"/>
    </row>
    <row r="104" spans="1:7" x14ac:dyDescent="0.2">
      <c r="A104" s="30" t="s">
        <v>19</v>
      </c>
      <c r="B104" s="29">
        <v>4010</v>
      </c>
      <c r="C104" s="65"/>
      <c r="D104" s="65">
        <v>65018.7</v>
      </c>
      <c r="E104" s="66">
        <v>65018.7</v>
      </c>
      <c r="F104" s="65">
        <f>E104-D104</f>
        <v>0</v>
      </c>
      <c r="G104" s="17">
        <f t="shared" ref="G104:G113" si="20">E104*100/D104</f>
        <v>100</v>
      </c>
    </row>
    <row r="105" spans="1:7" x14ac:dyDescent="0.2">
      <c r="A105" s="30" t="s">
        <v>18</v>
      </c>
      <c r="B105" s="29">
        <v>4020</v>
      </c>
      <c r="C105" s="65"/>
      <c r="D105" s="65">
        <v>21267.4</v>
      </c>
      <c r="E105" s="66">
        <v>21267.4</v>
      </c>
      <c r="F105" s="65">
        <f>E105-D105</f>
        <v>0</v>
      </c>
      <c r="G105" s="17">
        <f t="shared" si="20"/>
        <v>100</v>
      </c>
    </row>
    <row r="106" spans="1:7" x14ac:dyDescent="0.2">
      <c r="A106" s="30" t="s">
        <v>17</v>
      </c>
      <c r="B106" s="29">
        <v>4021</v>
      </c>
      <c r="C106" s="65"/>
      <c r="D106" s="65">
        <v>8304.4</v>
      </c>
      <c r="E106" s="66">
        <v>8304.4</v>
      </c>
      <c r="F106" s="65">
        <f>E106-D106</f>
        <v>0</v>
      </c>
      <c r="G106" s="17">
        <f t="shared" si="20"/>
        <v>100</v>
      </c>
    </row>
    <row r="107" spans="1:7" x14ac:dyDescent="0.2">
      <c r="A107" s="16" t="s">
        <v>16</v>
      </c>
      <c r="B107" s="27">
        <v>4030</v>
      </c>
      <c r="C107" s="63">
        <f>C104+C105</f>
        <v>0</v>
      </c>
      <c r="D107" s="63">
        <f>D104+D105</f>
        <v>86286.1</v>
      </c>
      <c r="E107" s="64">
        <f>E104+E105</f>
        <v>86286.1</v>
      </c>
      <c r="F107" s="63">
        <f t="shared" ref="F107:F113" si="21">E107-D107</f>
        <v>0</v>
      </c>
      <c r="G107" s="116">
        <f t="shared" si="20"/>
        <v>100</v>
      </c>
    </row>
    <row r="108" spans="1:7" x14ac:dyDescent="0.2">
      <c r="A108" s="30" t="s">
        <v>15</v>
      </c>
      <c r="B108" s="29">
        <v>4040</v>
      </c>
      <c r="C108" s="65"/>
      <c r="D108" s="65">
        <v>5248.3</v>
      </c>
      <c r="E108" s="66">
        <v>5248.3</v>
      </c>
      <c r="F108" s="65">
        <f t="shared" si="21"/>
        <v>0</v>
      </c>
      <c r="G108" s="17">
        <f t="shared" si="20"/>
        <v>100</v>
      </c>
    </row>
    <row r="109" spans="1:7" x14ac:dyDescent="0.2">
      <c r="A109" s="30" t="s">
        <v>14</v>
      </c>
      <c r="B109" s="29">
        <v>4050</v>
      </c>
      <c r="C109" s="65"/>
      <c r="D109" s="65">
        <v>7613.2</v>
      </c>
      <c r="E109" s="66">
        <v>7613.2</v>
      </c>
      <c r="F109" s="65">
        <f t="shared" si="21"/>
        <v>0</v>
      </c>
      <c r="G109" s="17">
        <f t="shared" si="20"/>
        <v>100</v>
      </c>
    </row>
    <row r="110" spans="1:7" x14ac:dyDescent="0.2">
      <c r="A110" s="28" t="s">
        <v>13</v>
      </c>
      <c r="B110" s="27">
        <v>4060</v>
      </c>
      <c r="C110" s="63">
        <f>C108+C109</f>
        <v>0</v>
      </c>
      <c r="D110" s="64">
        <f>D108+D109</f>
        <v>12861.5</v>
      </c>
      <c r="E110" s="64">
        <f>E108+E109</f>
        <v>12861.5</v>
      </c>
      <c r="F110" s="63">
        <f t="shared" si="21"/>
        <v>0</v>
      </c>
      <c r="G110" s="116">
        <f t="shared" si="20"/>
        <v>100</v>
      </c>
    </row>
    <row r="111" spans="1:7" x14ac:dyDescent="0.2">
      <c r="A111" s="30" t="s">
        <v>12</v>
      </c>
      <c r="B111" s="29">
        <v>4070</v>
      </c>
      <c r="C111" s="65"/>
      <c r="D111" s="65"/>
      <c r="E111" s="66"/>
      <c r="F111" s="65">
        <f t="shared" si="21"/>
        <v>0</v>
      </c>
      <c r="G111" s="84" t="e">
        <f t="shared" si="20"/>
        <v>#DIV/0!</v>
      </c>
    </row>
    <row r="112" spans="1:7" x14ac:dyDescent="0.2">
      <c r="A112" s="30" t="s">
        <v>11</v>
      </c>
      <c r="B112" s="29">
        <v>4080</v>
      </c>
      <c r="C112" s="65"/>
      <c r="D112" s="65"/>
      <c r="E112" s="66"/>
      <c r="F112" s="65">
        <f t="shared" si="21"/>
        <v>0</v>
      </c>
      <c r="G112" s="84" t="e">
        <f t="shared" si="20"/>
        <v>#DIV/0!</v>
      </c>
    </row>
    <row r="113" spans="1:14" x14ac:dyDescent="0.2">
      <c r="A113" s="28" t="s">
        <v>10</v>
      </c>
      <c r="B113" s="27">
        <v>4090</v>
      </c>
      <c r="C113" s="63"/>
      <c r="D113" s="63">
        <v>73424.600000000006</v>
      </c>
      <c r="E113" s="64">
        <v>73424.600000000006</v>
      </c>
      <c r="F113" s="63">
        <f t="shared" si="21"/>
        <v>0</v>
      </c>
      <c r="G113" s="116">
        <f t="shared" si="20"/>
        <v>100</v>
      </c>
    </row>
    <row r="114" spans="1:14" ht="26.45" customHeight="1" x14ac:dyDescent="0.2">
      <c r="A114" s="120" t="s">
        <v>70</v>
      </c>
      <c r="B114" s="120"/>
      <c r="C114" s="120"/>
      <c r="D114" s="120"/>
      <c r="E114" s="120"/>
      <c r="F114" s="120"/>
      <c r="G114" s="120"/>
      <c r="H114" s="26">
        <f>SUM(H115:H119)</f>
        <v>236</v>
      </c>
    </row>
    <row r="115" spans="1:14" ht="37.5" customHeight="1" x14ac:dyDescent="0.2">
      <c r="A115" s="16" t="s">
        <v>73</v>
      </c>
      <c r="B115" s="25">
        <v>5000</v>
      </c>
      <c r="C115" s="63">
        <f>SUM(C116:C121)</f>
        <v>0</v>
      </c>
      <c r="D115" s="63">
        <f>SUM(D116:D121)</f>
        <v>684</v>
      </c>
      <c r="E115" s="64">
        <f>SUM(E116:E121)</f>
        <v>684</v>
      </c>
      <c r="F115" s="63">
        <f t="shared" ref="F115:F142" si="22">E115-D115</f>
        <v>0</v>
      </c>
      <c r="G115" s="63">
        <f t="shared" ref="G115:G143" si="23">E115*100/D115</f>
        <v>100</v>
      </c>
      <c r="H115" s="24">
        <v>84</v>
      </c>
    </row>
    <row r="116" spans="1:14" x14ac:dyDescent="0.2">
      <c r="A116" s="88" t="s">
        <v>9</v>
      </c>
      <c r="B116" s="18">
        <v>5010</v>
      </c>
      <c r="C116" s="66"/>
      <c r="D116" s="66">
        <v>1</v>
      </c>
      <c r="E116" s="66">
        <v>1</v>
      </c>
      <c r="F116" s="65">
        <f t="shared" si="22"/>
        <v>0</v>
      </c>
      <c r="G116" s="65">
        <f t="shared" si="23"/>
        <v>100</v>
      </c>
      <c r="H116" s="24">
        <v>108</v>
      </c>
    </row>
    <row r="117" spans="1:14" x14ac:dyDescent="0.2">
      <c r="A117" s="88" t="s">
        <v>8</v>
      </c>
      <c r="B117" s="18">
        <v>5020</v>
      </c>
      <c r="C117" s="66"/>
      <c r="D117" s="66">
        <v>43</v>
      </c>
      <c r="E117" s="66">
        <v>43</v>
      </c>
      <c r="F117" s="65">
        <f t="shared" si="22"/>
        <v>0</v>
      </c>
      <c r="G117" s="65">
        <f t="shared" si="23"/>
        <v>100</v>
      </c>
      <c r="H117" s="24">
        <v>9</v>
      </c>
    </row>
    <row r="118" spans="1:14" x14ac:dyDescent="0.2">
      <c r="A118" s="88" t="s">
        <v>7</v>
      </c>
      <c r="B118" s="18">
        <v>5030</v>
      </c>
      <c r="C118" s="66"/>
      <c r="D118" s="66">
        <v>121</v>
      </c>
      <c r="E118" s="66">
        <v>121</v>
      </c>
      <c r="F118" s="65">
        <f t="shared" si="22"/>
        <v>0</v>
      </c>
      <c r="G118" s="65">
        <f t="shared" si="23"/>
        <v>100</v>
      </c>
      <c r="H118" s="23">
        <v>35</v>
      </c>
    </row>
    <row r="119" spans="1:14" x14ac:dyDescent="0.2">
      <c r="A119" s="88" t="s">
        <v>6</v>
      </c>
      <c r="B119" s="18">
        <v>5040</v>
      </c>
      <c r="C119" s="66"/>
      <c r="D119" s="66">
        <v>290</v>
      </c>
      <c r="E119" s="66">
        <v>290</v>
      </c>
      <c r="F119" s="65">
        <f t="shared" si="22"/>
        <v>0</v>
      </c>
      <c r="G119" s="65">
        <f t="shared" si="23"/>
        <v>100</v>
      </c>
    </row>
    <row r="120" spans="1:14" x14ac:dyDescent="0.2">
      <c r="A120" s="88" t="s">
        <v>5</v>
      </c>
      <c r="B120" s="18">
        <v>5050</v>
      </c>
      <c r="C120" s="66"/>
      <c r="D120" s="66">
        <v>155</v>
      </c>
      <c r="E120" s="66">
        <v>155</v>
      </c>
      <c r="F120" s="65">
        <f t="shared" si="22"/>
        <v>0</v>
      </c>
      <c r="G120" s="65">
        <f t="shared" si="23"/>
        <v>100</v>
      </c>
    </row>
    <row r="121" spans="1:14" x14ac:dyDescent="0.2">
      <c r="A121" s="88" t="s">
        <v>4</v>
      </c>
      <c r="B121" s="18">
        <v>5060</v>
      </c>
      <c r="C121" s="66"/>
      <c r="D121" s="66">
        <v>74</v>
      </c>
      <c r="E121" s="66">
        <v>74</v>
      </c>
      <c r="F121" s="65">
        <f t="shared" si="22"/>
        <v>0</v>
      </c>
      <c r="G121" s="65">
        <f t="shared" si="23"/>
        <v>100</v>
      </c>
    </row>
    <row r="122" spans="1:14" x14ac:dyDescent="0.2">
      <c r="A122" s="16" t="s">
        <v>74</v>
      </c>
      <c r="B122" s="15">
        <v>5100</v>
      </c>
      <c r="C122" s="63">
        <f>SUM(C123:C128)</f>
        <v>0</v>
      </c>
      <c r="D122" s="63">
        <f>SUM(D123:D128)</f>
        <v>82842.599999999991</v>
      </c>
      <c r="E122" s="64">
        <f>SUM(E123:E128)</f>
        <v>82796.899999999994</v>
      </c>
      <c r="F122" s="63">
        <f t="shared" si="22"/>
        <v>-45.69999999999709</v>
      </c>
      <c r="G122" s="63">
        <f t="shared" si="23"/>
        <v>99.944835145203072</v>
      </c>
      <c r="H122" s="22" t="e">
        <f>E58+#REF!+E84+E57+#REF!</f>
        <v>#REF!</v>
      </c>
      <c r="J122" s="22">
        <v>20781.599999999999</v>
      </c>
      <c r="K122" s="22">
        <f>J122-E122</f>
        <v>-62015.299999999996</v>
      </c>
      <c r="L122" s="1">
        <v>106.1</v>
      </c>
      <c r="N122" s="22"/>
    </row>
    <row r="123" spans="1:14" x14ac:dyDescent="0.2">
      <c r="A123" s="88" t="s">
        <v>9</v>
      </c>
      <c r="B123" s="18">
        <v>5110</v>
      </c>
      <c r="C123" s="66"/>
      <c r="D123" s="65">
        <v>727</v>
      </c>
      <c r="E123" s="66">
        <v>727</v>
      </c>
      <c r="F123" s="65">
        <f t="shared" si="22"/>
        <v>0</v>
      </c>
      <c r="G123" s="65">
        <f t="shared" si="23"/>
        <v>100</v>
      </c>
    </row>
    <row r="124" spans="1:14" x14ac:dyDescent="0.2">
      <c r="A124" s="88" t="s">
        <v>8</v>
      </c>
      <c r="B124" s="18">
        <v>5120</v>
      </c>
      <c r="C124" s="66"/>
      <c r="D124" s="65">
        <v>6076.5</v>
      </c>
      <c r="E124" s="66">
        <v>6076.5</v>
      </c>
      <c r="F124" s="65">
        <f t="shared" si="22"/>
        <v>0</v>
      </c>
      <c r="G124" s="65">
        <f t="shared" si="23"/>
        <v>100</v>
      </c>
    </row>
    <row r="125" spans="1:14" x14ac:dyDescent="0.2">
      <c r="A125" s="88" t="s">
        <v>7</v>
      </c>
      <c r="B125" s="18">
        <v>5130</v>
      </c>
      <c r="C125" s="66"/>
      <c r="D125" s="65">
        <v>20181.400000000001</v>
      </c>
      <c r="E125" s="66">
        <v>20177.7</v>
      </c>
      <c r="F125" s="65">
        <f t="shared" si="22"/>
        <v>-3.7000000000007276</v>
      </c>
      <c r="G125" s="65">
        <f t="shared" si="23"/>
        <v>99.981666286778903</v>
      </c>
    </row>
    <row r="126" spans="1:14" x14ac:dyDescent="0.2">
      <c r="A126" s="88" t="s">
        <v>6</v>
      </c>
      <c r="B126" s="18">
        <v>5140</v>
      </c>
      <c r="C126" s="66"/>
      <c r="D126" s="65">
        <v>34661.1</v>
      </c>
      <c r="E126" s="66">
        <v>34640</v>
      </c>
      <c r="F126" s="65">
        <f t="shared" si="22"/>
        <v>-21.099999999998545</v>
      </c>
      <c r="G126" s="65">
        <f t="shared" si="23"/>
        <v>99.939124840238776</v>
      </c>
    </row>
    <row r="127" spans="1:14" x14ac:dyDescent="0.2">
      <c r="A127" s="88" t="s">
        <v>5</v>
      </c>
      <c r="B127" s="18">
        <v>5150</v>
      </c>
      <c r="C127" s="66"/>
      <c r="D127" s="65">
        <v>14477.9</v>
      </c>
      <c r="E127" s="66">
        <v>14460</v>
      </c>
      <c r="F127" s="65">
        <f t="shared" si="22"/>
        <v>-17.899999999999636</v>
      </c>
      <c r="G127" s="65">
        <f t="shared" si="23"/>
        <v>99.876363284730516</v>
      </c>
    </row>
    <row r="128" spans="1:14" x14ac:dyDescent="0.2">
      <c r="A128" s="88" t="s">
        <v>4</v>
      </c>
      <c r="B128" s="18">
        <v>5160</v>
      </c>
      <c r="C128" s="66"/>
      <c r="D128" s="65">
        <v>6718.7</v>
      </c>
      <c r="E128" s="66">
        <v>6715.7</v>
      </c>
      <c r="F128" s="65">
        <f t="shared" si="22"/>
        <v>-3</v>
      </c>
      <c r="G128" s="65">
        <f t="shared" si="23"/>
        <v>99.955348504919115</v>
      </c>
    </row>
    <row r="129" spans="1:15" ht="37.5" x14ac:dyDescent="0.2">
      <c r="A129" s="16" t="s">
        <v>75</v>
      </c>
      <c r="B129" s="15">
        <v>5200</v>
      </c>
      <c r="C129" s="63">
        <f>SUM(C130:C135)</f>
        <v>0</v>
      </c>
      <c r="D129" s="63">
        <f>SUM(D130:D135)</f>
        <v>68070.399999999994</v>
      </c>
      <c r="E129" s="64">
        <f>SUM(E130:E135)</f>
        <v>68056.800000000003</v>
      </c>
      <c r="F129" s="63">
        <f t="shared" si="22"/>
        <v>-13.599999999991269</v>
      </c>
      <c r="G129" s="63">
        <f t="shared" si="23"/>
        <v>99.98002068446786</v>
      </c>
      <c r="H129" s="22" t="e">
        <f>E57+#REF!+E84-71.14082</f>
        <v>#REF!</v>
      </c>
      <c r="N129" s="22"/>
      <c r="O129" s="22"/>
    </row>
    <row r="130" spans="1:15" x14ac:dyDescent="0.2">
      <c r="A130" s="88" t="s">
        <v>9</v>
      </c>
      <c r="B130" s="18">
        <v>5210</v>
      </c>
      <c r="C130" s="66"/>
      <c r="D130" s="68">
        <v>595.9</v>
      </c>
      <c r="E130" s="66">
        <v>595.9</v>
      </c>
      <c r="F130" s="67">
        <f t="shared" si="22"/>
        <v>0</v>
      </c>
      <c r="G130" s="65">
        <f t="shared" si="23"/>
        <v>100</v>
      </c>
      <c r="H130" s="21">
        <v>231.4</v>
      </c>
    </row>
    <row r="131" spans="1:15" x14ac:dyDescent="0.2">
      <c r="A131" s="88" t="s">
        <v>8</v>
      </c>
      <c r="B131" s="18">
        <v>5220</v>
      </c>
      <c r="C131" s="66"/>
      <c r="D131" s="68">
        <v>4993.1000000000004</v>
      </c>
      <c r="E131" s="66">
        <v>4993</v>
      </c>
      <c r="F131" s="67">
        <f t="shared" si="22"/>
        <v>-0.1000000000003638</v>
      </c>
      <c r="G131" s="65">
        <f t="shared" si="23"/>
        <v>99.997997236185924</v>
      </c>
      <c r="H131" s="21">
        <v>2473.5</v>
      </c>
      <c r="N131" s="22"/>
    </row>
    <row r="132" spans="1:15" x14ac:dyDescent="0.2">
      <c r="A132" s="88" t="s">
        <v>7</v>
      </c>
      <c r="B132" s="18">
        <v>5230</v>
      </c>
      <c r="C132" s="66"/>
      <c r="D132" s="68">
        <v>16582.900000000001</v>
      </c>
      <c r="E132" s="66">
        <v>16577.900000000001</v>
      </c>
      <c r="F132" s="67">
        <f t="shared" si="22"/>
        <v>-5</v>
      </c>
      <c r="G132" s="65">
        <f t="shared" si="23"/>
        <v>99.969848458351677</v>
      </c>
      <c r="H132" s="21">
        <v>6790.5</v>
      </c>
      <c r="I132" s="22">
        <f>D132+D133+D134+D135</f>
        <v>62481.4</v>
      </c>
    </row>
    <row r="133" spans="1:15" x14ac:dyDescent="0.2">
      <c r="A133" s="88" t="s">
        <v>6</v>
      </c>
      <c r="B133" s="18">
        <v>5240</v>
      </c>
      <c r="C133" s="66"/>
      <c r="D133" s="68">
        <v>28481.1</v>
      </c>
      <c r="E133" s="66">
        <v>28476.2</v>
      </c>
      <c r="F133" s="67">
        <f t="shared" si="22"/>
        <v>-4.8999999999978172</v>
      </c>
      <c r="G133" s="65">
        <f t="shared" si="23"/>
        <v>99.982795608315698</v>
      </c>
      <c r="H133" s="21">
        <v>5971.6</v>
      </c>
    </row>
    <row r="134" spans="1:15" x14ac:dyDescent="0.2">
      <c r="A134" s="88" t="s">
        <v>5</v>
      </c>
      <c r="B134" s="18">
        <v>5250</v>
      </c>
      <c r="C134" s="66"/>
      <c r="D134" s="68">
        <v>11896.6</v>
      </c>
      <c r="E134" s="66">
        <v>11896.6</v>
      </c>
      <c r="F134" s="67">
        <f t="shared" si="22"/>
        <v>0</v>
      </c>
      <c r="G134" s="65">
        <f t="shared" si="23"/>
        <v>100</v>
      </c>
      <c r="H134" s="21">
        <v>368.3</v>
      </c>
    </row>
    <row r="135" spans="1:15" x14ac:dyDescent="0.2">
      <c r="A135" s="88" t="s">
        <v>4</v>
      </c>
      <c r="B135" s="18">
        <v>5260</v>
      </c>
      <c r="C135" s="66"/>
      <c r="D135" s="68">
        <v>5520.8</v>
      </c>
      <c r="E135" s="66">
        <v>5517.2</v>
      </c>
      <c r="F135" s="67">
        <f t="shared" si="22"/>
        <v>-3.6000000000003638</v>
      </c>
      <c r="G135" s="65">
        <f t="shared" si="23"/>
        <v>99.934792059121861</v>
      </c>
      <c r="H135" s="21">
        <v>1285.8</v>
      </c>
    </row>
    <row r="136" spans="1:15" ht="42" customHeight="1" x14ac:dyDescent="0.2">
      <c r="A136" s="20" t="s">
        <v>76</v>
      </c>
      <c r="B136" s="15">
        <v>5300</v>
      </c>
      <c r="C136" s="63"/>
      <c r="D136" s="102">
        <f>D129/D115/12*1000</f>
        <v>8293.1773879142293</v>
      </c>
      <c r="E136" s="102">
        <f>E129/E115/12*1000</f>
        <v>8291.5204678362588</v>
      </c>
      <c r="F136" s="102">
        <f t="shared" si="22"/>
        <v>-1.6569200779704261</v>
      </c>
      <c r="G136" s="63">
        <f t="shared" si="23"/>
        <v>99.980020684467874</v>
      </c>
    </row>
    <row r="137" spans="1:15" x14ac:dyDescent="0.2">
      <c r="A137" s="88" t="s">
        <v>9</v>
      </c>
      <c r="B137" s="18">
        <v>5310</v>
      </c>
      <c r="C137" s="70" t="e">
        <f>ROUND(C130/C116*1000,2)/12</f>
        <v>#DIV/0!</v>
      </c>
      <c r="D137" s="106">
        <f t="shared" ref="D137:D142" si="24">D130/D116/12*1000</f>
        <v>49658.333333333328</v>
      </c>
      <c r="E137" s="103">
        <f t="shared" ref="E137:E142" si="25">E130/E116/12*1000</f>
        <v>49658.333333333328</v>
      </c>
      <c r="F137" s="103">
        <f t="shared" si="22"/>
        <v>0</v>
      </c>
      <c r="G137" s="106">
        <f t="shared" si="23"/>
        <v>100</v>
      </c>
    </row>
    <row r="138" spans="1:15" x14ac:dyDescent="0.2">
      <c r="A138" s="88" t="s">
        <v>8</v>
      </c>
      <c r="B138" s="18">
        <v>5320</v>
      </c>
      <c r="C138" s="70" t="e">
        <f>ROUND(C131/C117*1000,2)/12</f>
        <v>#DIV/0!</v>
      </c>
      <c r="D138" s="106">
        <f t="shared" si="24"/>
        <v>9676.5503875968989</v>
      </c>
      <c r="E138" s="103">
        <f t="shared" si="25"/>
        <v>9676.3565891472881</v>
      </c>
      <c r="F138" s="103">
        <f t="shared" si="22"/>
        <v>-0.19379844961076742</v>
      </c>
      <c r="G138" s="106">
        <f t="shared" si="23"/>
        <v>99.997997236185952</v>
      </c>
    </row>
    <row r="139" spans="1:15" x14ac:dyDescent="0.2">
      <c r="A139" s="88" t="s">
        <v>7</v>
      </c>
      <c r="B139" s="18">
        <v>5330</v>
      </c>
      <c r="C139" s="70" t="e">
        <f t="shared" ref="C139:C142" si="26">ROUND(C132/C118*1000,2)/12</f>
        <v>#DIV/0!</v>
      </c>
      <c r="D139" s="106">
        <f t="shared" si="24"/>
        <v>11420.73002754821</v>
      </c>
      <c r="E139" s="103">
        <f t="shared" si="25"/>
        <v>11417.286501377412</v>
      </c>
      <c r="F139" s="103">
        <f t="shared" si="22"/>
        <v>-3.4435261707985774</v>
      </c>
      <c r="G139" s="106">
        <f t="shared" si="23"/>
        <v>99.969848458351677</v>
      </c>
    </row>
    <row r="140" spans="1:15" x14ac:dyDescent="0.2">
      <c r="A140" s="88" t="s">
        <v>6</v>
      </c>
      <c r="B140" s="18">
        <v>5340</v>
      </c>
      <c r="C140" s="70" t="e">
        <f t="shared" si="26"/>
        <v>#DIV/0!</v>
      </c>
      <c r="D140" s="106">
        <f t="shared" si="24"/>
        <v>8184.2241379310344</v>
      </c>
      <c r="E140" s="103">
        <f t="shared" si="25"/>
        <v>8182.8160919540223</v>
      </c>
      <c r="F140" s="103">
        <f t="shared" si="22"/>
        <v>-1.4080459770120797</v>
      </c>
      <c r="G140" s="106">
        <f t="shared" si="23"/>
        <v>99.982795608315683</v>
      </c>
    </row>
    <row r="141" spans="1:15" x14ac:dyDescent="0.2">
      <c r="A141" s="88" t="s">
        <v>5</v>
      </c>
      <c r="B141" s="18">
        <v>5350</v>
      </c>
      <c r="C141" s="70" t="e">
        <f t="shared" si="26"/>
        <v>#DIV/0!</v>
      </c>
      <c r="D141" s="106">
        <f t="shared" si="24"/>
        <v>6396.0215053763441</v>
      </c>
      <c r="E141" s="103">
        <f t="shared" si="25"/>
        <v>6396.0215053763441</v>
      </c>
      <c r="F141" s="103">
        <f t="shared" si="22"/>
        <v>0</v>
      </c>
      <c r="G141" s="106">
        <f t="shared" si="23"/>
        <v>100</v>
      </c>
    </row>
    <row r="142" spans="1:15" x14ac:dyDescent="0.2">
      <c r="A142" s="88" t="s">
        <v>4</v>
      </c>
      <c r="B142" s="18">
        <v>5360</v>
      </c>
      <c r="C142" s="70" t="e">
        <f t="shared" si="26"/>
        <v>#DIV/0!</v>
      </c>
      <c r="D142" s="106">
        <f t="shared" si="24"/>
        <v>6217.1171171171172</v>
      </c>
      <c r="E142" s="103">
        <f t="shared" si="25"/>
        <v>6213.0630630630631</v>
      </c>
      <c r="F142" s="103">
        <f t="shared" si="22"/>
        <v>-4.054054054054177</v>
      </c>
      <c r="G142" s="106">
        <f t="shared" si="23"/>
        <v>99.934792059121861</v>
      </c>
    </row>
    <row r="143" spans="1:15" ht="40.700000000000003" customHeight="1" x14ac:dyDescent="0.2">
      <c r="A143" s="16" t="s">
        <v>77</v>
      </c>
      <c r="B143" s="15">
        <v>5400</v>
      </c>
      <c r="C143" s="75"/>
      <c r="D143" s="64"/>
      <c r="E143" s="64"/>
      <c r="F143" s="63"/>
      <c r="G143" s="75" t="e">
        <f t="shared" si="23"/>
        <v>#DIV/0!</v>
      </c>
    </row>
    <row r="144" spans="1:15" ht="40.700000000000003" customHeight="1" x14ac:dyDescent="0.2">
      <c r="A144" s="99"/>
      <c r="B144" s="100"/>
      <c r="C144" s="101"/>
      <c r="D144" s="101"/>
      <c r="E144" s="101"/>
      <c r="F144" s="101"/>
      <c r="G144" s="101"/>
    </row>
    <row r="145" spans="1:7" x14ac:dyDescent="0.2">
      <c r="A145" s="6"/>
      <c r="B145" s="12"/>
      <c r="C145" s="14"/>
      <c r="D145" s="14"/>
      <c r="E145" s="60"/>
      <c r="F145" s="14"/>
      <c r="G145" s="14"/>
    </row>
    <row r="146" spans="1:7" ht="18.75" customHeight="1" x14ac:dyDescent="0.2">
      <c r="A146" s="13" t="s">
        <v>3</v>
      </c>
      <c r="B146" s="12"/>
      <c r="C146" s="11" t="s">
        <v>2</v>
      </c>
      <c r="D146" s="10"/>
      <c r="E146" s="125" t="s">
        <v>146</v>
      </c>
      <c r="F146" s="125"/>
      <c r="G146" s="125"/>
    </row>
    <row r="147" spans="1:7" s="7" customFormat="1" ht="19.5" customHeight="1" x14ac:dyDescent="0.2">
      <c r="A147" s="9" t="s">
        <v>1</v>
      </c>
      <c r="C147" s="8" t="s">
        <v>80</v>
      </c>
      <c r="D147" s="8"/>
      <c r="E147" s="124" t="s">
        <v>0</v>
      </c>
      <c r="F147" s="124"/>
      <c r="G147" s="124"/>
    </row>
    <row r="148" spans="1:7" x14ac:dyDescent="0.2">
      <c r="A148" s="6"/>
      <c r="C148" s="5"/>
      <c r="D148" s="4"/>
      <c r="E148" s="61"/>
      <c r="F148" s="4"/>
      <c r="G148" s="4"/>
    </row>
    <row r="149" spans="1:7" x14ac:dyDescent="0.2">
      <c r="A149" s="6"/>
      <c r="C149" s="5"/>
      <c r="D149" s="4"/>
      <c r="E149" s="61"/>
      <c r="F149" s="4"/>
      <c r="G149" s="4"/>
    </row>
    <row r="150" spans="1:7" x14ac:dyDescent="0.2">
      <c r="A150" s="6"/>
      <c r="C150" s="5"/>
      <c r="D150" s="4"/>
      <c r="E150" s="61"/>
      <c r="F150" s="4"/>
      <c r="G150" s="4"/>
    </row>
    <row r="151" spans="1:7" x14ac:dyDescent="0.2">
      <c r="A151" s="6"/>
      <c r="C151" s="5"/>
      <c r="D151" s="4"/>
      <c r="E151" s="61"/>
      <c r="F151" s="4"/>
      <c r="G151" s="4"/>
    </row>
    <row r="152" spans="1:7" x14ac:dyDescent="0.2">
      <c r="A152" s="6"/>
      <c r="C152" s="5"/>
      <c r="D152" s="4"/>
      <c r="E152" s="61"/>
      <c r="F152" s="4"/>
      <c r="G152" s="4"/>
    </row>
    <row r="153" spans="1:7" x14ac:dyDescent="0.2">
      <c r="A153" s="6"/>
      <c r="C153" s="5"/>
      <c r="D153" s="4"/>
      <c r="E153" s="61"/>
      <c r="F153" s="4"/>
      <c r="G153" s="4"/>
    </row>
    <row r="154" spans="1:7" x14ac:dyDescent="0.2">
      <c r="A154" s="6"/>
      <c r="C154" s="5"/>
      <c r="D154" s="4"/>
      <c r="E154" s="61"/>
      <c r="F154" s="4"/>
      <c r="G154" s="4"/>
    </row>
    <row r="155" spans="1:7" x14ac:dyDescent="0.2">
      <c r="A155" s="6"/>
      <c r="C155" s="5"/>
      <c r="D155" s="4"/>
      <c r="E155" s="61"/>
      <c r="F155" s="4"/>
      <c r="G155" s="4"/>
    </row>
    <row r="156" spans="1:7" x14ac:dyDescent="0.2">
      <c r="A156" s="6"/>
      <c r="C156" s="5"/>
      <c r="D156" s="4"/>
      <c r="E156" s="61"/>
      <c r="F156" s="4"/>
      <c r="G156" s="4"/>
    </row>
    <row r="157" spans="1:7" x14ac:dyDescent="0.2">
      <c r="A157" s="6"/>
      <c r="C157" s="5"/>
      <c r="D157" s="4"/>
      <c r="E157" s="61"/>
      <c r="F157" s="4"/>
      <c r="G157" s="4"/>
    </row>
    <row r="158" spans="1:7" x14ac:dyDescent="0.2">
      <c r="A158" s="6"/>
      <c r="C158" s="5"/>
      <c r="D158" s="4"/>
      <c r="E158" s="61"/>
      <c r="F158" s="4"/>
      <c r="G158" s="4"/>
    </row>
    <row r="159" spans="1:7" x14ac:dyDescent="0.2">
      <c r="A159" s="6"/>
      <c r="C159" s="5"/>
      <c r="D159" s="4"/>
      <c r="E159" s="61"/>
      <c r="F159" s="4"/>
      <c r="G159" s="4"/>
    </row>
    <row r="160" spans="1:7" x14ac:dyDescent="0.2">
      <c r="A160" s="6"/>
      <c r="C160" s="5"/>
      <c r="D160" s="4"/>
      <c r="E160" s="61"/>
      <c r="F160" s="4"/>
      <c r="G160" s="4"/>
    </row>
    <row r="161" spans="1:7" x14ac:dyDescent="0.2">
      <c r="A161" s="6"/>
      <c r="C161" s="5"/>
      <c r="D161" s="4"/>
      <c r="E161" s="61"/>
      <c r="F161" s="4"/>
      <c r="G161" s="4"/>
    </row>
    <row r="162" spans="1:7" x14ac:dyDescent="0.2">
      <c r="A162" s="6"/>
      <c r="C162" s="5"/>
      <c r="D162" s="4"/>
      <c r="E162" s="61"/>
      <c r="F162" s="4"/>
      <c r="G162" s="4"/>
    </row>
    <row r="163" spans="1:7" x14ac:dyDescent="0.2">
      <c r="A163" s="6"/>
      <c r="C163" s="5"/>
      <c r="D163" s="4"/>
      <c r="E163" s="61"/>
      <c r="F163" s="4"/>
      <c r="G163" s="4"/>
    </row>
    <row r="164" spans="1:7" x14ac:dyDescent="0.2">
      <c r="A164" s="6"/>
      <c r="C164" s="5"/>
      <c r="D164" s="4"/>
      <c r="E164" s="61"/>
      <c r="F164" s="4"/>
      <c r="G164" s="4"/>
    </row>
    <row r="165" spans="1:7" x14ac:dyDescent="0.2">
      <c r="A165" s="6"/>
      <c r="C165" s="5"/>
      <c r="D165" s="4"/>
      <c r="E165" s="61"/>
      <c r="F165" s="4"/>
      <c r="G165" s="4"/>
    </row>
    <row r="166" spans="1:7" x14ac:dyDescent="0.2">
      <c r="A166" s="6"/>
      <c r="C166" s="5"/>
      <c r="D166" s="4"/>
      <c r="E166" s="61"/>
      <c r="F166" s="4"/>
      <c r="G166" s="4"/>
    </row>
    <row r="167" spans="1:7" x14ac:dyDescent="0.2">
      <c r="A167" s="6"/>
      <c r="C167" s="5"/>
      <c r="D167" s="4"/>
      <c r="E167" s="61"/>
      <c r="F167" s="4"/>
      <c r="G167" s="4"/>
    </row>
    <row r="168" spans="1:7" x14ac:dyDescent="0.2">
      <c r="A168" s="6"/>
      <c r="C168" s="5"/>
      <c r="D168" s="4"/>
      <c r="E168" s="61"/>
      <c r="F168" s="4"/>
      <c r="G168" s="4"/>
    </row>
    <row r="169" spans="1:7" x14ac:dyDescent="0.2">
      <c r="A169" s="6"/>
      <c r="C169" s="5"/>
      <c r="D169" s="4"/>
      <c r="E169" s="61"/>
      <c r="F169" s="4"/>
      <c r="G169" s="4"/>
    </row>
    <row r="170" spans="1:7" x14ac:dyDescent="0.2">
      <c r="A170" s="6"/>
      <c r="C170" s="5"/>
      <c r="D170" s="4"/>
      <c r="E170" s="61"/>
      <c r="F170" s="4"/>
      <c r="G170" s="4"/>
    </row>
    <row r="171" spans="1:7" x14ac:dyDescent="0.2">
      <c r="A171" s="6"/>
      <c r="C171" s="5"/>
      <c r="D171" s="4"/>
      <c r="E171" s="61"/>
      <c r="F171" s="4"/>
      <c r="G171" s="4"/>
    </row>
    <row r="172" spans="1:7" x14ac:dyDescent="0.2">
      <c r="A172" s="6"/>
      <c r="C172" s="5"/>
      <c r="D172" s="4"/>
      <c r="E172" s="61"/>
      <c r="F172" s="4"/>
      <c r="G172" s="4"/>
    </row>
    <row r="173" spans="1:7" x14ac:dyDescent="0.2">
      <c r="A173" s="6"/>
      <c r="C173" s="5"/>
      <c r="D173" s="4"/>
      <c r="E173" s="61"/>
      <c r="F173" s="4"/>
      <c r="G173" s="4"/>
    </row>
    <row r="174" spans="1:7" x14ac:dyDescent="0.2">
      <c r="A174" s="6"/>
      <c r="C174" s="5"/>
      <c r="D174" s="4"/>
      <c r="E174" s="61"/>
      <c r="F174" s="4"/>
      <c r="G174" s="4"/>
    </row>
    <row r="175" spans="1:7" x14ac:dyDescent="0.2">
      <c r="A175" s="6"/>
      <c r="C175" s="5"/>
      <c r="D175" s="4"/>
      <c r="E175" s="61"/>
      <c r="F175" s="4"/>
      <c r="G175" s="4"/>
    </row>
    <row r="176" spans="1:7" x14ac:dyDescent="0.2">
      <c r="A176" s="6"/>
      <c r="C176" s="5"/>
      <c r="D176" s="4"/>
      <c r="E176" s="61"/>
      <c r="F176" s="4"/>
      <c r="G176" s="4"/>
    </row>
    <row r="177" spans="1:7" x14ac:dyDescent="0.2">
      <c r="A177" s="6"/>
      <c r="C177" s="5"/>
      <c r="D177" s="4"/>
      <c r="E177" s="61"/>
      <c r="F177" s="4"/>
      <c r="G177" s="4"/>
    </row>
    <row r="178" spans="1:7" x14ac:dyDescent="0.2">
      <c r="A178" s="6"/>
      <c r="C178" s="5"/>
      <c r="D178" s="4"/>
      <c r="E178" s="61"/>
      <c r="F178" s="4"/>
      <c r="G178" s="4"/>
    </row>
    <row r="179" spans="1:7" x14ac:dyDescent="0.2">
      <c r="A179" s="6"/>
      <c r="C179" s="5"/>
      <c r="D179" s="4"/>
      <c r="E179" s="61"/>
      <c r="F179" s="4"/>
      <c r="G179" s="4"/>
    </row>
    <row r="180" spans="1:7" x14ac:dyDescent="0.2">
      <c r="A180" s="6"/>
      <c r="C180" s="5"/>
      <c r="D180" s="4"/>
      <c r="E180" s="61"/>
      <c r="F180" s="4"/>
      <c r="G180" s="4"/>
    </row>
    <row r="181" spans="1:7" x14ac:dyDescent="0.2">
      <c r="A181" s="6"/>
      <c r="C181" s="5"/>
      <c r="D181" s="4"/>
      <c r="E181" s="61"/>
      <c r="F181" s="4"/>
      <c r="G181" s="4"/>
    </row>
    <row r="182" spans="1:7" x14ac:dyDescent="0.2">
      <c r="A182" s="6"/>
      <c r="C182" s="5"/>
      <c r="D182" s="4"/>
      <c r="E182" s="61"/>
      <c r="F182" s="4"/>
      <c r="G182" s="4"/>
    </row>
    <row r="183" spans="1:7" x14ac:dyDescent="0.2">
      <c r="A183" s="6"/>
      <c r="C183" s="5"/>
      <c r="D183" s="4"/>
      <c r="E183" s="61"/>
      <c r="F183" s="4"/>
      <c r="G183" s="4"/>
    </row>
    <row r="184" spans="1:7" x14ac:dyDescent="0.2">
      <c r="A184" s="6"/>
      <c r="C184" s="5"/>
      <c r="D184" s="4"/>
      <c r="E184" s="61"/>
      <c r="F184" s="4"/>
      <c r="G184" s="4"/>
    </row>
    <row r="185" spans="1:7" x14ac:dyDescent="0.2">
      <c r="A185" s="6"/>
      <c r="C185" s="5"/>
      <c r="D185" s="4"/>
      <c r="E185" s="61"/>
      <c r="F185" s="4"/>
      <c r="G185" s="4"/>
    </row>
    <row r="186" spans="1:7" x14ac:dyDescent="0.2">
      <c r="A186" s="6"/>
      <c r="C186" s="5"/>
      <c r="D186" s="4"/>
      <c r="E186" s="61"/>
      <c r="F186" s="4"/>
      <c r="G186" s="4"/>
    </row>
    <row r="187" spans="1:7" x14ac:dyDescent="0.2">
      <c r="A187" s="6"/>
      <c r="C187" s="5"/>
      <c r="D187" s="4"/>
      <c r="E187" s="61"/>
      <c r="F187" s="4"/>
      <c r="G187" s="4"/>
    </row>
    <row r="188" spans="1:7" x14ac:dyDescent="0.2">
      <c r="A188" s="6"/>
      <c r="C188" s="5"/>
      <c r="D188" s="4"/>
      <c r="E188" s="61"/>
      <c r="F188" s="4"/>
      <c r="G188" s="4"/>
    </row>
    <row r="189" spans="1:7" x14ac:dyDescent="0.2">
      <c r="A189" s="3"/>
    </row>
    <row r="190" spans="1:7" x14ac:dyDescent="0.2">
      <c r="A190" s="3"/>
    </row>
    <row r="191" spans="1:7" x14ac:dyDescent="0.2">
      <c r="A191" s="3"/>
    </row>
    <row r="192" spans="1:7" x14ac:dyDescent="0.2">
      <c r="A192" s="3"/>
    </row>
    <row r="193" spans="1:1" x14ac:dyDescent="0.2">
      <c r="A193" s="3"/>
    </row>
    <row r="194" spans="1:1" x14ac:dyDescent="0.2">
      <c r="A194" s="3"/>
    </row>
    <row r="195" spans="1:1" x14ac:dyDescent="0.2">
      <c r="A195" s="3"/>
    </row>
    <row r="196" spans="1:1" x14ac:dyDescent="0.2">
      <c r="A196" s="3"/>
    </row>
    <row r="197" spans="1:1" x14ac:dyDescent="0.2">
      <c r="A197" s="3"/>
    </row>
    <row r="198" spans="1:1" x14ac:dyDescent="0.2">
      <c r="A198" s="3"/>
    </row>
    <row r="199" spans="1:1" x14ac:dyDescent="0.2">
      <c r="A199" s="3"/>
    </row>
    <row r="200" spans="1:1" x14ac:dyDescent="0.2">
      <c r="A200" s="3"/>
    </row>
    <row r="201" spans="1:1" x14ac:dyDescent="0.2">
      <c r="A201" s="3"/>
    </row>
    <row r="202" spans="1:1" x14ac:dyDescent="0.2">
      <c r="A202" s="3"/>
    </row>
    <row r="203" spans="1:1" x14ac:dyDescent="0.2">
      <c r="A203" s="3"/>
    </row>
    <row r="204" spans="1:1" x14ac:dyDescent="0.2">
      <c r="A204" s="3"/>
    </row>
    <row r="205" spans="1:1" x14ac:dyDescent="0.2">
      <c r="A205" s="3"/>
    </row>
    <row r="206" spans="1:1" x14ac:dyDescent="0.2">
      <c r="A206" s="3"/>
    </row>
    <row r="207" spans="1:1" x14ac:dyDescent="0.2">
      <c r="A207" s="3"/>
    </row>
    <row r="208" spans="1:1" x14ac:dyDescent="0.2">
      <c r="A208" s="3"/>
    </row>
    <row r="209" spans="1:1" x14ac:dyDescent="0.2">
      <c r="A209" s="3"/>
    </row>
    <row r="210" spans="1:1" x14ac:dyDescent="0.2">
      <c r="A210" s="3"/>
    </row>
    <row r="211" spans="1:1" x14ac:dyDescent="0.2">
      <c r="A211" s="3"/>
    </row>
    <row r="212" spans="1:1" x14ac:dyDescent="0.2">
      <c r="A212" s="3"/>
    </row>
    <row r="213" spans="1:1" x14ac:dyDescent="0.2">
      <c r="A213" s="3"/>
    </row>
    <row r="214" spans="1:1" x14ac:dyDescent="0.2">
      <c r="A214" s="3"/>
    </row>
    <row r="215" spans="1:1" x14ac:dyDescent="0.2">
      <c r="A215" s="3"/>
    </row>
    <row r="216" spans="1:1" x14ac:dyDescent="0.2">
      <c r="A216" s="3"/>
    </row>
    <row r="217" spans="1:1" x14ac:dyDescent="0.2">
      <c r="A217" s="3"/>
    </row>
    <row r="218" spans="1:1" x14ac:dyDescent="0.2">
      <c r="A218" s="3"/>
    </row>
    <row r="219" spans="1:1" x14ac:dyDescent="0.2">
      <c r="A219" s="3"/>
    </row>
    <row r="220" spans="1:1" x14ac:dyDescent="0.2">
      <c r="A220" s="3"/>
    </row>
    <row r="221" spans="1:1" x14ac:dyDescent="0.2">
      <c r="A221" s="3"/>
    </row>
    <row r="222" spans="1:1" x14ac:dyDescent="0.2">
      <c r="A222" s="3"/>
    </row>
    <row r="223" spans="1:1" x14ac:dyDescent="0.2">
      <c r="A223" s="3"/>
    </row>
    <row r="224" spans="1:1" x14ac:dyDescent="0.2">
      <c r="A224" s="3"/>
    </row>
    <row r="225" spans="1:1" x14ac:dyDescent="0.2">
      <c r="A225" s="3"/>
    </row>
    <row r="226" spans="1:1" x14ac:dyDescent="0.2">
      <c r="A226" s="3"/>
    </row>
    <row r="227" spans="1:1" x14ac:dyDescent="0.2">
      <c r="A227" s="3"/>
    </row>
    <row r="228" spans="1:1" x14ac:dyDescent="0.2">
      <c r="A228" s="3"/>
    </row>
    <row r="229" spans="1:1" x14ac:dyDescent="0.2">
      <c r="A229" s="3"/>
    </row>
    <row r="230" spans="1:1" x14ac:dyDescent="0.2">
      <c r="A230" s="3"/>
    </row>
    <row r="231" spans="1:1" x14ac:dyDescent="0.2">
      <c r="A231" s="3"/>
    </row>
    <row r="232" spans="1:1" x14ac:dyDescent="0.2">
      <c r="A232" s="3"/>
    </row>
    <row r="233" spans="1:1" x14ac:dyDescent="0.2">
      <c r="A233" s="3"/>
    </row>
    <row r="234" spans="1:1" x14ac:dyDescent="0.2">
      <c r="A234" s="3"/>
    </row>
    <row r="235" spans="1:1" x14ac:dyDescent="0.2">
      <c r="A235" s="3"/>
    </row>
    <row r="236" spans="1:1" x14ac:dyDescent="0.2">
      <c r="A236" s="3"/>
    </row>
    <row r="237" spans="1:1" x14ac:dyDescent="0.2">
      <c r="A237" s="3"/>
    </row>
    <row r="238" spans="1:1" x14ac:dyDescent="0.2">
      <c r="A238" s="3"/>
    </row>
    <row r="239" spans="1:1" x14ac:dyDescent="0.2">
      <c r="A239" s="3"/>
    </row>
    <row r="240" spans="1:1" x14ac:dyDescent="0.2">
      <c r="A240" s="3"/>
    </row>
    <row r="241" spans="1:1" x14ac:dyDescent="0.2">
      <c r="A241" s="3"/>
    </row>
    <row r="242" spans="1:1" x14ac:dyDescent="0.2">
      <c r="A242" s="3"/>
    </row>
    <row r="243" spans="1:1" x14ac:dyDescent="0.2">
      <c r="A243" s="3"/>
    </row>
    <row r="244" spans="1:1" x14ac:dyDescent="0.2">
      <c r="A244" s="3"/>
    </row>
    <row r="245" spans="1:1" x14ac:dyDescent="0.2">
      <c r="A245" s="3"/>
    </row>
    <row r="246" spans="1:1" x14ac:dyDescent="0.2">
      <c r="A246" s="3"/>
    </row>
    <row r="247" spans="1:1" x14ac:dyDescent="0.2">
      <c r="A247" s="3"/>
    </row>
    <row r="248" spans="1:1" x14ac:dyDescent="0.2">
      <c r="A248" s="3"/>
    </row>
    <row r="249" spans="1:1" x14ac:dyDescent="0.2">
      <c r="A249" s="3"/>
    </row>
    <row r="250" spans="1:1" x14ac:dyDescent="0.2">
      <c r="A250" s="3"/>
    </row>
    <row r="251" spans="1:1" x14ac:dyDescent="0.2">
      <c r="A251" s="3"/>
    </row>
    <row r="252" spans="1:1" x14ac:dyDescent="0.2">
      <c r="A252" s="3"/>
    </row>
    <row r="253" spans="1:1" x14ac:dyDescent="0.2">
      <c r="A253" s="3"/>
    </row>
    <row r="254" spans="1:1" x14ac:dyDescent="0.2">
      <c r="A254" s="3"/>
    </row>
    <row r="255" spans="1:1" x14ac:dyDescent="0.2">
      <c r="A255" s="3"/>
    </row>
    <row r="256" spans="1:1" x14ac:dyDescent="0.2">
      <c r="A256" s="3"/>
    </row>
    <row r="257" spans="1:1" x14ac:dyDescent="0.2">
      <c r="A257" s="3"/>
    </row>
    <row r="258" spans="1:1" x14ac:dyDescent="0.2">
      <c r="A258" s="3"/>
    </row>
    <row r="259" spans="1:1" x14ac:dyDescent="0.2">
      <c r="A259" s="3"/>
    </row>
    <row r="260" spans="1:1" x14ac:dyDescent="0.2">
      <c r="A260" s="3"/>
    </row>
    <row r="261" spans="1:1" x14ac:dyDescent="0.2">
      <c r="A261" s="3"/>
    </row>
    <row r="262" spans="1:1" x14ac:dyDescent="0.2">
      <c r="A262" s="3"/>
    </row>
    <row r="263" spans="1:1" x14ac:dyDescent="0.2">
      <c r="A263" s="3"/>
    </row>
    <row r="264" spans="1:1" x14ac:dyDescent="0.2">
      <c r="A264" s="3"/>
    </row>
    <row r="265" spans="1:1" x14ac:dyDescent="0.2">
      <c r="A265" s="3"/>
    </row>
    <row r="266" spans="1:1" x14ac:dyDescent="0.2">
      <c r="A266" s="3"/>
    </row>
    <row r="267" spans="1:1" x14ac:dyDescent="0.2">
      <c r="A267" s="3"/>
    </row>
    <row r="268" spans="1:1" x14ac:dyDescent="0.2">
      <c r="A268" s="3"/>
    </row>
    <row r="269" spans="1:1" x14ac:dyDescent="0.2">
      <c r="A269" s="3"/>
    </row>
    <row r="270" spans="1:1" x14ac:dyDescent="0.2">
      <c r="A270" s="3"/>
    </row>
    <row r="271" spans="1:1" x14ac:dyDescent="0.2">
      <c r="A271" s="3"/>
    </row>
    <row r="272" spans="1:1" x14ac:dyDescent="0.2">
      <c r="A272" s="3"/>
    </row>
    <row r="273" spans="1:1" x14ac:dyDescent="0.2">
      <c r="A273" s="3"/>
    </row>
    <row r="274" spans="1:1" x14ac:dyDescent="0.2">
      <c r="A274" s="3"/>
    </row>
    <row r="275" spans="1:1" x14ac:dyDescent="0.2">
      <c r="A275" s="3"/>
    </row>
    <row r="276" spans="1:1" x14ac:dyDescent="0.2">
      <c r="A276" s="3"/>
    </row>
    <row r="277" spans="1:1" x14ac:dyDescent="0.2">
      <c r="A277" s="3"/>
    </row>
    <row r="278" spans="1:1" x14ac:dyDescent="0.2">
      <c r="A278" s="3"/>
    </row>
    <row r="279" spans="1:1" x14ac:dyDescent="0.2">
      <c r="A279" s="3"/>
    </row>
    <row r="280" spans="1:1" x14ac:dyDescent="0.2">
      <c r="A280" s="3"/>
    </row>
    <row r="281" spans="1:1" x14ac:dyDescent="0.2">
      <c r="A281" s="3"/>
    </row>
    <row r="282" spans="1:1" x14ac:dyDescent="0.2">
      <c r="A282" s="3"/>
    </row>
    <row r="283" spans="1:1" x14ac:dyDescent="0.2">
      <c r="A283" s="3"/>
    </row>
    <row r="284" spans="1:1" x14ac:dyDescent="0.2">
      <c r="A284" s="3"/>
    </row>
    <row r="285" spans="1:1" x14ac:dyDescent="0.2">
      <c r="A285" s="3"/>
    </row>
    <row r="286" spans="1:1" x14ac:dyDescent="0.2">
      <c r="A286" s="3"/>
    </row>
    <row r="287" spans="1:1" x14ac:dyDescent="0.2">
      <c r="A287" s="3"/>
    </row>
    <row r="288" spans="1:1" x14ac:dyDescent="0.2">
      <c r="A288" s="3"/>
    </row>
    <row r="289" spans="1:1" x14ac:dyDescent="0.2">
      <c r="A289" s="3"/>
    </row>
    <row r="290" spans="1:1" x14ac:dyDescent="0.2">
      <c r="A290" s="3"/>
    </row>
    <row r="291" spans="1:1" x14ac:dyDescent="0.2">
      <c r="A291" s="3"/>
    </row>
    <row r="292" spans="1:1" x14ac:dyDescent="0.2">
      <c r="A292" s="3"/>
    </row>
    <row r="293" spans="1:1" x14ac:dyDescent="0.2">
      <c r="A293" s="3"/>
    </row>
    <row r="294" spans="1:1" x14ac:dyDescent="0.2">
      <c r="A294" s="3"/>
    </row>
    <row r="295" spans="1:1" x14ac:dyDescent="0.2">
      <c r="A295" s="3"/>
    </row>
    <row r="296" spans="1:1" x14ac:dyDescent="0.2">
      <c r="A296" s="3"/>
    </row>
    <row r="297" spans="1:1" x14ac:dyDescent="0.2">
      <c r="A297" s="3"/>
    </row>
    <row r="298" spans="1:1" x14ac:dyDescent="0.2">
      <c r="A298" s="3"/>
    </row>
    <row r="299" spans="1:1" x14ac:dyDescent="0.2">
      <c r="A299" s="3"/>
    </row>
    <row r="300" spans="1:1" x14ac:dyDescent="0.2">
      <c r="A300" s="3"/>
    </row>
    <row r="301" spans="1:1" x14ac:dyDescent="0.2">
      <c r="A301" s="3"/>
    </row>
    <row r="302" spans="1:1" x14ac:dyDescent="0.2">
      <c r="A302" s="3"/>
    </row>
    <row r="303" spans="1:1" x14ac:dyDescent="0.2">
      <c r="A303" s="3"/>
    </row>
    <row r="304" spans="1:1" x14ac:dyDescent="0.2">
      <c r="A304" s="3"/>
    </row>
    <row r="305" spans="1:1" x14ac:dyDescent="0.2">
      <c r="A305" s="3"/>
    </row>
    <row r="306" spans="1:1" x14ac:dyDescent="0.2">
      <c r="A306" s="3"/>
    </row>
    <row r="307" spans="1:1" x14ac:dyDescent="0.2">
      <c r="A307" s="3"/>
    </row>
    <row r="308" spans="1:1" x14ac:dyDescent="0.2">
      <c r="A308" s="3"/>
    </row>
    <row r="309" spans="1:1" x14ac:dyDescent="0.2">
      <c r="A309" s="3"/>
    </row>
    <row r="310" spans="1:1" x14ac:dyDescent="0.2">
      <c r="A310" s="3"/>
    </row>
    <row r="311" spans="1:1" x14ac:dyDescent="0.2">
      <c r="A311" s="3"/>
    </row>
    <row r="312" spans="1:1" x14ac:dyDescent="0.2">
      <c r="A312" s="3"/>
    </row>
    <row r="313" spans="1:1" x14ac:dyDescent="0.2">
      <c r="A313" s="3"/>
    </row>
    <row r="314" spans="1:1" x14ac:dyDescent="0.2">
      <c r="A314" s="3"/>
    </row>
    <row r="315" spans="1:1" x14ac:dyDescent="0.2">
      <c r="A315" s="3"/>
    </row>
    <row r="316" spans="1:1" x14ac:dyDescent="0.2">
      <c r="A316" s="3"/>
    </row>
    <row r="317" spans="1:1" x14ac:dyDescent="0.2">
      <c r="A317" s="3"/>
    </row>
    <row r="318" spans="1:1" x14ac:dyDescent="0.2">
      <c r="A318" s="3"/>
    </row>
    <row r="319" spans="1:1" x14ac:dyDescent="0.2">
      <c r="A319" s="3"/>
    </row>
    <row r="320" spans="1:1" x14ac:dyDescent="0.2">
      <c r="A320" s="3"/>
    </row>
    <row r="321" spans="1:1" x14ac:dyDescent="0.2">
      <c r="A321" s="3"/>
    </row>
    <row r="322" spans="1:1" x14ac:dyDescent="0.2">
      <c r="A322" s="3"/>
    </row>
    <row r="323" spans="1:1" x14ac:dyDescent="0.2">
      <c r="A323" s="3"/>
    </row>
    <row r="324" spans="1:1" x14ac:dyDescent="0.2">
      <c r="A324" s="3"/>
    </row>
    <row r="325" spans="1:1" x14ac:dyDescent="0.2">
      <c r="A325" s="3"/>
    </row>
    <row r="326" spans="1:1" x14ac:dyDescent="0.2">
      <c r="A326" s="3"/>
    </row>
    <row r="327" spans="1:1" x14ac:dyDescent="0.2">
      <c r="A327" s="3"/>
    </row>
    <row r="328" spans="1:1" x14ac:dyDescent="0.2">
      <c r="A328" s="3"/>
    </row>
    <row r="329" spans="1:1" x14ac:dyDescent="0.2">
      <c r="A329" s="3"/>
    </row>
    <row r="330" spans="1:1" x14ac:dyDescent="0.2">
      <c r="A330" s="3"/>
    </row>
    <row r="331" spans="1:1" x14ac:dyDescent="0.2">
      <c r="A331" s="3"/>
    </row>
    <row r="332" spans="1:1" x14ac:dyDescent="0.2">
      <c r="A332" s="3"/>
    </row>
    <row r="333" spans="1:1" x14ac:dyDescent="0.2">
      <c r="A333" s="3"/>
    </row>
    <row r="334" spans="1:1" x14ac:dyDescent="0.2">
      <c r="A334" s="3"/>
    </row>
    <row r="335" spans="1:1" x14ac:dyDescent="0.2">
      <c r="A335" s="3"/>
    </row>
    <row r="336" spans="1:1" x14ac:dyDescent="0.2">
      <c r="A336" s="3"/>
    </row>
    <row r="337" spans="1:1" x14ac:dyDescent="0.2">
      <c r="A337" s="3"/>
    </row>
    <row r="338" spans="1:1" x14ac:dyDescent="0.2">
      <c r="A338" s="3"/>
    </row>
    <row r="339" spans="1:1" x14ac:dyDescent="0.2">
      <c r="A339" s="3"/>
    </row>
    <row r="340" spans="1:1" x14ac:dyDescent="0.2">
      <c r="A340" s="3"/>
    </row>
    <row r="341" spans="1:1" x14ac:dyDescent="0.2">
      <c r="A341" s="3"/>
    </row>
    <row r="342" spans="1:1" x14ac:dyDescent="0.2">
      <c r="A342" s="3"/>
    </row>
    <row r="343" spans="1:1" x14ac:dyDescent="0.2">
      <c r="A343" s="3"/>
    </row>
    <row r="344" spans="1:1" x14ac:dyDescent="0.2">
      <c r="A344" s="3"/>
    </row>
    <row r="345" spans="1:1" x14ac:dyDescent="0.2">
      <c r="A345" s="3"/>
    </row>
    <row r="346" spans="1:1" x14ac:dyDescent="0.2">
      <c r="A346" s="3"/>
    </row>
    <row r="347" spans="1:1" x14ac:dyDescent="0.2">
      <c r="A347" s="3"/>
    </row>
    <row r="348" spans="1:1" x14ac:dyDescent="0.2">
      <c r="A348" s="3"/>
    </row>
    <row r="349" spans="1:1" x14ac:dyDescent="0.2">
      <c r="A349" s="3"/>
    </row>
    <row r="350" spans="1:1" x14ac:dyDescent="0.2">
      <c r="A350" s="3"/>
    </row>
    <row r="351" spans="1:1" x14ac:dyDescent="0.2">
      <c r="A351" s="3"/>
    </row>
    <row r="352" spans="1:1" x14ac:dyDescent="0.2">
      <c r="A352" s="3"/>
    </row>
    <row r="353" spans="1:1" x14ac:dyDescent="0.2">
      <c r="A353" s="3"/>
    </row>
    <row r="354" spans="1:1" x14ac:dyDescent="0.2">
      <c r="A354" s="3"/>
    </row>
    <row r="355" spans="1:1" x14ac:dyDescent="0.2">
      <c r="A355" s="3"/>
    </row>
  </sheetData>
  <mergeCells count="38">
    <mergeCell ref="F1:G1"/>
    <mergeCell ref="B7:C7"/>
    <mergeCell ref="F7:G7"/>
    <mergeCell ref="F8:G8"/>
    <mergeCell ref="E5:F5"/>
    <mergeCell ref="F9:G9"/>
    <mergeCell ref="B10:C10"/>
    <mergeCell ref="C26:C27"/>
    <mergeCell ref="B8:C8"/>
    <mergeCell ref="B9:C9"/>
    <mergeCell ref="B11:C11"/>
    <mergeCell ref="B13:C13"/>
    <mergeCell ref="D13:F13"/>
    <mergeCell ref="B14:C14"/>
    <mergeCell ref="D14:F14"/>
    <mergeCell ref="E147:G147"/>
    <mergeCell ref="E146:G146"/>
    <mergeCell ref="A20:G20"/>
    <mergeCell ref="F10:G10"/>
    <mergeCell ref="A24:G24"/>
    <mergeCell ref="F11:G11"/>
    <mergeCell ref="A29:G29"/>
    <mergeCell ref="D26:G26"/>
    <mergeCell ref="A114:G114"/>
    <mergeCell ref="A21:G21"/>
    <mergeCell ref="A22:G22"/>
    <mergeCell ref="A26:A27"/>
    <mergeCell ref="B26:B27"/>
    <mergeCell ref="B12:C12"/>
    <mergeCell ref="F12:G12"/>
    <mergeCell ref="A96:G96"/>
    <mergeCell ref="A103:G103"/>
    <mergeCell ref="A23:G23"/>
    <mergeCell ref="A30:G30"/>
    <mergeCell ref="A86:G86"/>
    <mergeCell ref="B15:G15"/>
    <mergeCell ref="B17:E17"/>
    <mergeCell ref="B16:D16"/>
  </mergeCells>
  <phoneticPr fontId="13" type="noConversion"/>
  <pageMargins left="0.63" right="0.39370078740157483" top="0.39370078740157483" bottom="0.19685039370078741" header="0.39370078740157483" footer="0.39370078740157483"/>
  <pageSetup paperSize="9" scale="47" fitToHeight="4" orientation="portrait" r:id="rId1"/>
  <rowBreaks count="2" manualBreakCount="2">
    <brk id="49" max="6" man="1"/>
    <brk id="9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 1</vt:lpstr>
      <vt:lpstr>'Додаток 1'!Заголовки_для_печати</vt:lpstr>
      <vt:lpstr>'Додаток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2021-04-14T10:36:39Z</cp:lastPrinted>
  <dcterms:created xsi:type="dcterms:W3CDTF">2019-10-17T10:42:43Z</dcterms:created>
  <dcterms:modified xsi:type="dcterms:W3CDTF">2021-04-14T10:37:00Z</dcterms:modified>
</cp:coreProperties>
</file>