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520" windowHeight="11640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9" i="1" l="1"/>
  <c r="E140" i="1"/>
  <c r="E141" i="1"/>
  <c r="E142" i="1"/>
  <c r="E143" i="1"/>
  <c r="E125" i="1"/>
  <c r="E128" i="1"/>
  <c r="E129" i="1"/>
  <c r="E127" i="1"/>
  <c r="E126" i="1"/>
  <c r="E44" i="1"/>
  <c r="D54" i="1" l="1"/>
  <c r="E124" i="1" l="1"/>
  <c r="E138" i="1"/>
  <c r="E59" i="1"/>
  <c r="E56" i="1"/>
  <c r="E54" i="1" s="1"/>
  <c r="E70" i="1"/>
  <c r="E58" i="1"/>
  <c r="D51" i="1"/>
  <c r="E76" i="1"/>
  <c r="E65" i="1"/>
  <c r="E52" i="1"/>
  <c r="E53" i="1" s="1"/>
  <c r="E51" i="1" l="1"/>
  <c r="G51" i="1" s="1"/>
  <c r="E40" i="1"/>
  <c r="E94" i="1"/>
  <c r="E39" i="1"/>
  <c r="C98" i="1"/>
  <c r="D138" i="1"/>
  <c r="E98" i="1" l="1"/>
  <c r="D44" i="1"/>
  <c r="C44" i="1"/>
  <c r="F45" i="1"/>
  <c r="F67" i="1"/>
  <c r="D48" i="1"/>
  <c r="E48" i="1"/>
  <c r="D64" i="1" l="1"/>
  <c r="E64" i="1"/>
  <c r="F53" i="1"/>
  <c r="F55" i="1"/>
  <c r="F131" i="1" l="1"/>
  <c r="F132" i="1"/>
  <c r="F133" i="1"/>
  <c r="F134" i="1"/>
  <c r="F135" i="1"/>
  <c r="F136" i="1"/>
  <c r="D83" i="1"/>
  <c r="E83" i="1"/>
  <c r="D74" i="1"/>
  <c r="E74" i="1"/>
  <c r="D35" i="1"/>
  <c r="E35" i="1"/>
  <c r="C35" i="1"/>
  <c r="C85" i="1" l="1"/>
  <c r="D85" i="1"/>
  <c r="D99" i="1" s="1"/>
  <c r="E85" i="1"/>
  <c r="E99" i="1" s="1"/>
  <c r="C111" i="1"/>
  <c r="D139" i="1"/>
  <c r="D140" i="1"/>
  <c r="D141" i="1"/>
  <c r="D142" i="1"/>
  <c r="D143" i="1"/>
  <c r="F43" i="1"/>
  <c r="F44" i="1"/>
  <c r="C32" i="1"/>
  <c r="C99" i="1" l="1"/>
  <c r="C86" i="1"/>
  <c r="D111" i="1" l="1"/>
  <c r="G82" i="1" l="1"/>
  <c r="F82" i="1"/>
  <c r="F47" i="1"/>
  <c r="G47" i="1"/>
  <c r="E111" i="1" l="1"/>
  <c r="G44" i="1" l="1"/>
  <c r="G33" i="1"/>
  <c r="G34" i="1"/>
  <c r="D32" i="1"/>
  <c r="D50" i="1" s="1"/>
  <c r="D98" i="1" s="1"/>
  <c r="F33" i="1"/>
  <c r="F34" i="1"/>
  <c r="D86" i="1" l="1"/>
  <c r="E32" i="1"/>
  <c r="E50" i="1" s="1"/>
  <c r="E86" i="1" l="1"/>
  <c r="F86" i="1" s="1"/>
  <c r="F50" i="1"/>
  <c r="F65" i="1"/>
  <c r="G65" i="1"/>
  <c r="G112" i="1" l="1"/>
  <c r="G113" i="1"/>
  <c r="G109" i="1"/>
  <c r="G107" i="1"/>
  <c r="G74" i="1"/>
  <c r="G42" i="1"/>
  <c r="G43" i="1"/>
  <c r="G40" i="1"/>
  <c r="G37" i="1"/>
  <c r="F107" i="1"/>
  <c r="F74" i="1"/>
  <c r="F57" i="1"/>
  <c r="F56" i="1"/>
  <c r="F37" i="1"/>
  <c r="G89" i="1"/>
  <c r="G93" i="1"/>
  <c r="G92" i="1"/>
  <c r="F69" i="1"/>
  <c r="F70" i="1"/>
  <c r="F36" i="1"/>
  <c r="F38" i="1"/>
  <c r="F39" i="1"/>
  <c r="F54" i="1" l="1"/>
  <c r="D130" i="1"/>
  <c r="G110" i="1" l="1"/>
  <c r="E130" i="1" l="1"/>
  <c r="F32" i="1" l="1"/>
  <c r="G64" i="1" l="1"/>
  <c r="F60" i="1"/>
  <c r="F40" i="1"/>
  <c r="G36" i="1"/>
  <c r="G38" i="1"/>
  <c r="G39" i="1"/>
  <c r="G41" i="1"/>
  <c r="G48" i="1"/>
  <c r="G56" i="1"/>
  <c r="G57" i="1"/>
  <c r="F58" i="1"/>
  <c r="G58" i="1"/>
  <c r="F59" i="1"/>
  <c r="G59" i="1"/>
  <c r="G60" i="1"/>
  <c r="F61" i="1"/>
  <c r="G61" i="1"/>
  <c r="F62" i="1"/>
  <c r="F63" i="1"/>
  <c r="G63" i="1"/>
  <c r="F64" i="1"/>
  <c r="F66" i="1"/>
  <c r="G66" i="1"/>
  <c r="G67" i="1"/>
  <c r="G69" i="1"/>
  <c r="G70" i="1"/>
  <c r="F71" i="1"/>
  <c r="G71" i="1"/>
  <c r="F72" i="1"/>
  <c r="G72" i="1"/>
  <c r="F75" i="1"/>
  <c r="G75" i="1"/>
  <c r="F76" i="1"/>
  <c r="G76" i="1"/>
  <c r="F77" i="1"/>
  <c r="G77" i="1"/>
  <c r="F80" i="1"/>
  <c r="F81" i="1"/>
  <c r="G81" i="1"/>
  <c r="F83" i="1"/>
  <c r="G83" i="1"/>
  <c r="F84" i="1"/>
  <c r="G84" i="1"/>
  <c r="F85" i="1"/>
  <c r="G85" i="1"/>
  <c r="C88" i="1"/>
  <c r="C100" i="1" s="1"/>
  <c r="D88" i="1"/>
  <c r="E88" i="1"/>
  <c r="E100" i="1" s="1"/>
  <c r="F89" i="1"/>
  <c r="F90" i="1"/>
  <c r="G90" i="1"/>
  <c r="G91" i="1"/>
  <c r="F94" i="1"/>
  <c r="G94" i="1"/>
  <c r="F95" i="1"/>
  <c r="G95" i="1"/>
  <c r="F96" i="1"/>
  <c r="G96" i="1"/>
  <c r="C102" i="1"/>
  <c r="D102" i="1"/>
  <c r="E102" i="1"/>
  <c r="F105" i="1"/>
  <c r="G105" i="1"/>
  <c r="C108" i="1"/>
  <c r="E108" i="1"/>
  <c r="E114" i="1" s="1"/>
  <c r="G114" i="1" s="1"/>
  <c r="F110" i="1"/>
  <c r="F111" i="1"/>
  <c r="G111" i="1"/>
  <c r="H115" i="1"/>
  <c r="C116" i="1"/>
  <c r="D137" i="1"/>
  <c r="E116" i="1"/>
  <c r="E137" i="1" s="1"/>
  <c r="F117" i="1"/>
  <c r="G117" i="1"/>
  <c r="F118" i="1"/>
  <c r="G118" i="1"/>
  <c r="F119" i="1"/>
  <c r="G119" i="1"/>
  <c r="F120" i="1"/>
  <c r="G120" i="1"/>
  <c r="F121" i="1"/>
  <c r="G121" i="1"/>
  <c r="F122" i="1"/>
  <c r="G122" i="1"/>
  <c r="C123" i="1"/>
  <c r="C101" i="1" s="1"/>
  <c r="D123" i="1"/>
  <c r="H123" i="1"/>
  <c r="G124" i="1"/>
  <c r="F124" i="1"/>
  <c r="F125" i="1"/>
  <c r="G125" i="1"/>
  <c r="F126" i="1"/>
  <c r="G126" i="1"/>
  <c r="F127" i="1"/>
  <c r="G128" i="1"/>
  <c r="F128" i="1"/>
  <c r="F129" i="1"/>
  <c r="G129" i="1"/>
  <c r="C130" i="1"/>
  <c r="H58" i="1"/>
  <c r="H130" i="1"/>
  <c r="G131" i="1"/>
  <c r="G132" i="1"/>
  <c r="G134" i="1"/>
  <c r="G135" i="1"/>
  <c r="G136" i="1"/>
  <c r="F139" i="1"/>
  <c r="F142" i="1"/>
  <c r="G144" i="1"/>
  <c r="G54" i="1" l="1"/>
  <c r="F114" i="1"/>
  <c r="D103" i="1"/>
  <c r="C103" i="1"/>
  <c r="F137" i="1"/>
  <c r="G137" i="1"/>
  <c r="F88" i="1"/>
  <c r="F116" i="1"/>
  <c r="F48" i="1"/>
  <c r="G46" i="1"/>
  <c r="D108" i="1"/>
  <c r="G108" i="1" s="1"/>
  <c r="G141" i="1"/>
  <c r="F143" i="1"/>
  <c r="F141" i="1"/>
  <c r="I133" i="1"/>
  <c r="G130" i="1"/>
  <c r="G133" i="1"/>
  <c r="F138" i="1"/>
  <c r="F130" i="1"/>
  <c r="I58" i="1"/>
  <c r="G142" i="1"/>
  <c r="G138" i="1"/>
  <c r="F140" i="1"/>
  <c r="G106" i="1"/>
  <c r="F106" i="1"/>
  <c r="F78" i="1"/>
  <c r="F46" i="1"/>
  <c r="G32" i="1"/>
  <c r="G35" i="1"/>
  <c r="F35" i="1"/>
  <c r="G68" i="1"/>
  <c r="G140" i="1"/>
  <c r="G116" i="1"/>
  <c r="E103" i="1"/>
  <c r="G80" i="1"/>
  <c r="G62" i="1"/>
  <c r="G143" i="1"/>
  <c r="G139" i="1"/>
  <c r="G127" i="1"/>
  <c r="E123" i="1"/>
  <c r="E101" i="1" s="1"/>
  <c r="G88" i="1"/>
  <c r="G78" i="1"/>
  <c r="F108" i="1" l="1"/>
  <c r="I48" i="1"/>
  <c r="H48" i="1"/>
  <c r="J48" i="1" s="1"/>
  <c r="G52" i="1"/>
  <c r="F52" i="1"/>
  <c r="F51" i="1" s="1"/>
  <c r="I52" i="1"/>
  <c r="G123" i="1"/>
  <c r="K123" i="1"/>
  <c r="F123" i="1"/>
  <c r="L48" i="1" l="1"/>
  <c r="K48" i="1"/>
  <c r="M48" i="1" s="1"/>
</calcChain>
</file>

<file path=xl/sharedStrings.xml><?xml version="1.0" encoding="utf-8"?>
<sst xmlns="http://schemas.openxmlformats.org/spreadsheetml/2006/main" count="179" uniqueCount="154">
  <si>
    <t xml:space="preserve">         (ініціали, прізвище)    </t>
  </si>
  <si>
    <t xml:space="preserve">                                (посада)</t>
  </si>
  <si>
    <t>_________________________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</si>
  <si>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</si>
  <si>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</si>
  <si>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</si>
  <si>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</si>
  <si>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</si>
  <si>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</si>
  <si>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</si>
  <si>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</si>
  <si>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</si>
  <si>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</si>
  <si>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</si>
  <si>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</si>
  <si>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</si>
  <si>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</si>
  <si>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</si>
  <si>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</si>
  <si>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</si>
  <si>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</si>
  <si>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</si>
  <si>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</si>
  <si>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</si>
  <si>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</si>
  <si>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</si>
  <si>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</si>
  <si>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</si>
  <si>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</si>
  <si>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</si>
  <si>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</si>
  <si>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</si>
  <si>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</si>
  <si>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</si>
  <si>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</si>
  <si>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</si>
  <si>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</si>
  <si>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</si>
  <si>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</si>
  <si>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</si>
  <si>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</si>
  <si>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</si>
  <si>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</si>
  <si>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</si>
  <si>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</si>
  <si>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</si>
  <si>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</si>
  <si>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</si>
  <si>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</si>
  <si>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</si>
  <si>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</si>
  <si>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</si>
  <si>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</si>
  <si>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</si>
  <si>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</si>
  <si>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</si>
  <si>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</si>
  <si>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</si>
  <si>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</si>
  <si>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</si>
  <si>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</si>
  <si>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</si>
  <si>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</si>
  <si>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</si>
  <si>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</si>
  <si>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</si>
  <si>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</si>
  <si>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</si>
  <si>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</si>
  <si>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</si>
  <si>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</si>
  <si>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</si>
  <si>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</si>
  <si>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</si>
  <si>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</si>
  <si>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</si>
  <si>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</si>
  <si>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</si>
  <si>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</si>
  <si>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</si>
  <si>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</si>
  <si>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</si>
  <si>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</si>
  <si>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</si>
  <si>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</si>
  <si>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</si>
  <si>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</si>
  <si>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</si>
  <si>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</si>
  <si>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</si>
  <si>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</si>
  <si>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</si>
  <si>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</si>
  <si>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</si>
  <si>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</si>
  <si>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</si>
  <si>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</si>
  <si>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</si>
  <si>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</si>
  <si>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</si>
  <si>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</si>
  <si>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</si>
  <si>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</si>
  <si>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</si>
  <si>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</si>
  <si>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</si>
  <si>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</si>
  <si>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</si>
  <si>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</si>
  <si>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</si>
  <si>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</si>
  <si>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</si>
  <si>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</si>
  <si>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</si>
  <si>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</si>
  <si>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</si>
  <si>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</si>
  <si>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</si>
  <si>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</si>
  <si>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</si>
  <si>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</si>
  <si>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</si>
  <si>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</si>
  <si>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</si>
  <si>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</si>
  <si>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</si>
  <si>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</si>
  <si>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</si>
  <si>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</si>
  <si>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</si>
  <si>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КНП "Клінічний пологовий будинок Пресвятої Діви Марії" СМР</t>
  </si>
  <si>
    <t>комунальне підприємство</t>
  </si>
  <si>
    <t>м. Суми</t>
  </si>
  <si>
    <t>Сумська міська рада</t>
  </si>
  <si>
    <t>охорона здоров'я</t>
  </si>
  <si>
    <t>комунальна</t>
  </si>
  <si>
    <t>40022, м. Суми, вул. Троїцька, 20</t>
  </si>
  <si>
    <t>0542788444</t>
  </si>
  <si>
    <t>Чирва Ольга Вікторівна</t>
  </si>
  <si>
    <t>02000323</t>
  </si>
  <si>
    <t>430</t>
  </si>
  <si>
    <t>5910136600</t>
  </si>
  <si>
    <t>17184</t>
  </si>
  <si>
    <t>86.10</t>
  </si>
  <si>
    <t>за 2020  рік</t>
  </si>
  <si>
    <t>Факт минулого року</t>
  </si>
  <si>
    <t>Директор</t>
  </si>
  <si>
    <t>Ольга Чирва</t>
  </si>
  <si>
    <t xml:space="preserve">Додаток </t>
  </si>
  <si>
    <t xml:space="preserve">до проєкту рішення </t>
  </si>
  <si>
    <t xml:space="preserve">від                №  </t>
  </si>
  <si>
    <t>діяльність лікарняних закладів</t>
  </si>
  <si>
    <t>Одиниця виміру</t>
  </si>
  <si>
    <t>Виконавчого комітету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</si>
</sst>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9" fontId="2" fillId="3" borderId="6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167" fontId="15" fillId="3" borderId="3" xfId="0" applyNumberFormat="1" applyFont="1" applyFill="1" applyBorder="1" applyAlignment="1">
      <alignment horizontal="center" vertical="center" wrapText="1"/>
    </xf>
    <xf numFmtId="169" fontId="15" fillId="2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169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6"/>
  <sheetViews>
    <sheetView tabSelected="1" view="pageBreakPreview" zoomScaleNormal="100" zoomScaleSheetLayoutView="100" workbookViewId="0">
      <pane ySplit="1" topLeftCell="A140" activePane="bottomLeft" state="frozen"/>
      <selection pane="bottomLeft" activeCell="G4" sqref="G4"/>
    </sheetView>
  </sheetViews>
  <sheetFormatPr defaultColWidth="8.85546875" defaultRowHeight="18.75" x14ac:dyDescent="0.2"/>
  <cols>
    <col min="1" max="1" width="48.8554687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51" customWidth="1"/>
    <col min="6" max="6" width="18.140625" style="1" customWidth="1"/>
    <col min="7" max="7" width="20.710937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1:7" x14ac:dyDescent="0.2">
      <c r="F1" s="113"/>
      <c r="G1" s="113"/>
    </row>
    <row r="2" spans="1:7" x14ac:dyDescent="0.2">
      <c r="E2" s="51" t="s">
        <v>148</v>
      </c>
      <c r="F2" s="49"/>
      <c r="G2" s="49"/>
    </row>
    <row r="3" spans="1:7" x14ac:dyDescent="0.2">
      <c r="E3" s="106" t="s">
        <v>149</v>
      </c>
      <c r="F3" s="107"/>
      <c r="G3" s="108"/>
    </row>
    <row r="4" spans="1:7" x14ac:dyDescent="0.2">
      <c r="E4" s="106" t="s">
        <v>153</v>
      </c>
      <c r="F4" s="107"/>
      <c r="G4" s="108"/>
    </row>
    <row r="5" spans="1:7" ht="19.5" customHeight="1" x14ac:dyDescent="0.2">
      <c r="E5" s="118" t="s">
        <v>150</v>
      </c>
      <c r="F5" s="118"/>
      <c r="G5" s="109"/>
    </row>
    <row r="6" spans="1:7" x14ac:dyDescent="0.2">
      <c r="E6" s="52"/>
      <c r="F6" s="48"/>
      <c r="G6" s="50"/>
    </row>
    <row r="7" spans="1:7" x14ac:dyDescent="0.2">
      <c r="B7" s="120"/>
      <c r="C7" s="120"/>
      <c r="D7" s="47"/>
      <c r="E7" s="53"/>
      <c r="F7" s="121" t="s">
        <v>62</v>
      </c>
      <c r="G7" s="122"/>
    </row>
    <row r="8" spans="1:7" ht="72.75" customHeight="1" x14ac:dyDescent="0.2">
      <c r="A8" s="44" t="s">
        <v>61</v>
      </c>
      <c r="B8" s="114" t="s">
        <v>130</v>
      </c>
      <c r="C8" s="114"/>
      <c r="D8" s="46" t="s">
        <v>60</v>
      </c>
      <c r="E8" s="54"/>
      <c r="F8" s="115" t="s">
        <v>139</v>
      </c>
      <c r="G8" s="116"/>
    </row>
    <row r="9" spans="1:7" ht="36" customHeight="1" x14ac:dyDescent="0.2">
      <c r="A9" s="44" t="s">
        <v>59</v>
      </c>
      <c r="B9" s="114" t="s">
        <v>131</v>
      </c>
      <c r="C9" s="114"/>
      <c r="D9" s="46" t="s">
        <v>58</v>
      </c>
      <c r="E9" s="55"/>
      <c r="F9" s="117" t="s">
        <v>140</v>
      </c>
      <c r="G9" s="117"/>
    </row>
    <row r="10" spans="1:7" ht="18.75" customHeight="1" x14ac:dyDescent="0.2">
      <c r="A10" s="44" t="s">
        <v>57</v>
      </c>
      <c r="B10" s="114" t="s">
        <v>132</v>
      </c>
      <c r="C10" s="114"/>
      <c r="D10" s="46" t="s">
        <v>56</v>
      </c>
      <c r="E10" s="55"/>
      <c r="F10" s="117" t="s">
        <v>141</v>
      </c>
      <c r="G10" s="117"/>
    </row>
    <row r="11" spans="1:7" x14ac:dyDescent="0.2">
      <c r="A11" s="44" t="s">
        <v>55</v>
      </c>
      <c r="B11" s="114" t="s">
        <v>133</v>
      </c>
      <c r="C11" s="114"/>
      <c r="D11" s="46" t="s">
        <v>54</v>
      </c>
      <c r="E11" s="56"/>
      <c r="F11" s="117" t="s">
        <v>142</v>
      </c>
      <c r="G11" s="117"/>
    </row>
    <row r="12" spans="1:7" ht="18" customHeight="1" x14ac:dyDescent="0.2">
      <c r="A12" s="44" t="s">
        <v>53</v>
      </c>
      <c r="B12" s="114" t="s">
        <v>134</v>
      </c>
      <c r="C12" s="114"/>
      <c r="D12" s="46" t="s">
        <v>52</v>
      </c>
      <c r="E12" s="56"/>
      <c r="F12" s="117"/>
      <c r="G12" s="117"/>
    </row>
    <row r="13" spans="1:7" ht="38.25" customHeight="1" x14ac:dyDescent="0.2">
      <c r="A13" s="44" t="s">
        <v>51</v>
      </c>
      <c r="B13" s="114" t="s">
        <v>151</v>
      </c>
      <c r="C13" s="114"/>
      <c r="D13" s="45" t="s">
        <v>50</v>
      </c>
      <c r="E13" s="56"/>
      <c r="F13" s="115" t="s">
        <v>143</v>
      </c>
      <c r="G13" s="116"/>
    </row>
    <row r="14" spans="1:7" ht="18.75" customHeight="1" x14ac:dyDescent="0.2">
      <c r="A14" s="44" t="s">
        <v>152</v>
      </c>
      <c r="B14" s="123" t="s">
        <v>40</v>
      </c>
      <c r="C14" s="124"/>
      <c r="D14" s="125" t="s">
        <v>49</v>
      </c>
      <c r="E14" s="125"/>
      <c r="F14" s="125"/>
      <c r="G14" s="27"/>
    </row>
    <row r="15" spans="1:7" ht="18.75" customHeight="1" x14ac:dyDescent="0.2">
      <c r="A15" s="44" t="s">
        <v>48</v>
      </c>
      <c r="B15" s="123" t="s">
        <v>135</v>
      </c>
      <c r="C15" s="124"/>
      <c r="D15" s="125" t="s">
        <v>47</v>
      </c>
      <c r="E15" s="125"/>
      <c r="F15" s="125"/>
      <c r="G15" s="38"/>
    </row>
    <row r="16" spans="1:7" ht="18.75" customHeight="1" x14ac:dyDescent="0.2">
      <c r="A16" s="44" t="s">
        <v>46</v>
      </c>
      <c r="B16" s="114" t="s">
        <v>136</v>
      </c>
      <c r="C16" s="114"/>
      <c r="D16" s="114"/>
      <c r="E16" s="114"/>
      <c r="F16" s="114"/>
      <c r="G16" s="137"/>
    </row>
    <row r="17" spans="1:14" ht="18.75" customHeight="1" x14ac:dyDescent="0.2">
      <c r="A17" s="44" t="s">
        <v>45</v>
      </c>
      <c r="B17" s="138" t="s">
        <v>137</v>
      </c>
      <c r="C17" s="138"/>
      <c r="D17" s="138"/>
      <c r="E17" s="69"/>
      <c r="F17" s="70"/>
      <c r="G17" s="71"/>
    </row>
    <row r="18" spans="1:14" ht="18.75" customHeight="1" x14ac:dyDescent="0.2">
      <c r="A18" s="44" t="s">
        <v>44</v>
      </c>
      <c r="B18" s="114" t="s">
        <v>138</v>
      </c>
      <c r="C18" s="114"/>
      <c r="D18" s="114"/>
      <c r="E18" s="114"/>
      <c r="F18" s="72"/>
      <c r="G18" s="73"/>
    </row>
    <row r="19" spans="1:14" ht="18.75" customHeight="1" x14ac:dyDescent="0.2">
      <c r="A19" s="75"/>
      <c r="B19" s="76"/>
      <c r="C19" s="76"/>
      <c r="D19" s="76"/>
      <c r="E19" s="76"/>
      <c r="F19" s="77"/>
      <c r="G19" s="77"/>
    </row>
    <row r="20" spans="1:14" ht="14.25" customHeight="1" x14ac:dyDescent="0.2"/>
    <row r="21" spans="1:14" x14ac:dyDescent="0.2">
      <c r="A21" s="128" t="s">
        <v>43</v>
      </c>
      <c r="B21" s="129"/>
      <c r="C21" s="129"/>
      <c r="D21" s="129"/>
      <c r="E21" s="129"/>
      <c r="F21" s="129"/>
      <c r="G21" s="129"/>
    </row>
    <row r="22" spans="1:14" x14ac:dyDescent="0.2">
      <c r="A22" s="128" t="s">
        <v>42</v>
      </c>
      <c r="B22" s="128"/>
      <c r="C22" s="128"/>
      <c r="D22" s="128"/>
      <c r="E22" s="128"/>
      <c r="F22" s="128"/>
      <c r="G22" s="128"/>
    </row>
    <row r="23" spans="1:14" x14ac:dyDescent="0.2">
      <c r="A23" s="133" t="s">
        <v>144</v>
      </c>
      <c r="B23" s="133"/>
      <c r="C23" s="133"/>
      <c r="D23" s="133"/>
      <c r="E23" s="133"/>
      <c r="F23" s="133"/>
      <c r="G23" s="133"/>
    </row>
    <row r="24" spans="1:14" x14ac:dyDescent="0.2">
      <c r="A24" s="130" t="s">
        <v>41</v>
      </c>
      <c r="B24" s="130"/>
      <c r="C24" s="130"/>
      <c r="D24" s="130"/>
      <c r="E24" s="130"/>
      <c r="F24" s="130"/>
      <c r="G24" s="130"/>
    </row>
    <row r="25" spans="1:14" ht="12.75" customHeight="1" x14ac:dyDescent="0.2">
      <c r="A25" s="130"/>
      <c r="B25" s="130"/>
      <c r="C25" s="130"/>
      <c r="D25" s="130"/>
      <c r="E25" s="130"/>
      <c r="F25" s="130"/>
      <c r="G25" s="130"/>
    </row>
    <row r="26" spans="1:14" x14ac:dyDescent="0.2">
      <c r="A26" s="42"/>
      <c r="B26" s="43"/>
      <c r="C26" s="42"/>
      <c r="D26" s="42"/>
      <c r="E26" s="57"/>
      <c r="F26" s="42"/>
      <c r="G26" s="42" t="s">
        <v>40</v>
      </c>
    </row>
    <row r="27" spans="1:14" s="40" customFormat="1" ht="18.75" customHeight="1" x14ac:dyDescent="0.2">
      <c r="A27" s="134" t="s">
        <v>39</v>
      </c>
      <c r="B27" s="119" t="s">
        <v>38</v>
      </c>
      <c r="C27" s="119" t="s">
        <v>145</v>
      </c>
      <c r="D27" s="132" t="s">
        <v>87</v>
      </c>
      <c r="E27" s="132"/>
      <c r="F27" s="132"/>
      <c r="G27" s="132"/>
    </row>
    <row r="28" spans="1:14" s="40" customFormat="1" ht="29.25" customHeight="1" x14ac:dyDescent="0.2">
      <c r="A28" s="134"/>
      <c r="B28" s="119"/>
      <c r="C28" s="119"/>
      <c r="D28" s="41" t="s">
        <v>37</v>
      </c>
      <c r="E28" s="58" t="s">
        <v>36</v>
      </c>
      <c r="F28" s="41" t="s">
        <v>35</v>
      </c>
      <c r="G28" s="41" t="s">
        <v>34</v>
      </c>
    </row>
    <row r="29" spans="1:14" x14ac:dyDescent="0.2">
      <c r="A29" s="29">
        <v>1</v>
      </c>
      <c r="B29" s="27">
        <v>2</v>
      </c>
      <c r="C29" s="27">
        <v>3</v>
      </c>
      <c r="D29" s="27">
        <v>5</v>
      </c>
      <c r="E29" s="59">
        <v>6</v>
      </c>
      <c r="F29" s="27">
        <v>7</v>
      </c>
      <c r="G29" s="27">
        <v>8</v>
      </c>
    </row>
    <row r="30" spans="1:14" x14ac:dyDescent="0.2">
      <c r="A30" s="131" t="s">
        <v>33</v>
      </c>
      <c r="B30" s="131"/>
      <c r="C30" s="131"/>
      <c r="D30" s="131"/>
      <c r="E30" s="131"/>
      <c r="F30" s="131"/>
      <c r="G30" s="131"/>
    </row>
    <row r="31" spans="1:14" s="37" customFormat="1" ht="18.75" customHeight="1" x14ac:dyDescent="0.2">
      <c r="A31" s="136" t="s">
        <v>32</v>
      </c>
      <c r="B31" s="136"/>
      <c r="C31" s="136"/>
      <c r="D31" s="136"/>
      <c r="E31" s="136"/>
      <c r="F31" s="136"/>
      <c r="G31" s="136"/>
    </row>
    <row r="32" spans="1:14" s="37" customFormat="1" ht="42" customHeight="1" x14ac:dyDescent="0.2">
      <c r="A32" s="15" t="s">
        <v>80</v>
      </c>
      <c r="B32" s="23">
        <v>1000</v>
      </c>
      <c r="C32" s="98">
        <f>C33+C34</f>
        <v>0</v>
      </c>
      <c r="D32" s="110">
        <f>D33+D34</f>
        <v>37629.1</v>
      </c>
      <c r="E32" s="62">
        <f>E33+E34</f>
        <v>35791.800000000003</v>
      </c>
      <c r="F32" s="62">
        <f t="shared" ref="F32:F39" si="0">E32-D32</f>
        <v>-1837.2999999999956</v>
      </c>
      <c r="G32" s="62">
        <f>E32*100/D32</f>
        <v>95.117342694882439</v>
      </c>
      <c r="N32" s="39"/>
    </row>
    <row r="33" spans="1:14" s="37" customFormat="1" ht="37.5" customHeight="1" x14ac:dyDescent="0.2">
      <c r="A33" s="32" t="s">
        <v>88</v>
      </c>
      <c r="B33" s="34">
        <v>1001</v>
      </c>
      <c r="C33" s="99"/>
      <c r="D33" s="74">
        <v>36775.4</v>
      </c>
      <c r="E33" s="105">
        <v>34940.300000000003</v>
      </c>
      <c r="F33" s="64">
        <f t="shared" si="0"/>
        <v>-1835.0999999999985</v>
      </c>
      <c r="G33" s="64">
        <f t="shared" ref="G33:G34" si="1">E33*100/D33</f>
        <v>95.009979497163869</v>
      </c>
      <c r="N33" s="39"/>
    </row>
    <row r="34" spans="1:14" s="37" customFormat="1" ht="36" customHeight="1" x14ac:dyDescent="0.2">
      <c r="A34" s="32" t="s">
        <v>89</v>
      </c>
      <c r="B34" s="34">
        <v>1002</v>
      </c>
      <c r="C34" s="99"/>
      <c r="D34" s="74">
        <v>853.7</v>
      </c>
      <c r="E34" s="105">
        <v>851.5</v>
      </c>
      <c r="F34" s="64">
        <f t="shared" si="0"/>
        <v>-2.2000000000000455</v>
      </c>
      <c r="G34" s="64">
        <f t="shared" si="1"/>
        <v>99.742298231228759</v>
      </c>
      <c r="N34" s="39"/>
    </row>
    <row r="35" spans="1:14" s="37" customFormat="1" x14ac:dyDescent="0.2">
      <c r="A35" s="15" t="s">
        <v>90</v>
      </c>
      <c r="B35" s="23">
        <v>1010</v>
      </c>
      <c r="C35" s="98">
        <f>SUM(C36:C43)</f>
        <v>0</v>
      </c>
      <c r="D35" s="62">
        <f t="shared" ref="D35:E35" si="2">SUM(D36:D43)</f>
        <v>32521.200000000001</v>
      </c>
      <c r="E35" s="62">
        <f t="shared" si="2"/>
        <v>13699.700000000003</v>
      </c>
      <c r="F35" s="62">
        <f t="shared" si="0"/>
        <v>-18821.5</v>
      </c>
      <c r="G35" s="62">
        <f>E35*100/D35</f>
        <v>42.125444325547647</v>
      </c>
    </row>
    <row r="36" spans="1:14" s="37" customFormat="1" ht="56.25" x14ac:dyDescent="0.2">
      <c r="A36" s="81" t="s">
        <v>91</v>
      </c>
      <c r="B36" s="17">
        <v>1011</v>
      </c>
      <c r="C36" s="64"/>
      <c r="D36" s="65">
        <v>186</v>
      </c>
      <c r="E36" s="64">
        <v>189.3</v>
      </c>
      <c r="F36" s="63">
        <f t="shared" si="0"/>
        <v>3.3000000000000114</v>
      </c>
      <c r="G36" s="64">
        <f>E36*100/D36</f>
        <v>101.7741935483871</v>
      </c>
    </row>
    <row r="37" spans="1:14" s="37" customFormat="1" x14ac:dyDescent="0.2">
      <c r="A37" s="81" t="s">
        <v>92</v>
      </c>
      <c r="B37" s="17">
        <v>1012</v>
      </c>
      <c r="C37" s="64"/>
      <c r="D37" s="65">
        <v>6347.6</v>
      </c>
      <c r="E37" s="64">
        <v>6347.6</v>
      </c>
      <c r="F37" s="63">
        <f t="shared" si="0"/>
        <v>0</v>
      </c>
      <c r="G37" s="64">
        <f>E37*100/D37</f>
        <v>100</v>
      </c>
    </row>
    <row r="38" spans="1:14" s="37" customFormat="1" x14ac:dyDescent="0.2">
      <c r="A38" s="81" t="s">
        <v>93</v>
      </c>
      <c r="B38" s="17">
        <v>1013</v>
      </c>
      <c r="C38" s="64"/>
      <c r="D38" s="65">
        <v>926</v>
      </c>
      <c r="E38" s="64"/>
      <c r="F38" s="63">
        <f t="shared" si="0"/>
        <v>-926</v>
      </c>
      <c r="G38" s="64">
        <f>E38*100/D38</f>
        <v>0</v>
      </c>
    </row>
    <row r="39" spans="1:14" s="37" customFormat="1" x14ac:dyDescent="0.2">
      <c r="A39" s="81" t="s">
        <v>94</v>
      </c>
      <c r="B39" s="17">
        <v>1014</v>
      </c>
      <c r="C39" s="64"/>
      <c r="D39" s="65">
        <v>23962.5</v>
      </c>
      <c r="E39" s="64">
        <f>24155.9-926-10456-6710</f>
        <v>6063.9000000000015</v>
      </c>
      <c r="F39" s="63">
        <f t="shared" si="0"/>
        <v>-17898.599999999999</v>
      </c>
      <c r="G39" s="64">
        <f>E39*100/D39</f>
        <v>25.305790297339598</v>
      </c>
    </row>
    <row r="40" spans="1:14" s="37" customFormat="1" ht="55.5" customHeight="1" x14ac:dyDescent="0.2">
      <c r="A40" s="32" t="s">
        <v>95</v>
      </c>
      <c r="B40" s="17">
        <v>1015</v>
      </c>
      <c r="C40" s="64"/>
      <c r="D40" s="65">
        <v>1019.2</v>
      </c>
      <c r="E40" s="64">
        <f>355.2+664.3</f>
        <v>1019.5</v>
      </c>
      <c r="F40" s="63">
        <f t="shared" ref="F40:F57" si="3">E40-D40</f>
        <v>0.29999999999995453</v>
      </c>
      <c r="G40" s="64">
        <f t="shared" ref="G40" si="4">E40*100/D40</f>
        <v>100.02943485086342</v>
      </c>
    </row>
    <row r="41" spans="1:14" s="37" customFormat="1" x14ac:dyDescent="0.2">
      <c r="A41" s="30" t="s">
        <v>96</v>
      </c>
      <c r="B41" s="17">
        <v>1016</v>
      </c>
      <c r="C41" s="63"/>
      <c r="D41" s="63"/>
      <c r="E41" s="64"/>
      <c r="F41" s="63"/>
      <c r="G41" s="99" t="e">
        <f>E41*100/D41</f>
        <v>#DIV/0!</v>
      </c>
    </row>
    <row r="42" spans="1:14" s="37" customFormat="1" ht="37.15" customHeight="1" x14ac:dyDescent="0.2">
      <c r="A42" s="81" t="s">
        <v>97</v>
      </c>
      <c r="B42" s="17">
        <v>1017</v>
      </c>
      <c r="C42" s="63"/>
      <c r="D42" s="65"/>
      <c r="E42" s="64"/>
      <c r="F42" s="63"/>
      <c r="G42" s="99" t="e">
        <f t="shared" ref="G42" si="5">E42*100/D42</f>
        <v>#DIV/0!</v>
      </c>
    </row>
    <row r="43" spans="1:14" s="37" customFormat="1" ht="37.5" x14ac:dyDescent="0.2">
      <c r="A43" s="81" t="s">
        <v>98</v>
      </c>
      <c r="B43" s="17">
        <v>1018</v>
      </c>
      <c r="C43" s="63"/>
      <c r="D43" s="65">
        <v>79.900000000000006</v>
      </c>
      <c r="E43" s="64">
        <v>79.400000000000006</v>
      </c>
      <c r="F43" s="63">
        <f t="shared" si="3"/>
        <v>-0.5</v>
      </c>
      <c r="G43" s="64">
        <f>E43*100/D43</f>
        <v>99.374217772215275</v>
      </c>
    </row>
    <row r="44" spans="1:14" s="37" customFormat="1" x14ac:dyDescent="0.2">
      <c r="A44" s="15" t="s">
        <v>81</v>
      </c>
      <c r="B44" s="23">
        <v>1020</v>
      </c>
      <c r="C44" s="98">
        <f>C45+C47</f>
        <v>0</v>
      </c>
      <c r="D44" s="62">
        <f t="shared" ref="D44:E44" si="6">D45+D47</f>
        <v>216.9</v>
      </c>
      <c r="E44" s="62">
        <f t="shared" si="6"/>
        <v>216.9</v>
      </c>
      <c r="F44" s="62">
        <f t="shared" si="3"/>
        <v>0</v>
      </c>
      <c r="G44" s="62">
        <f>E44*100/D44</f>
        <v>100</v>
      </c>
    </row>
    <row r="45" spans="1:14" s="37" customFormat="1" ht="37.5" x14ac:dyDescent="0.2">
      <c r="A45" s="79" t="s">
        <v>99</v>
      </c>
      <c r="B45" s="80">
        <v>1021</v>
      </c>
      <c r="C45" s="78"/>
      <c r="D45" s="78">
        <v>166.4</v>
      </c>
      <c r="E45" s="78">
        <v>166.4</v>
      </c>
      <c r="F45" s="78">
        <f t="shared" si="3"/>
        <v>0</v>
      </c>
      <c r="G45" s="78"/>
    </row>
    <row r="46" spans="1:14" s="37" customFormat="1" ht="51.75" customHeight="1" x14ac:dyDescent="0.2">
      <c r="A46" s="32" t="s">
        <v>100</v>
      </c>
      <c r="B46" s="34" t="s">
        <v>103</v>
      </c>
      <c r="C46" s="64"/>
      <c r="D46" s="64">
        <v>166.4</v>
      </c>
      <c r="E46" s="64">
        <v>166.4</v>
      </c>
      <c r="F46" s="64">
        <f t="shared" si="3"/>
        <v>0</v>
      </c>
      <c r="G46" s="64">
        <f t="shared" ref="G46:G51" si="7">E46*100/D46</f>
        <v>100</v>
      </c>
    </row>
    <row r="47" spans="1:14" ht="21.6" customHeight="1" x14ac:dyDescent="0.3">
      <c r="A47" s="67" t="s">
        <v>101</v>
      </c>
      <c r="B47" s="34">
        <v>1022</v>
      </c>
      <c r="C47" s="64"/>
      <c r="D47" s="64">
        <v>50.5</v>
      </c>
      <c r="E47" s="64">
        <v>50.5</v>
      </c>
      <c r="F47" s="64">
        <f t="shared" si="3"/>
        <v>0</v>
      </c>
      <c r="G47" s="64">
        <f t="shared" si="7"/>
        <v>100</v>
      </c>
    </row>
    <row r="48" spans="1:14" s="37" customFormat="1" ht="19.149999999999999" customHeight="1" x14ac:dyDescent="0.2">
      <c r="A48" s="15" t="s">
        <v>82</v>
      </c>
      <c r="B48" s="23">
        <v>1030</v>
      </c>
      <c r="C48" s="62"/>
      <c r="D48" s="62">
        <f t="shared" ref="D48:E48" si="8">D49</f>
        <v>0</v>
      </c>
      <c r="E48" s="62">
        <f t="shared" si="8"/>
        <v>0</v>
      </c>
      <c r="F48" s="62">
        <f t="shared" si="3"/>
        <v>0</v>
      </c>
      <c r="G48" s="100" t="e">
        <f t="shared" si="7"/>
        <v>#DIV/0!</v>
      </c>
      <c r="H48" s="62" t="e">
        <f t="shared" ref="H48:M48" si="9">F48*100/E48</f>
        <v>#DIV/0!</v>
      </c>
      <c r="I48" s="62" t="e">
        <f t="shared" si="9"/>
        <v>#DIV/0!</v>
      </c>
      <c r="J48" s="62" t="e">
        <f t="shared" si="9"/>
        <v>#DIV/0!</v>
      </c>
      <c r="K48" s="62" t="e">
        <f t="shared" si="9"/>
        <v>#DIV/0!</v>
      </c>
      <c r="L48" s="62" t="e">
        <f t="shared" si="9"/>
        <v>#DIV/0!</v>
      </c>
      <c r="M48" s="62" t="e">
        <f t="shared" si="9"/>
        <v>#DIV/0!</v>
      </c>
    </row>
    <row r="49" spans="1:14" s="37" customFormat="1" ht="19.5" customHeight="1" x14ac:dyDescent="0.2">
      <c r="A49" s="79" t="s">
        <v>102</v>
      </c>
      <c r="B49" s="80">
        <v>1031</v>
      </c>
      <c r="C49" s="78"/>
      <c r="D49" s="78"/>
      <c r="E49" s="78"/>
      <c r="F49" s="78"/>
      <c r="G49" s="78"/>
    </row>
    <row r="50" spans="1:14" s="37" customFormat="1" ht="19.5" customHeight="1" x14ac:dyDescent="0.2">
      <c r="A50" s="15" t="s">
        <v>63</v>
      </c>
      <c r="B50" s="23">
        <v>1040</v>
      </c>
      <c r="C50" s="86"/>
      <c r="D50" s="62">
        <f t="shared" ref="D50:E50" si="10">D32+D35+D44+D48</f>
        <v>70367.199999999997</v>
      </c>
      <c r="E50" s="62">
        <f t="shared" si="10"/>
        <v>49708.400000000009</v>
      </c>
      <c r="F50" s="62">
        <f t="shared" si="3"/>
        <v>-20658.799999999988</v>
      </c>
      <c r="G50" s="62"/>
    </row>
    <row r="51" spans="1:14" s="37" customFormat="1" ht="19.5" customHeight="1" x14ac:dyDescent="0.2">
      <c r="A51" s="15" t="s">
        <v>83</v>
      </c>
      <c r="B51" s="23">
        <v>1050</v>
      </c>
      <c r="C51" s="86"/>
      <c r="D51" s="62">
        <f>D52+D56+D57+D58+D59+D60+D61+D62+D63+D53+D55</f>
        <v>45711.9</v>
      </c>
      <c r="E51" s="62">
        <f>E52+E56+E57+E58+E59+E60+E61+E62+E63+E53+E55</f>
        <v>37795.841999999997</v>
      </c>
      <c r="F51" s="62">
        <f t="shared" ref="F51" si="11">F52+F56+F57+F58+F59+F60+F61+F62+F63+F53+F54</f>
        <v>-9343.3579999999965</v>
      </c>
      <c r="G51" s="62">
        <f t="shared" si="7"/>
        <v>82.682719379417605</v>
      </c>
    </row>
    <row r="52" spans="1:14" ht="21.75" customHeight="1" x14ac:dyDescent="0.2">
      <c r="A52" s="81" t="s">
        <v>104</v>
      </c>
      <c r="B52" s="27">
        <v>1051</v>
      </c>
      <c r="C52" s="64"/>
      <c r="D52" s="64">
        <v>24517.599999999999</v>
      </c>
      <c r="E52" s="64">
        <f>8453.7+10712.6+4049.8</f>
        <v>23216.100000000002</v>
      </c>
      <c r="F52" s="64">
        <f t="shared" si="3"/>
        <v>-1301.4999999999964</v>
      </c>
      <c r="G52" s="64">
        <f t="shared" ref="G52:G56" si="12">E52*100/D52</f>
        <v>94.691568505889649</v>
      </c>
      <c r="H52" s="1">
        <v>24763</v>
      </c>
      <c r="I52" s="20">
        <f>H52-E52</f>
        <v>1546.8999999999978</v>
      </c>
    </row>
    <row r="53" spans="1:14" ht="18.75" customHeight="1" x14ac:dyDescent="0.2">
      <c r="A53" s="81" t="s">
        <v>105</v>
      </c>
      <c r="B53" s="27">
        <v>1052</v>
      </c>
      <c r="C53" s="64"/>
      <c r="D53" s="64">
        <v>5389.1</v>
      </c>
      <c r="E53" s="64">
        <f>E52*22/100-34</f>
        <v>5073.5420000000004</v>
      </c>
      <c r="F53" s="64">
        <f t="shared" si="3"/>
        <v>-315.55799999999999</v>
      </c>
      <c r="G53" s="64"/>
      <c r="I53" s="20"/>
    </row>
    <row r="54" spans="1:14" ht="16.5" customHeight="1" x14ac:dyDescent="0.2">
      <c r="A54" s="81" t="s">
        <v>106</v>
      </c>
      <c r="B54" s="27">
        <v>1053</v>
      </c>
      <c r="C54" s="64"/>
      <c r="D54" s="64">
        <f>SUM(D55:D57)</f>
        <v>7038.1</v>
      </c>
      <c r="E54" s="64">
        <f t="shared" ref="E54:G54" si="13">SUM(E55:E57)</f>
        <v>4023.7</v>
      </c>
      <c r="F54" s="64">
        <f t="shared" si="13"/>
        <v>-3014.4000000000005</v>
      </c>
      <c r="G54" s="64">
        <f t="shared" si="13"/>
        <v>156.4836611273243</v>
      </c>
      <c r="I54" s="20"/>
    </row>
    <row r="55" spans="1:14" ht="54.75" customHeight="1" x14ac:dyDescent="0.2">
      <c r="A55" s="81" t="s">
        <v>107</v>
      </c>
      <c r="B55" s="27" t="s">
        <v>108</v>
      </c>
      <c r="C55" s="64"/>
      <c r="D55" s="64">
        <v>2965.8</v>
      </c>
      <c r="E55" s="64">
        <v>1378.7</v>
      </c>
      <c r="F55" s="64">
        <f t="shared" si="3"/>
        <v>-1587.1000000000001</v>
      </c>
      <c r="G55" s="64"/>
      <c r="I55" s="20"/>
    </row>
    <row r="56" spans="1:14" ht="18.75" customHeight="1" x14ac:dyDescent="0.2">
      <c r="A56" s="81" t="s">
        <v>77</v>
      </c>
      <c r="B56" s="17" t="s">
        <v>109</v>
      </c>
      <c r="C56" s="64"/>
      <c r="D56" s="64">
        <v>3546.8</v>
      </c>
      <c r="E56" s="64">
        <f>2139.7</f>
        <v>2139.6999999999998</v>
      </c>
      <c r="F56" s="64">
        <f>E56-D56</f>
        <v>-1407.1000000000004</v>
      </c>
      <c r="G56" s="64">
        <f t="shared" si="12"/>
        <v>60.327619262433728</v>
      </c>
    </row>
    <row r="57" spans="1:14" x14ac:dyDescent="0.2">
      <c r="A57" s="32" t="s">
        <v>78</v>
      </c>
      <c r="B57" s="27" t="s">
        <v>110</v>
      </c>
      <c r="C57" s="64"/>
      <c r="D57" s="74">
        <v>525.5</v>
      </c>
      <c r="E57" s="94">
        <v>505.3</v>
      </c>
      <c r="F57" s="64">
        <f t="shared" si="3"/>
        <v>-20.199999999999989</v>
      </c>
      <c r="G57" s="64">
        <f t="shared" ref="G57:G67" si="14">E57*100/D57</f>
        <v>96.156041864890582</v>
      </c>
      <c r="N57" s="20"/>
    </row>
    <row r="58" spans="1:14" ht="36.75" customHeight="1" x14ac:dyDescent="0.2">
      <c r="A58" s="32" t="s">
        <v>111</v>
      </c>
      <c r="B58" s="27">
        <v>1054</v>
      </c>
      <c r="C58" s="64"/>
      <c r="D58" s="74">
        <v>2359.4</v>
      </c>
      <c r="E58" s="94">
        <f>2547.7-189.3</f>
        <v>2358.3999999999996</v>
      </c>
      <c r="F58" s="64">
        <f t="shared" ref="F58:F74" si="15">E58-D58</f>
        <v>-1.0000000000004547</v>
      </c>
      <c r="G58" s="64">
        <f t="shared" si="14"/>
        <v>99.957616343138071</v>
      </c>
      <c r="H58" s="36" t="e">
        <f>D58+#REF!-D130</f>
        <v>#REF!</v>
      </c>
      <c r="I58" s="35" t="e">
        <f>E58+#REF!-E130</f>
        <v>#REF!</v>
      </c>
      <c r="N58" s="20"/>
    </row>
    <row r="59" spans="1:14" ht="168.75" x14ac:dyDescent="0.2">
      <c r="A59" s="81" t="s">
        <v>127</v>
      </c>
      <c r="B59" s="27">
        <v>1055</v>
      </c>
      <c r="C59" s="64"/>
      <c r="D59" s="74">
        <v>5617.4</v>
      </c>
      <c r="E59" s="94">
        <f>624.4+745.2+1000</f>
        <v>2369.6</v>
      </c>
      <c r="F59" s="64">
        <f t="shared" si="15"/>
        <v>-3247.7999999999997</v>
      </c>
      <c r="G59" s="64">
        <f t="shared" si="14"/>
        <v>42.183216434649488</v>
      </c>
    </row>
    <row r="60" spans="1:14" ht="37.5" x14ac:dyDescent="0.2">
      <c r="A60" s="81" t="s">
        <v>112</v>
      </c>
      <c r="B60" s="27">
        <v>1056</v>
      </c>
      <c r="C60" s="64"/>
      <c r="D60" s="74">
        <v>694.6</v>
      </c>
      <c r="E60" s="95">
        <v>724.3</v>
      </c>
      <c r="F60" s="64">
        <f t="shared" si="15"/>
        <v>29.699999999999932</v>
      </c>
      <c r="G60" s="64">
        <f t="shared" si="14"/>
        <v>104.27584221134465</v>
      </c>
    </row>
    <row r="61" spans="1:14" x14ac:dyDescent="0.2">
      <c r="A61" s="81" t="s">
        <v>113</v>
      </c>
      <c r="B61" s="27">
        <v>1057</v>
      </c>
      <c r="C61" s="64"/>
      <c r="D61" s="74">
        <v>87.4</v>
      </c>
      <c r="E61" s="94">
        <v>21.9</v>
      </c>
      <c r="F61" s="64">
        <f t="shared" si="15"/>
        <v>-65.5</v>
      </c>
      <c r="G61" s="64">
        <f t="shared" si="14"/>
        <v>25.05720823798627</v>
      </c>
    </row>
    <row r="62" spans="1:14" ht="37.5" x14ac:dyDescent="0.2">
      <c r="A62" s="81" t="s">
        <v>114</v>
      </c>
      <c r="B62" s="27">
        <v>1058</v>
      </c>
      <c r="C62" s="64"/>
      <c r="D62" s="64">
        <v>8.3000000000000007</v>
      </c>
      <c r="E62" s="64">
        <v>8.3000000000000007</v>
      </c>
      <c r="F62" s="64">
        <f t="shared" si="15"/>
        <v>0</v>
      </c>
      <c r="G62" s="64">
        <f t="shared" si="14"/>
        <v>100</v>
      </c>
    </row>
    <row r="63" spans="1:14" x14ac:dyDescent="0.2">
      <c r="A63" s="81" t="s">
        <v>115</v>
      </c>
      <c r="B63" s="27">
        <v>1059</v>
      </c>
      <c r="C63" s="64"/>
      <c r="D63" s="74"/>
      <c r="E63" s="94"/>
      <c r="F63" s="64">
        <f t="shared" si="15"/>
        <v>0</v>
      </c>
      <c r="G63" s="99" t="e">
        <f t="shared" si="14"/>
        <v>#DIV/0!</v>
      </c>
    </row>
    <row r="64" spans="1:14" ht="29.45" customHeight="1" x14ac:dyDescent="0.2">
      <c r="A64" s="15" t="s">
        <v>84</v>
      </c>
      <c r="B64" s="23">
        <v>1060</v>
      </c>
      <c r="C64" s="86"/>
      <c r="D64" s="62">
        <f t="shared" ref="D64:E64" si="16">D65+D66+D67+D68+D69+D70+D71+D72</f>
        <v>5987.3000000000011</v>
      </c>
      <c r="E64" s="62">
        <f t="shared" si="16"/>
        <v>5822.3</v>
      </c>
      <c r="F64" s="62">
        <f t="shared" si="15"/>
        <v>-165.00000000000091</v>
      </c>
      <c r="G64" s="62">
        <f t="shared" si="14"/>
        <v>97.244166819768495</v>
      </c>
    </row>
    <row r="65" spans="1:7" ht="19.5" customHeight="1" x14ac:dyDescent="0.2">
      <c r="A65" s="81" t="s">
        <v>104</v>
      </c>
      <c r="B65" s="17">
        <v>1061</v>
      </c>
      <c r="C65" s="64"/>
      <c r="D65" s="74">
        <v>4333.5</v>
      </c>
      <c r="E65" s="94">
        <f>473.9+1947.1+1820.8</f>
        <v>4241.8</v>
      </c>
      <c r="F65" s="64">
        <f t="shared" si="15"/>
        <v>-91.699999999999818</v>
      </c>
      <c r="G65" s="64">
        <f t="shared" si="14"/>
        <v>97.883927541248411</v>
      </c>
    </row>
    <row r="66" spans="1:7" ht="18" customHeight="1" x14ac:dyDescent="0.2">
      <c r="A66" s="81" t="s">
        <v>105</v>
      </c>
      <c r="B66" s="17">
        <v>1062</v>
      </c>
      <c r="C66" s="64"/>
      <c r="D66" s="74">
        <v>951.5</v>
      </c>
      <c r="E66" s="94">
        <v>926.6</v>
      </c>
      <c r="F66" s="64">
        <f t="shared" si="15"/>
        <v>-24.899999999999977</v>
      </c>
      <c r="G66" s="64">
        <f t="shared" si="14"/>
        <v>97.383079348397274</v>
      </c>
    </row>
    <row r="67" spans="1:7" ht="108.75" customHeight="1" x14ac:dyDescent="0.2">
      <c r="A67" s="32" t="s">
        <v>117</v>
      </c>
      <c r="B67" s="17">
        <v>1063</v>
      </c>
      <c r="C67" s="64"/>
      <c r="D67" s="74">
        <v>212.1</v>
      </c>
      <c r="E67" s="104">
        <v>199.5</v>
      </c>
      <c r="F67" s="64">
        <f t="shared" si="15"/>
        <v>-12.599999999999994</v>
      </c>
      <c r="G67" s="64">
        <f t="shared" si="14"/>
        <v>94.059405940594061</v>
      </c>
    </row>
    <row r="68" spans="1:7" ht="42.75" customHeight="1" x14ac:dyDescent="0.2">
      <c r="A68" s="32" t="s">
        <v>111</v>
      </c>
      <c r="B68" s="17">
        <v>1064</v>
      </c>
      <c r="C68" s="64"/>
      <c r="D68" s="64"/>
      <c r="E68" s="93"/>
      <c r="F68" s="64"/>
      <c r="G68" s="99" t="e">
        <f t="shared" ref="G68:G74" si="17">E68*100/D68</f>
        <v>#DIV/0!</v>
      </c>
    </row>
    <row r="69" spans="1:7" ht="111.75" customHeight="1" x14ac:dyDescent="0.2">
      <c r="A69" s="81" t="s">
        <v>129</v>
      </c>
      <c r="B69" s="17">
        <v>1065</v>
      </c>
      <c r="C69" s="64"/>
      <c r="D69" s="64">
        <v>237.6</v>
      </c>
      <c r="E69" s="93">
        <v>218.4</v>
      </c>
      <c r="F69" s="64">
        <f t="shared" si="15"/>
        <v>-19.199999999999989</v>
      </c>
      <c r="G69" s="64">
        <f t="shared" si="17"/>
        <v>91.919191919191917</v>
      </c>
    </row>
    <row r="70" spans="1:7" ht="56.25" x14ac:dyDescent="0.2">
      <c r="A70" s="81" t="s">
        <v>116</v>
      </c>
      <c r="B70" s="17">
        <v>1066</v>
      </c>
      <c r="C70" s="64"/>
      <c r="D70" s="64">
        <v>241.7</v>
      </c>
      <c r="E70" s="93">
        <f>230.5</f>
        <v>230.5</v>
      </c>
      <c r="F70" s="64">
        <f t="shared" si="15"/>
        <v>-11.199999999999989</v>
      </c>
      <c r="G70" s="64">
        <f t="shared" si="17"/>
        <v>95.366156392221768</v>
      </c>
    </row>
    <row r="71" spans="1:7" x14ac:dyDescent="0.2">
      <c r="A71" s="32" t="s">
        <v>113</v>
      </c>
      <c r="B71" s="34">
        <v>1067</v>
      </c>
      <c r="C71" s="64"/>
      <c r="D71" s="64">
        <v>2.1</v>
      </c>
      <c r="E71" s="93"/>
      <c r="F71" s="64">
        <f t="shared" si="15"/>
        <v>-2.1</v>
      </c>
      <c r="G71" s="64">
        <f t="shared" si="17"/>
        <v>0</v>
      </c>
    </row>
    <row r="72" spans="1:7" ht="42" customHeight="1" x14ac:dyDescent="0.2">
      <c r="A72" s="32" t="s">
        <v>114</v>
      </c>
      <c r="B72" s="17">
        <v>1068</v>
      </c>
      <c r="C72" s="64"/>
      <c r="D72" s="64">
        <v>8.8000000000000007</v>
      </c>
      <c r="E72" s="93">
        <v>5.5</v>
      </c>
      <c r="F72" s="64">
        <f t="shared" si="15"/>
        <v>-3.3000000000000007</v>
      </c>
      <c r="G72" s="64">
        <f t="shared" si="17"/>
        <v>62.499999999999993</v>
      </c>
    </row>
    <row r="73" spans="1:7" ht="18" customHeight="1" x14ac:dyDescent="0.2">
      <c r="A73" s="32" t="s">
        <v>115</v>
      </c>
      <c r="B73" s="17">
        <v>1069</v>
      </c>
      <c r="C73" s="87"/>
      <c r="D73" s="64"/>
      <c r="E73" s="68"/>
      <c r="F73" s="64"/>
      <c r="G73" s="64"/>
    </row>
    <row r="74" spans="1:7" x14ac:dyDescent="0.2">
      <c r="A74" s="31" t="s">
        <v>118</v>
      </c>
      <c r="B74" s="23">
        <v>1070</v>
      </c>
      <c r="C74" s="86"/>
      <c r="D74" s="62">
        <f t="shared" ref="D74:E74" si="18">D75+D76+D77+D78+D79+D80+D81+D82</f>
        <v>721.8</v>
      </c>
      <c r="E74" s="62">
        <f t="shared" si="18"/>
        <v>444.4</v>
      </c>
      <c r="F74" s="62">
        <f t="shared" si="15"/>
        <v>-277.39999999999998</v>
      </c>
      <c r="G74" s="62">
        <f t="shared" si="17"/>
        <v>61.56830146855085</v>
      </c>
    </row>
    <row r="75" spans="1:7" x14ac:dyDescent="0.2">
      <c r="A75" s="81" t="s">
        <v>119</v>
      </c>
      <c r="B75" s="17">
        <v>1071</v>
      </c>
      <c r="C75" s="64"/>
      <c r="D75" s="64"/>
      <c r="E75" s="68"/>
      <c r="F75" s="64">
        <f>E75-D75</f>
        <v>0</v>
      </c>
      <c r="G75" s="99" t="e">
        <f>E75*100/D75</f>
        <v>#DIV/0!</v>
      </c>
    </row>
    <row r="76" spans="1:7" s="33" customFormat="1" ht="57.75" customHeight="1" x14ac:dyDescent="0.2">
      <c r="A76" s="81" t="s">
        <v>120</v>
      </c>
      <c r="B76" s="17">
        <v>1072</v>
      </c>
      <c r="C76" s="64"/>
      <c r="D76" s="64">
        <v>532.79999999999995</v>
      </c>
      <c r="E76" s="68">
        <f>209.1+46</f>
        <v>255.1</v>
      </c>
      <c r="F76" s="64">
        <f>E76-D76</f>
        <v>-277.69999999999993</v>
      </c>
      <c r="G76" s="64">
        <f>E76*100/D76</f>
        <v>47.879129129129133</v>
      </c>
    </row>
    <row r="77" spans="1:7" ht="56.25" x14ac:dyDescent="0.2">
      <c r="A77" s="81" t="s">
        <v>121</v>
      </c>
      <c r="B77" s="17">
        <v>1073</v>
      </c>
      <c r="C77" s="64"/>
      <c r="D77" s="64"/>
      <c r="E77" s="64"/>
      <c r="F77" s="64">
        <f>E77-D77</f>
        <v>0</v>
      </c>
      <c r="G77" s="99" t="e">
        <f>E77*100/D77</f>
        <v>#DIV/0!</v>
      </c>
    </row>
    <row r="78" spans="1:7" ht="18.600000000000001" customHeight="1" x14ac:dyDescent="0.2">
      <c r="A78" s="81" t="s">
        <v>122</v>
      </c>
      <c r="B78" s="17">
        <v>1074</v>
      </c>
      <c r="C78" s="64"/>
      <c r="D78" s="64">
        <v>189</v>
      </c>
      <c r="E78" s="64">
        <v>189.3</v>
      </c>
      <c r="F78" s="64">
        <f>E78-D78</f>
        <v>0.30000000000001137</v>
      </c>
      <c r="G78" s="64">
        <f>E78*100/D78</f>
        <v>100.15873015873017</v>
      </c>
    </row>
    <row r="79" spans="1:7" x14ac:dyDescent="0.2">
      <c r="A79" s="81" t="s">
        <v>123</v>
      </c>
      <c r="B79" s="17">
        <v>1075</v>
      </c>
      <c r="C79" s="64"/>
      <c r="D79" s="64"/>
      <c r="E79" s="64"/>
      <c r="F79" s="64"/>
      <c r="G79" s="64"/>
    </row>
    <row r="80" spans="1:7" ht="40.5" customHeight="1" x14ac:dyDescent="0.2">
      <c r="A80" s="81" t="s">
        <v>124</v>
      </c>
      <c r="B80" s="17">
        <v>1076</v>
      </c>
      <c r="C80" s="64"/>
      <c r="D80" s="64"/>
      <c r="E80" s="64"/>
      <c r="F80" s="64">
        <f t="shared" ref="F80:F86" si="19">E80-D80</f>
        <v>0</v>
      </c>
      <c r="G80" s="99" t="e">
        <f t="shared" ref="G80:G85" si="20">E80*100/D80</f>
        <v>#DIV/0!</v>
      </c>
    </row>
    <row r="81" spans="1:7" ht="19.899999999999999" customHeight="1" x14ac:dyDescent="0.2">
      <c r="A81" s="81" t="s">
        <v>125</v>
      </c>
      <c r="B81" s="17">
        <v>1077</v>
      </c>
      <c r="C81" s="64"/>
      <c r="D81" s="64"/>
      <c r="E81" s="64"/>
      <c r="F81" s="64">
        <f t="shared" si="19"/>
        <v>0</v>
      </c>
      <c r="G81" s="99" t="e">
        <f t="shared" si="20"/>
        <v>#DIV/0!</v>
      </c>
    </row>
    <row r="82" spans="1:7" ht="18" customHeight="1" x14ac:dyDescent="0.2">
      <c r="A82" s="81" t="s">
        <v>126</v>
      </c>
      <c r="B82" s="17">
        <v>1078</v>
      </c>
      <c r="C82" s="64"/>
      <c r="D82" s="64"/>
      <c r="E82" s="64"/>
      <c r="F82" s="64">
        <f t="shared" si="19"/>
        <v>0</v>
      </c>
      <c r="G82" s="99" t="e">
        <f t="shared" si="20"/>
        <v>#DIV/0!</v>
      </c>
    </row>
    <row r="83" spans="1:7" ht="18" customHeight="1" x14ac:dyDescent="0.2">
      <c r="A83" s="15" t="s">
        <v>85</v>
      </c>
      <c r="B83" s="23">
        <v>1080</v>
      </c>
      <c r="C83" s="86"/>
      <c r="D83" s="62">
        <f t="shared" ref="D83:E83" si="21">D84</f>
        <v>35</v>
      </c>
      <c r="E83" s="62">
        <f t="shared" si="21"/>
        <v>33.700000000000003</v>
      </c>
      <c r="F83" s="62">
        <f t="shared" si="19"/>
        <v>-1.2999999999999972</v>
      </c>
      <c r="G83" s="62">
        <f t="shared" si="20"/>
        <v>96.285714285714292</v>
      </c>
    </row>
    <row r="84" spans="1:7" ht="18.75" customHeight="1" x14ac:dyDescent="0.2">
      <c r="A84" s="81" t="s">
        <v>71</v>
      </c>
      <c r="B84" s="17" t="s">
        <v>31</v>
      </c>
      <c r="C84" s="64"/>
      <c r="D84" s="64">
        <v>35</v>
      </c>
      <c r="E84" s="64">
        <v>33.700000000000003</v>
      </c>
      <c r="F84" s="64">
        <f t="shared" si="19"/>
        <v>-1.2999999999999972</v>
      </c>
      <c r="G84" s="64">
        <f t="shared" si="20"/>
        <v>96.285714285714292</v>
      </c>
    </row>
    <row r="85" spans="1:7" ht="16.5" customHeight="1" x14ac:dyDescent="0.2">
      <c r="A85" s="15" t="s">
        <v>64</v>
      </c>
      <c r="B85" s="23">
        <v>1090</v>
      </c>
      <c r="C85" s="98">
        <f>C51+C64+C74+C83</f>
        <v>0</v>
      </c>
      <c r="D85" s="62">
        <f>D51+D64+D74+D83</f>
        <v>52456.000000000007</v>
      </c>
      <c r="E85" s="62">
        <f>E51+E64+E74+E83</f>
        <v>44096.241999999998</v>
      </c>
      <c r="F85" s="62">
        <f t="shared" si="19"/>
        <v>-8359.7580000000089</v>
      </c>
      <c r="G85" s="62">
        <f t="shared" si="20"/>
        <v>84.063294951959733</v>
      </c>
    </row>
    <row r="86" spans="1:7" ht="16.5" customHeight="1" x14ac:dyDescent="0.2">
      <c r="A86" s="15" t="s">
        <v>128</v>
      </c>
      <c r="B86" s="23">
        <v>1100</v>
      </c>
      <c r="C86" s="98">
        <f>C50-C85</f>
        <v>0</v>
      </c>
      <c r="D86" s="62">
        <f t="shared" ref="D86:E86" si="22">D50-D85</f>
        <v>17911.19999999999</v>
      </c>
      <c r="E86" s="62">
        <f t="shared" si="22"/>
        <v>5612.1580000000104</v>
      </c>
      <c r="F86" s="62">
        <f t="shared" si="19"/>
        <v>-12299.041999999979</v>
      </c>
      <c r="G86" s="62"/>
    </row>
    <row r="87" spans="1:7" ht="32.25" customHeight="1" x14ac:dyDescent="0.2">
      <c r="A87" s="131" t="s">
        <v>65</v>
      </c>
      <c r="B87" s="131"/>
      <c r="C87" s="131"/>
      <c r="D87" s="131"/>
      <c r="E87" s="131"/>
      <c r="F87" s="131"/>
      <c r="G87" s="131"/>
    </row>
    <row r="88" spans="1:7" ht="50.25" customHeight="1" x14ac:dyDescent="0.2">
      <c r="A88" s="15" t="s">
        <v>66</v>
      </c>
      <c r="B88" s="25">
        <v>2000</v>
      </c>
      <c r="C88" s="98">
        <f>SUM(C89:C94)</f>
        <v>0</v>
      </c>
      <c r="D88" s="62">
        <f>SUM(D89:D94)</f>
        <v>19449.599999999999</v>
      </c>
      <c r="E88" s="62">
        <f>SUM(E89:E94)</f>
        <v>19347.5</v>
      </c>
      <c r="F88" s="62">
        <f t="shared" ref="F88:F96" si="23">E88-D88</f>
        <v>-102.09999999999854</v>
      </c>
      <c r="G88" s="111">
        <f t="shared" ref="G88:G96" si="24">E88*100/D88</f>
        <v>99.475053471536697</v>
      </c>
    </row>
    <row r="89" spans="1:7" x14ac:dyDescent="0.2">
      <c r="A89" s="81" t="s">
        <v>30</v>
      </c>
      <c r="B89" s="27">
        <v>2010</v>
      </c>
      <c r="C89" s="63"/>
      <c r="D89" s="63"/>
      <c r="E89" s="63"/>
      <c r="F89" s="63">
        <f t="shared" si="23"/>
        <v>0</v>
      </c>
      <c r="G89" s="112" t="e">
        <f t="shared" si="24"/>
        <v>#DIV/0!</v>
      </c>
    </row>
    <row r="90" spans="1:7" ht="37.5" x14ac:dyDescent="0.2">
      <c r="A90" s="81" t="s">
        <v>29</v>
      </c>
      <c r="B90" s="27">
        <v>2020</v>
      </c>
      <c r="C90" s="66"/>
      <c r="D90" s="63">
        <v>8860</v>
      </c>
      <c r="E90" s="63">
        <v>8891.5</v>
      </c>
      <c r="F90" s="63">
        <f t="shared" si="23"/>
        <v>31.5</v>
      </c>
      <c r="G90" s="90">
        <f t="shared" si="24"/>
        <v>100.35553047404063</v>
      </c>
    </row>
    <row r="91" spans="1:7" ht="37.5" x14ac:dyDescent="0.2">
      <c r="A91" s="81" t="s">
        <v>28</v>
      </c>
      <c r="B91" s="27">
        <v>2030</v>
      </c>
      <c r="C91" s="63"/>
      <c r="D91" s="63"/>
      <c r="E91" s="63"/>
      <c r="F91" s="63"/>
      <c r="G91" s="102" t="e">
        <f t="shared" si="24"/>
        <v>#DIV/0!</v>
      </c>
    </row>
    <row r="92" spans="1:7" ht="37.5" x14ac:dyDescent="0.2">
      <c r="A92" s="81" t="s">
        <v>27</v>
      </c>
      <c r="B92" s="27">
        <v>2040</v>
      </c>
      <c r="C92" s="66"/>
      <c r="D92" s="63"/>
      <c r="E92" s="63"/>
      <c r="F92" s="63"/>
      <c r="G92" s="102" t="e">
        <f t="shared" si="24"/>
        <v>#DIV/0!</v>
      </c>
    </row>
    <row r="93" spans="1:7" ht="60" customHeight="1" x14ac:dyDescent="0.2">
      <c r="A93" s="81" t="s">
        <v>26</v>
      </c>
      <c r="B93" s="27">
        <v>2050</v>
      </c>
      <c r="C93" s="63"/>
      <c r="D93" s="63"/>
      <c r="E93" s="63"/>
      <c r="F93" s="63"/>
      <c r="G93" s="102" t="e">
        <f t="shared" si="24"/>
        <v>#DIV/0!</v>
      </c>
    </row>
    <row r="94" spans="1:7" x14ac:dyDescent="0.2">
      <c r="A94" s="81" t="s">
        <v>25</v>
      </c>
      <c r="B94" s="27">
        <v>2060</v>
      </c>
      <c r="C94" s="63"/>
      <c r="D94" s="63">
        <v>10589.6</v>
      </c>
      <c r="E94" s="63">
        <f>10456</f>
        <v>10456</v>
      </c>
      <c r="F94" s="63">
        <f t="shared" si="23"/>
        <v>-133.60000000000036</v>
      </c>
      <c r="G94" s="90">
        <f t="shared" si="24"/>
        <v>98.738384830399639</v>
      </c>
    </row>
    <row r="95" spans="1:7" x14ac:dyDescent="0.2">
      <c r="A95" s="81" t="s">
        <v>24</v>
      </c>
      <c r="B95" s="27">
        <v>2100</v>
      </c>
      <c r="C95" s="63"/>
      <c r="D95" s="63">
        <v>39374.400000000001</v>
      </c>
      <c r="E95" s="64">
        <v>48472.1</v>
      </c>
      <c r="F95" s="63">
        <f t="shared" si="23"/>
        <v>9097.6999999999971</v>
      </c>
      <c r="G95" s="90">
        <f t="shared" si="24"/>
        <v>123.10562192693729</v>
      </c>
    </row>
    <row r="96" spans="1:7" x14ac:dyDescent="0.2">
      <c r="A96" s="81" t="s">
        <v>23</v>
      </c>
      <c r="B96" s="27">
        <v>2200</v>
      </c>
      <c r="C96" s="63"/>
      <c r="D96" s="63">
        <v>15261.5</v>
      </c>
      <c r="E96" s="64">
        <v>14771.9</v>
      </c>
      <c r="F96" s="63">
        <f t="shared" si="23"/>
        <v>-489.60000000000036</v>
      </c>
      <c r="G96" s="90">
        <f t="shared" si="24"/>
        <v>96.791927399010589</v>
      </c>
    </row>
    <row r="97" spans="1:7" ht="31.7" customHeight="1" x14ac:dyDescent="0.2">
      <c r="A97" s="131" t="s">
        <v>67</v>
      </c>
      <c r="B97" s="131"/>
      <c r="C97" s="131"/>
      <c r="D97" s="131"/>
      <c r="E97" s="131"/>
      <c r="F97" s="131"/>
      <c r="G97" s="131"/>
    </row>
    <row r="98" spans="1:7" ht="54.75" customHeight="1" x14ac:dyDescent="0.2">
      <c r="A98" s="28" t="s">
        <v>86</v>
      </c>
      <c r="B98" s="27">
        <v>3010</v>
      </c>
      <c r="C98" s="101" t="e">
        <f>(C39/C51)</f>
        <v>#DIV/0!</v>
      </c>
      <c r="D98" s="88">
        <f>(D39/D50)</f>
        <v>0.34053507884355211</v>
      </c>
      <c r="E98" s="88">
        <f>(E39/E51)</f>
        <v>0.16043828313177946</v>
      </c>
      <c r="F98" s="89"/>
      <c r="G98" s="82"/>
    </row>
    <row r="99" spans="1:7" ht="37.5" x14ac:dyDescent="0.2">
      <c r="A99" s="81" t="s">
        <v>22</v>
      </c>
      <c r="B99" s="27">
        <v>3020</v>
      </c>
      <c r="C99" s="101" t="e">
        <f>((C58+C68+C78)/C85)</f>
        <v>#DIV/0!</v>
      </c>
      <c r="D99" s="88">
        <f>((D58+D68)/D85)</f>
        <v>4.4978648772304404E-2</v>
      </c>
      <c r="E99" s="88">
        <f t="shared" ref="E99" si="25">((E58+E68+E78)/E85)</f>
        <v>5.7775898454113163E-2</v>
      </c>
      <c r="F99" s="89"/>
      <c r="G99" s="82"/>
    </row>
    <row r="100" spans="1:7" ht="37.5" x14ac:dyDescent="0.2">
      <c r="A100" s="81" t="s">
        <v>70</v>
      </c>
      <c r="B100" s="27">
        <v>3030</v>
      </c>
      <c r="C100" s="101" t="e">
        <f>(C88/C50)</f>
        <v>#DIV/0!</v>
      </c>
      <c r="D100" s="88">
        <v>0.371</v>
      </c>
      <c r="E100" s="88">
        <f t="shared" ref="E100" si="26">(E88/E50)</f>
        <v>0.38921993063546595</v>
      </c>
      <c r="F100" s="89"/>
      <c r="G100" s="82"/>
    </row>
    <row r="101" spans="1:7" ht="56.25" x14ac:dyDescent="0.2">
      <c r="A101" s="81" t="s">
        <v>21</v>
      </c>
      <c r="B101" s="27">
        <v>3040</v>
      </c>
      <c r="C101" s="101" t="e">
        <f>(C123/C85)</f>
        <v>#DIV/0!</v>
      </c>
      <c r="D101" s="88">
        <v>0.68100000000000005</v>
      </c>
      <c r="E101" s="88">
        <f t="shared" ref="E101" si="27">(E123/E50)</f>
        <v>0.67821812812321447</v>
      </c>
      <c r="F101" s="89"/>
      <c r="G101" s="82"/>
    </row>
    <row r="102" spans="1:7" ht="24.75" customHeight="1" x14ac:dyDescent="0.2">
      <c r="A102" s="28" t="s">
        <v>20</v>
      </c>
      <c r="B102" s="27">
        <v>3050</v>
      </c>
      <c r="C102" s="102" t="e">
        <f>C96/C95</f>
        <v>#DIV/0!</v>
      </c>
      <c r="D102" s="90">
        <f>D96/D95</f>
        <v>0.38759955707261567</v>
      </c>
      <c r="E102" s="90">
        <f>E96/E95</f>
        <v>0.30475056785243471</v>
      </c>
      <c r="F102" s="89"/>
      <c r="G102" s="16"/>
    </row>
    <row r="103" spans="1:7" ht="42" customHeight="1" x14ac:dyDescent="0.2">
      <c r="A103" s="28" t="s">
        <v>19</v>
      </c>
      <c r="B103" s="27">
        <v>3060</v>
      </c>
      <c r="C103" s="102" t="e">
        <f>(C90+C91)/C88</f>
        <v>#DIV/0!</v>
      </c>
      <c r="D103" s="90">
        <f>(D90+D91)/D88</f>
        <v>0.45553636064494901</v>
      </c>
      <c r="E103" s="90">
        <f>(E90+E91)/E88</f>
        <v>0.4595684196924667</v>
      </c>
      <c r="F103" s="89"/>
      <c r="G103" s="16"/>
    </row>
    <row r="104" spans="1:7" ht="29.25" customHeight="1" x14ac:dyDescent="0.2">
      <c r="A104" s="135" t="s">
        <v>68</v>
      </c>
      <c r="B104" s="135"/>
      <c r="C104" s="135"/>
      <c r="D104" s="135"/>
      <c r="E104" s="135"/>
      <c r="F104" s="135"/>
      <c r="G104" s="135"/>
    </row>
    <row r="105" spans="1:7" x14ac:dyDescent="0.2">
      <c r="A105" s="28" t="s">
        <v>18</v>
      </c>
      <c r="B105" s="27">
        <v>4010</v>
      </c>
      <c r="C105" s="63"/>
      <c r="D105" s="63">
        <v>24088.400000000001</v>
      </c>
      <c r="E105" s="63">
        <v>34827.9</v>
      </c>
      <c r="F105" s="63">
        <f>E105-D105</f>
        <v>10739.5</v>
      </c>
      <c r="G105" s="90">
        <f t="shared" ref="G105:G111" si="28">E105*100/D105</f>
        <v>144.58370003819266</v>
      </c>
    </row>
    <row r="106" spans="1:7" x14ac:dyDescent="0.2">
      <c r="A106" s="28" t="s">
        <v>17</v>
      </c>
      <c r="B106" s="27">
        <v>4020</v>
      </c>
      <c r="C106" s="63"/>
      <c r="D106" s="63">
        <v>7043.9</v>
      </c>
      <c r="E106" s="63">
        <v>7356.7</v>
      </c>
      <c r="F106" s="63">
        <f>E106-D106</f>
        <v>312.80000000000018</v>
      </c>
      <c r="G106" s="90">
        <f t="shared" si="28"/>
        <v>104.4407217592527</v>
      </c>
    </row>
    <row r="107" spans="1:7" ht="37.5" x14ac:dyDescent="0.2">
      <c r="A107" s="28" t="s">
        <v>16</v>
      </c>
      <c r="B107" s="27">
        <v>4021</v>
      </c>
      <c r="C107" s="63"/>
      <c r="D107" s="63">
        <v>685</v>
      </c>
      <c r="E107" s="63">
        <v>677.4</v>
      </c>
      <c r="F107" s="63">
        <f>E107-D107</f>
        <v>-7.6000000000000227</v>
      </c>
      <c r="G107" s="90">
        <f t="shared" si="28"/>
        <v>98.890510948905103</v>
      </c>
    </row>
    <row r="108" spans="1:7" x14ac:dyDescent="0.2">
      <c r="A108" s="15" t="s">
        <v>15</v>
      </c>
      <c r="B108" s="25">
        <v>4030</v>
      </c>
      <c r="C108" s="98">
        <f>C105+C106</f>
        <v>0</v>
      </c>
      <c r="D108" s="62">
        <f>D105+D106</f>
        <v>31132.300000000003</v>
      </c>
      <c r="E108" s="62">
        <f>E105+E106</f>
        <v>42184.6</v>
      </c>
      <c r="F108" s="62">
        <f t="shared" ref="F108:F114" si="29">E108-D108</f>
        <v>11052.299999999996</v>
      </c>
      <c r="G108" s="111">
        <f t="shared" si="28"/>
        <v>135.50107123469834</v>
      </c>
    </row>
    <row r="109" spans="1:7" ht="37.5" x14ac:dyDescent="0.2">
      <c r="A109" s="28" t="s">
        <v>14</v>
      </c>
      <c r="B109" s="27">
        <v>4040</v>
      </c>
      <c r="C109" s="103"/>
      <c r="D109" s="63"/>
      <c r="E109" s="63"/>
      <c r="F109" s="63"/>
      <c r="G109" s="112" t="e">
        <f t="shared" si="28"/>
        <v>#DIV/0!</v>
      </c>
    </row>
    <row r="110" spans="1:7" x14ac:dyDescent="0.2">
      <c r="A110" s="28" t="s">
        <v>13</v>
      </c>
      <c r="B110" s="27">
        <v>4050</v>
      </c>
      <c r="C110" s="103"/>
      <c r="D110" s="63">
        <v>18112</v>
      </c>
      <c r="E110" s="63">
        <v>16098.9</v>
      </c>
      <c r="F110" s="63">
        <f t="shared" si="29"/>
        <v>-2013.1000000000004</v>
      </c>
      <c r="G110" s="90">
        <f t="shared" si="28"/>
        <v>88.885269434628981</v>
      </c>
    </row>
    <row r="111" spans="1:7" x14ac:dyDescent="0.2">
      <c r="A111" s="26" t="s">
        <v>12</v>
      </c>
      <c r="B111" s="25">
        <v>4060</v>
      </c>
      <c r="C111" s="98">
        <f>C109+C110</f>
        <v>0</v>
      </c>
      <c r="D111" s="62">
        <f>D109+D110</f>
        <v>18112</v>
      </c>
      <c r="E111" s="62">
        <f>E109+E110</f>
        <v>16098.9</v>
      </c>
      <c r="F111" s="62">
        <f t="shared" si="29"/>
        <v>-2013.1000000000004</v>
      </c>
      <c r="G111" s="111">
        <f t="shared" si="28"/>
        <v>88.885269434628981</v>
      </c>
    </row>
    <row r="112" spans="1:7" x14ac:dyDescent="0.2">
      <c r="A112" s="28" t="s">
        <v>11</v>
      </c>
      <c r="B112" s="27">
        <v>4070</v>
      </c>
      <c r="C112" s="63"/>
      <c r="D112" s="63"/>
      <c r="E112" s="63"/>
      <c r="F112" s="63"/>
      <c r="G112" s="96" t="e">
        <f t="shared" ref="G112:G113" si="30">E112*100/D112</f>
        <v>#DIV/0!</v>
      </c>
    </row>
    <row r="113" spans="1:14" x14ac:dyDescent="0.2">
      <c r="A113" s="28" t="s">
        <v>10</v>
      </c>
      <c r="B113" s="27">
        <v>4080</v>
      </c>
      <c r="C113" s="91"/>
      <c r="D113" s="91"/>
      <c r="E113" s="91"/>
      <c r="F113" s="91"/>
      <c r="G113" s="97" t="e">
        <f t="shared" si="30"/>
        <v>#DIV/0!</v>
      </c>
    </row>
    <row r="114" spans="1:14" x14ac:dyDescent="0.2">
      <c r="A114" s="26" t="s">
        <v>9</v>
      </c>
      <c r="B114" s="25">
        <v>4090</v>
      </c>
      <c r="C114" s="86"/>
      <c r="D114" s="62">
        <v>24614.6</v>
      </c>
      <c r="E114" s="62">
        <f>E108-E111</f>
        <v>26085.699999999997</v>
      </c>
      <c r="F114" s="62">
        <f t="shared" si="29"/>
        <v>1471.0999999999985</v>
      </c>
      <c r="G114" s="111">
        <f>E114*100/D114</f>
        <v>105.97653425202927</v>
      </c>
    </row>
    <row r="115" spans="1:14" ht="26.45" customHeight="1" x14ac:dyDescent="0.2">
      <c r="A115" s="131" t="s">
        <v>69</v>
      </c>
      <c r="B115" s="131"/>
      <c r="C115" s="131"/>
      <c r="D115" s="131"/>
      <c r="E115" s="131"/>
      <c r="F115" s="131"/>
      <c r="G115" s="131"/>
      <c r="H115" s="24">
        <f>SUM(H116:H120)</f>
        <v>236</v>
      </c>
    </row>
    <row r="116" spans="1:14" ht="37.5" customHeight="1" x14ac:dyDescent="0.2">
      <c r="A116" s="15" t="s">
        <v>72</v>
      </c>
      <c r="B116" s="23">
        <v>5000</v>
      </c>
      <c r="C116" s="98">
        <f>SUM(C117:C122)</f>
        <v>0</v>
      </c>
      <c r="D116" s="62">
        <v>283</v>
      </c>
      <c r="E116" s="62">
        <f>SUM(E117:E122)</f>
        <v>277</v>
      </c>
      <c r="F116" s="62">
        <f t="shared" ref="F116:F143" si="31">E116-D116</f>
        <v>-6</v>
      </c>
      <c r="G116" s="62">
        <f t="shared" ref="G116:G144" si="32">E116*100/D116</f>
        <v>97.879858657243815</v>
      </c>
      <c r="H116" s="22">
        <v>84</v>
      </c>
    </row>
    <row r="117" spans="1:14" x14ac:dyDescent="0.2">
      <c r="A117" s="81" t="s">
        <v>8</v>
      </c>
      <c r="B117" s="17">
        <v>5010</v>
      </c>
      <c r="C117" s="63"/>
      <c r="D117" s="63">
        <v>1</v>
      </c>
      <c r="E117" s="63">
        <v>1</v>
      </c>
      <c r="F117" s="63">
        <f t="shared" si="31"/>
        <v>0</v>
      </c>
      <c r="G117" s="63">
        <f t="shared" si="32"/>
        <v>100</v>
      </c>
      <c r="H117" s="22">
        <v>108</v>
      </c>
    </row>
    <row r="118" spans="1:14" ht="37.5" x14ac:dyDescent="0.2">
      <c r="A118" s="81" t="s">
        <v>7</v>
      </c>
      <c r="B118" s="17">
        <v>5020</v>
      </c>
      <c r="C118" s="63"/>
      <c r="D118" s="63">
        <v>25</v>
      </c>
      <c r="E118" s="63">
        <v>17</v>
      </c>
      <c r="F118" s="63">
        <f t="shared" si="31"/>
        <v>-8</v>
      </c>
      <c r="G118" s="63">
        <f t="shared" si="32"/>
        <v>68</v>
      </c>
      <c r="H118" s="22">
        <v>9</v>
      </c>
    </row>
    <row r="119" spans="1:14" x14ac:dyDescent="0.2">
      <c r="A119" s="81" t="s">
        <v>6</v>
      </c>
      <c r="B119" s="17">
        <v>5030</v>
      </c>
      <c r="C119" s="63"/>
      <c r="D119" s="63">
        <v>57</v>
      </c>
      <c r="E119" s="63">
        <v>51</v>
      </c>
      <c r="F119" s="63">
        <f t="shared" si="31"/>
        <v>-6</v>
      </c>
      <c r="G119" s="63">
        <f t="shared" si="32"/>
        <v>89.473684210526315</v>
      </c>
      <c r="H119" s="21">
        <v>35</v>
      </c>
    </row>
    <row r="120" spans="1:14" x14ac:dyDescent="0.2">
      <c r="A120" s="81" t="s">
        <v>5</v>
      </c>
      <c r="B120" s="17">
        <v>5040</v>
      </c>
      <c r="C120" s="63"/>
      <c r="D120" s="63">
        <v>115</v>
      </c>
      <c r="E120" s="63">
        <v>114</v>
      </c>
      <c r="F120" s="63">
        <f t="shared" si="31"/>
        <v>-1</v>
      </c>
      <c r="G120" s="63">
        <f t="shared" si="32"/>
        <v>99.130434782608702</v>
      </c>
    </row>
    <row r="121" spans="1:14" x14ac:dyDescent="0.2">
      <c r="A121" s="81" t="s">
        <v>4</v>
      </c>
      <c r="B121" s="17">
        <v>5050</v>
      </c>
      <c r="C121" s="63"/>
      <c r="D121" s="63">
        <v>57</v>
      </c>
      <c r="E121" s="63">
        <v>57</v>
      </c>
      <c r="F121" s="63">
        <f t="shared" si="31"/>
        <v>0</v>
      </c>
      <c r="G121" s="63">
        <f t="shared" si="32"/>
        <v>100</v>
      </c>
    </row>
    <row r="122" spans="1:14" x14ac:dyDescent="0.2">
      <c r="A122" s="81" t="s">
        <v>3</v>
      </c>
      <c r="B122" s="17">
        <v>5060</v>
      </c>
      <c r="C122" s="63"/>
      <c r="D122" s="63">
        <v>28</v>
      </c>
      <c r="E122" s="63">
        <v>37</v>
      </c>
      <c r="F122" s="63">
        <f t="shared" si="31"/>
        <v>9</v>
      </c>
      <c r="G122" s="63">
        <f t="shared" si="32"/>
        <v>132.14285714285714</v>
      </c>
    </row>
    <row r="123" spans="1:14" ht="37.5" x14ac:dyDescent="0.2">
      <c r="A123" s="15" t="s">
        <v>73</v>
      </c>
      <c r="B123" s="23">
        <v>5100</v>
      </c>
      <c r="C123" s="98">
        <f>SUM(C124:C129)</f>
        <v>0</v>
      </c>
      <c r="D123" s="62">
        <f>SUM(D124:D129)</f>
        <v>35724.5</v>
      </c>
      <c r="E123" s="62">
        <f>SUM(E124:E129)</f>
        <v>33713.137999999999</v>
      </c>
      <c r="F123" s="62">
        <f t="shared" si="31"/>
        <v>-2011.362000000001</v>
      </c>
      <c r="G123" s="62">
        <f t="shared" si="32"/>
        <v>94.369796638161475</v>
      </c>
      <c r="H123" s="20" t="e">
        <f>E59+#REF!+E85+E58+#REF!</f>
        <v>#REF!</v>
      </c>
      <c r="J123" s="20">
        <v>20781.599999999999</v>
      </c>
      <c r="K123" s="20">
        <f>J123-E123</f>
        <v>-12931.538</v>
      </c>
      <c r="L123" s="1">
        <v>106.1</v>
      </c>
      <c r="N123" s="20"/>
    </row>
    <row r="124" spans="1:14" x14ac:dyDescent="0.2">
      <c r="A124" s="81" t="s">
        <v>8</v>
      </c>
      <c r="B124" s="17">
        <v>5110</v>
      </c>
      <c r="C124" s="63"/>
      <c r="D124" s="63">
        <v>445.1</v>
      </c>
      <c r="E124" s="63">
        <f>473.9*1.22</f>
        <v>578.15800000000002</v>
      </c>
      <c r="F124" s="63">
        <f t="shared" si="31"/>
        <v>133.05799999999999</v>
      </c>
      <c r="G124" s="63">
        <f t="shared" si="32"/>
        <v>129.89395641428894</v>
      </c>
    </row>
    <row r="125" spans="1:14" ht="37.5" x14ac:dyDescent="0.2">
      <c r="A125" s="81" t="s">
        <v>7</v>
      </c>
      <c r="B125" s="17">
        <v>5120</v>
      </c>
      <c r="C125" s="63"/>
      <c r="D125" s="63">
        <v>3037.2</v>
      </c>
      <c r="E125" s="63">
        <f>1947.1*1.22+0.8</f>
        <v>2376.2620000000002</v>
      </c>
      <c r="F125" s="63">
        <f t="shared" si="31"/>
        <v>-660.93799999999965</v>
      </c>
      <c r="G125" s="63">
        <f t="shared" si="32"/>
        <v>78.23857500329251</v>
      </c>
    </row>
    <row r="126" spans="1:14" x14ac:dyDescent="0.2">
      <c r="A126" s="81" t="s">
        <v>6</v>
      </c>
      <c r="B126" s="17">
        <v>5130</v>
      </c>
      <c r="C126" s="63"/>
      <c r="D126" s="63">
        <v>12079.6</v>
      </c>
      <c r="E126" s="63">
        <f>8453.7*1.22-10-10+100</f>
        <v>10393.514000000001</v>
      </c>
      <c r="F126" s="63">
        <f t="shared" si="31"/>
        <v>-1686.0859999999993</v>
      </c>
      <c r="G126" s="63">
        <f t="shared" si="32"/>
        <v>86.041872247425417</v>
      </c>
    </row>
    <row r="127" spans="1:14" x14ac:dyDescent="0.2">
      <c r="A127" s="81" t="s">
        <v>5</v>
      </c>
      <c r="B127" s="17">
        <v>5140</v>
      </c>
      <c r="C127" s="63"/>
      <c r="D127" s="63">
        <v>13525</v>
      </c>
      <c r="E127" s="63">
        <f>10712.6*1.22-10.5-10.1+100</f>
        <v>13148.771999999999</v>
      </c>
      <c r="F127" s="63">
        <f t="shared" si="31"/>
        <v>-376.22800000000097</v>
      </c>
      <c r="G127" s="63">
        <f t="shared" si="32"/>
        <v>97.218277264325323</v>
      </c>
    </row>
    <row r="128" spans="1:14" x14ac:dyDescent="0.2">
      <c r="A128" s="81" t="s">
        <v>4</v>
      </c>
      <c r="B128" s="17">
        <v>5150</v>
      </c>
      <c r="C128" s="63"/>
      <c r="D128" s="63">
        <v>4833</v>
      </c>
      <c r="E128" s="63">
        <f>4049.8*1.22+27.6</f>
        <v>4968.3560000000007</v>
      </c>
      <c r="F128" s="63">
        <f t="shared" si="31"/>
        <v>135.35600000000068</v>
      </c>
      <c r="G128" s="63">
        <f t="shared" si="32"/>
        <v>102.80066211462861</v>
      </c>
    </row>
    <row r="129" spans="1:15" x14ac:dyDescent="0.2">
      <c r="A129" s="81" t="s">
        <v>3</v>
      </c>
      <c r="B129" s="17">
        <v>5160</v>
      </c>
      <c r="C129" s="63"/>
      <c r="D129" s="63">
        <v>1804.6</v>
      </c>
      <c r="E129" s="63">
        <f>1820.8*1.22+26.7</f>
        <v>2248.0759999999996</v>
      </c>
      <c r="F129" s="63">
        <f t="shared" si="31"/>
        <v>443.47599999999966</v>
      </c>
      <c r="G129" s="63">
        <f t="shared" si="32"/>
        <v>124.57475340795742</v>
      </c>
    </row>
    <row r="130" spans="1:15" ht="37.5" x14ac:dyDescent="0.2">
      <c r="A130" s="15" t="s">
        <v>74</v>
      </c>
      <c r="B130" s="23">
        <v>5200</v>
      </c>
      <c r="C130" s="98">
        <f>SUM(C131:C136)</f>
        <v>0</v>
      </c>
      <c r="D130" s="62">
        <f>SUM(D131:D136)</f>
        <v>29287.8</v>
      </c>
      <c r="E130" s="62">
        <f>SUM(E131:E136)</f>
        <v>27457.9</v>
      </c>
      <c r="F130" s="62">
        <f t="shared" si="31"/>
        <v>-1829.8999999999978</v>
      </c>
      <c r="G130" s="62">
        <f t="shared" si="32"/>
        <v>93.752005954697864</v>
      </c>
      <c r="H130" s="20" t="e">
        <f>E58+#REF!+E85-71.14082</f>
        <v>#REF!</v>
      </c>
      <c r="N130" s="20"/>
      <c r="O130" s="20"/>
    </row>
    <row r="131" spans="1:15" x14ac:dyDescent="0.2">
      <c r="A131" s="81" t="s">
        <v>8</v>
      </c>
      <c r="B131" s="17">
        <v>5210</v>
      </c>
      <c r="C131" s="63"/>
      <c r="D131" s="65">
        <v>364.8</v>
      </c>
      <c r="E131" s="63">
        <v>473.9</v>
      </c>
      <c r="F131" s="64">
        <f t="shared" si="31"/>
        <v>109.09999999999997</v>
      </c>
      <c r="G131" s="63">
        <f t="shared" si="32"/>
        <v>129.90679824561403</v>
      </c>
      <c r="H131" s="19">
        <v>231.4</v>
      </c>
    </row>
    <row r="132" spans="1:15" ht="37.5" x14ac:dyDescent="0.2">
      <c r="A132" s="81" t="s">
        <v>7</v>
      </c>
      <c r="B132" s="17">
        <v>5220</v>
      </c>
      <c r="C132" s="63"/>
      <c r="D132" s="65">
        <v>2489.5</v>
      </c>
      <c r="E132" s="63">
        <v>1947.1</v>
      </c>
      <c r="F132" s="64">
        <f t="shared" si="31"/>
        <v>-542.40000000000009</v>
      </c>
      <c r="G132" s="63">
        <f t="shared" si="32"/>
        <v>78.212492468367145</v>
      </c>
      <c r="H132" s="19">
        <v>2473.5</v>
      </c>
      <c r="N132" s="20"/>
    </row>
    <row r="133" spans="1:15" x14ac:dyDescent="0.2">
      <c r="A133" s="81" t="s">
        <v>6</v>
      </c>
      <c r="B133" s="17">
        <v>5230</v>
      </c>
      <c r="C133" s="63"/>
      <c r="D133" s="65">
        <v>9906.7000000000007</v>
      </c>
      <c r="E133" s="63">
        <v>8453.7000000000007</v>
      </c>
      <c r="F133" s="64">
        <f t="shared" si="31"/>
        <v>-1453</v>
      </c>
      <c r="G133" s="63">
        <f t="shared" si="32"/>
        <v>85.333158367569425</v>
      </c>
      <c r="H133" s="19">
        <v>6790.5</v>
      </c>
      <c r="I133" s="20">
        <f>D133+D134+D135+D136</f>
        <v>26433.500000000004</v>
      </c>
    </row>
    <row r="134" spans="1:15" x14ac:dyDescent="0.2">
      <c r="A134" s="81" t="s">
        <v>5</v>
      </c>
      <c r="B134" s="17">
        <v>5240</v>
      </c>
      <c r="C134" s="63"/>
      <c r="D134" s="65">
        <v>11086.1</v>
      </c>
      <c r="E134" s="63">
        <v>10712.6</v>
      </c>
      <c r="F134" s="64">
        <f t="shared" si="31"/>
        <v>-373.5</v>
      </c>
      <c r="G134" s="63">
        <f t="shared" si="32"/>
        <v>96.630916192348977</v>
      </c>
      <c r="H134" s="19">
        <v>5971.6</v>
      </c>
    </row>
    <row r="135" spans="1:15" x14ac:dyDescent="0.2">
      <c r="A135" s="81" t="s">
        <v>4</v>
      </c>
      <c r="B135" s="17">
        <v>5250</v>
      </c>
      <c r="C135" s="63"/>
      <c r="D135" s="65">
        <v>3961.5</v>
      </c>
      <c r="E135" s="63">
        <v>4049.8</v>
      </c>
      <c r="F135" s="64">
        <f t="shared" si="31"/>
        <v>88.300000000000182</v>
      </c>
      <c r="G135" s="63">
        <f t="shared" si="32"/>
        <v>102.22895367916193</v>
      </c>
      <c r="H135" s="19">
        <v>368.3</v>
      </c>
    </row>
    <row r="136" spans="1:15" x14ac:dyDescent="0.2">
      <c r="A136" s="81" t="s">
        <v>3</v>
      </c>
      <c r="B136" s="17">
        <v>5260</v>
      </c>
      <c r="C136" s="63"/>
      <c r="D136" s="65">
        <v>1479.2</v>
      </c>
      <c r="E136" s="63">
        <v>1820.8</v>
      </c>
      <c r="F136" s="64">
        <f t="shared" si="31"/>
        <v>341.59999999999991</v>
      </c>
      <c r="G136" s="63">
        <f t="shared" si="32"/>
        <v>123.0935640886966</v>
      </c>
      <c r="H136" s="19">
        <v>1285.8</v>
      </c>
    </row>
    <row r="137" spans="1:15" ht="42" customHeight="1" x14ac:dyDescent="0.2">
      <c r="A137" s="18" t="s">
        <v>75</v>
      </c>
      <c r="B137" s="23">
        <v>5300</v>
      </c>
      <c r="C137" s="92"/>
      <c r="D137" s="111">
        <f>D130/D116/12*1000</f>
        <v>8624.2049469964659</v>
      </c>
      <c r="E137" s="111">
        <f>E130/E116/12*1000</f>
        <v>8260.4993983152835</v>
      </c>
      <c r="F137" s="62">
        <f t="shared" si="31"/>
        <v>-363.70554868118234</v>
      </c>
      <c r="G137" s="62">
        <f t="shared" si="32"/>
        <v>95.782735325557752</v>
      </c>
    </row>
    <row r="138" spans="1:15" x14ac:dyDescent="0.2">
      <c r="A138" s="81" t="s">
        <v>8</v>
      </c>
      <c r="B138" s="17">
        <v>5310</v>
      </c>
      <c r="C138" s="63"/>
      <c r="D138" s="93">
        <f t="shared" ref="D138:E143" si="33">D131/D117/12*1000</f>
        <v>30400.000000000004</v>
      </c>
      <c r="E138" s="93">
        <f t="shared" si="33"/>
        <v>39491.666666666664</v>
      </c>
      <c r="F138" s="63">
        <f t="shared" si="31"/>
        <v>9091.6666666666606</v>
      </c>
      <c r="G138" s="64">
        <f t="shared" si="32"/>
        <v>129.90679824561403</v>
      </c>
    </row>
    <row r="139" spans="1:15" ht="37.5" x14ac:dyDescent="0.2">
      <c r="A139" s="81" t="s">
        <v>7</v>
      </c>
      <c r="B139" s="17">
        <v>5320</v>
      </c>
      <c r="C139" s="63"/>
      <c r="D139" s="93">
        <f t="shared" si="33"/>
        <v>8298.3333333333339</v>
      </c>
      <c r="E139" s="93">
        <f t="shared" ref="E139" si="34">E132/E118/12*1000</f>
        <v>9544.6078431372553</v>
      </c>
      <c r="F139" s="63">
        <f t="shared" si="31"/>
        <v>1246.2745098039213</v>
      </c>
      <c r="G139" s="64">
        <f t="shared" si="32"/>
        <v>115.0183712770105</v>
      </c>
    </row>
    <row r="140" spans="1:15" x14ac:dyDescent="0.2">
      <c r="A140" s="81" t="s">
        <v>6</v>
      </c>
      <c r="B140" s="17">
        <v>5330</v>
      </c>
      <c r="C140" s="63"/>
      <c r="D140" s="93">
        <f t="shared" si="33"/>
        <v>14483.479532163743</v>
      </c>
      <c r="E140" s="93">
        <f t="shared" ref="E140" si="35">E133/E119/12*1000</f>
        <v>13813.235294117649</v>
      </c>
      <c r="F140" s="63">
        <f t="shared" si="31"/>
        <v>-670.24423804609432</v>
      </c>
      <c r="G140" s="64">
        <f t="shared" si="32"/>
        <v>95.372353469636423</v>
      </c>
    </row>
    <row r="141" spans="1:15" x14ac:dyDescent="0.2">
      <c r="A141" s="81" t="s">
        <v>5</v>
      </c>
      <c r="B141" s="17">
        <v>5340</v>
      </c>
      <c r="C141" s="63"/>
      <c r="D141" s="93">
        <f t="shared" si="33"/>
        <v>8033.4057971014499</v>
      </c>
      <c r="E141" s="93">
        <f t="shared" ref="E141" si="36">E134/E120/12*1000</f>
        <v>7830.8479532163747</v>
      </c>
      <c r="F141" s="63">
        <f t="shared" si="31"/>
        <v>-202.55784388507527</v>
      </c>
      <c r="G141" s="64">
        <f t="shared" si="32"/>
        <v>97.478555808071334</v>
      </c>
    </row>
    <row r="142" spans="1:15" x14ac:dyDescent="0.2">
      <c r="A142" s="81" t="s">
        <v>4</v>
      </c>
      <c r="B142" s="17">
        <v>5350</v>
      </c>
      <c r="C142" s="63"/>
      <c r="D142" s="93">
        <f t="shared" si="33"/>
        <v>5791.666666666667</v>
      </c>
      <c r="E142" s="93">
        <f t="shared" ref="E142" si="37">E135/E121/12*1000</f>
        <v>5920.7602339181294</v>
      </c>
      <c r="F142" s="63">
        <f t="shared" si="31"/>
        <v>129.09356725146245</v>
      </c>
      <c r="G142" s="64">
        <f t="shared" si="32"/>
        <v>102.22895367916193</v>
      </c>
    </row>
    <row r="143" spans="1:15" x14ac:dyDescent="0.2">
      <c r="A143" s="81" t="s">
        <v>3</v>
      </c>
      <c r="B143" s="17">
        <v>5360</v>
      </c>
      <c r="C143" s="63"/>
      <c r="D143" s="93">
        <f t="shared" si="33"/>
        <v>4402.3809523809523</v>
      </c>
      <c r="E143" s="93">
        <f t="shared" ref="E143" si="38">E136/E122/12*1000</f>
        <v>4100.9009009009005</v>
      </c>
      <c r="F143" s="63">
        <f t="shared" si="31"/>
        <v>-301.48005148005177</v>
      </c>
      <c r="G143" s="64">
        <f t="shared" si="32"/>
        <v>93.151886337392014</v>
      </c>
    </row>
    <row r="144" spans="1:15" ht="40.700000000000003" customHeight="1" x14ac:dyDescent="0.2">
      <c r="A144" s="15" t="s">
        <v>76</v>
      </c>
      <c r="B144" s="23">
        <v>5400</v>
      </c>
      <c r="C144" s="86"/>
      <c r="D144" s="86"/>
      <c r="E144" s="86"/>
      <c r="F144" s="86"/>
      <c r="G144" s="98" t="e">
        <f t="shared" si="32"/>
        <v>#DIV/0!</v>
      </c>
    </row>
    <row r="145" spans="1:7" ht="40.700000000000003" customHeight="1" x14ac:dyDescent="0.2">
      <c r="A145" s="83"/>
      <c r="B145" s="84"/>
      <c r="C145" s="85"/>
      <c r="D145" s="85"/>
      <c r="E145" s="85"/>
      <c r="F145" s="85"/>
      <c r="G145" s="85"/>
    </row>
    <row r="146" spans="1:7" x14ac:dyDescent="0.2">
      <c r="A146" s="6"/>
      <c r="B146" s="12"/>
      <c r="C146" s="14"/>
      <c r="D146" s="14"/>
      <c r="E146" s="60"/>
      <c r="F146" s="14"/>
      <c r="G146" s="14"/>
    </row>
    <row r="147" spans="1:7" ht="18.75" customHeight="1" x14ac:dyDescent="0.2">
      <c r="A147" s="13" t="s">
        <v>146</v>
      </c>
      <c r="B147" s="12"/>
      <c r="C147" s="11" t="s">
        <v>2</v>
      </c>
      <c r="D147" s="10"/>
      <c r="E147" s="127" t="s">
        <v>147</v>
      </c>
      <c r="F147" s="127"/>
      <c r="G147" s="127"/>
    </row>
    <row r="148" spans="1:7" s="7" customFormat="1" ht="18.75" customHeight="1" x14ac:dyDescent="0.2">
      <c r="A148" s="9" t="s">
        <v>1</v>
      </c>
      <c r="C148" s="8" t="s">
        <v>79</v>
      </c>
      <c r="D148" s="8"/>
      <c r="E148" s="126" t="s">
        <v>0</v>
      </c>
      <c r="F148" s="126"/>
      <c r="G148" s="126"/>
    </row>
    <row r="149" spans="1:7" x14ac:dyDescent="0.2">
      <c r="A149" s="6"/>
      <c r="C149" s="5"/>
      <c r="D149" s="4"/>
      <c r="E149" s="61"/>
      <c r="F149" s="4"/>
      <c r="G149" s="4"/>
    </row>
    <row r="150" spans="1:7" x14ac:dyDescent="0.2">
      <c r="A150" s="6"/>
      <c r="C150" s="5"/>
      <c r="D150" s="4"/>
      <c r="E150" s="61"/>
      <c r="F150" s="4"/>
      <c r="G150" s="4"/>
    </row>
    <row r="151" spans="1:7" x14ac:dyDescent="0.2">
      <c r="A151" s="6"/>
      <c r="C151" s="5"/>
      <c r="D151" s="4"/>
      <c r="E151" s="61"/>
      <c r="F151" s="4"/>
      <c r="G151" s="4"/>
    </row>
    <row r="152" spans="1:7" x14ac:dyDescent="0.2">
      <c r="A152" s="6"/>
      <c r="C152" s="5"/>
      <c r="D152" s="4"/>
      <c r="E152" s="61"/>
      <c r="F152" s="4"/>
      <c r="G152" s="4"/>
    </row>
    <row r="153" spans="1:7" x14ac:dyDescent="0.2">
      <c r="A153" s="6"/>
      <c r="C153" s="5"/>
      <c r="D153" s="4"/>
      <c r="E153" s="61"/>
      <c r="F153" s="4"/>
      <c r="G153" s="4"/>
    </row>
    <row r="154" spans="1:7" x14ac:dyDescent="0.2">
      <c r="A154" s="6"/>
      <c r="C154" s="5"/>
      <c r="D154" s="4"/>
      <c r="E154" s="61"/>
      <c r="F154" s="4"/>
      <c r="G154" s="4"/>
    </row>
    <row r="155" spans="1:7" x14ac:dyDescent="0.2">
      <c r="A155" s="6"/>
      <c r="C155" s="5"/>
      <c r="D155" s="4"/>
      <c r="E155" s="61"/>
      <c r="F155" s="4"/>
      <c r="G155" s="4"/>
    </row>
    <row r="156" spans="1:7" x14ac:dyDescent="0.2">
      <c r="A156" s="6"/>
      <c r="C156" s="5"/>
      <c r="D156" s="4"/>
      <c r="E156" s="61"/>
      <c r="F156" s="4"/>
      <c r="G156" s="4"/>
    </row>
    <row r="157" spans="1:7" x14ac:dyDescent="0.2">
      <c r="A157" s="6"/>
      <c r="C157" s="5"/>
      <c r="D157" s="4"/>
      <c r="E157" s="61"/>
      <c r="F157" s="4"/>
      <c r="G157" s="4"/>
    </row>
    <row r="158" spans="1:7" x14ac:dyDescent="0.2">
      <c r="A158" s="6"/>
      <c r="C158" s="5"/>
      <c r="D158" s="4"/>
      <c r="E158" s="61"/>
      <c r="F158" s="4"/>
      <c r="G158" s="4"/>
    </row>
    <row r="159" spans="1:7" x14ac:dyDescent="0.2">
      <c r="A159" s="6"/>
      <c r="C159" s="5"/>
      <c r="D159" s="4"/>
      <c r="E159" s="61"/>
      <c r="F159" s="4"/>
      <c r="G159" s="4"/>
    </row>
    <row r="160" spans="1:7" x14ac:dyDescent="0.2">
      <c r="A160" s="6"/>
      <c r="C160" s="5"/>
      <c r="D160" s="4"/>
      <c r="E160" s="61"/>
      <c r="F160" s="4"/>
      <c r="G160" s="4"/>
    </row>
    <row r="161" spans="1:7" x14ac:dyDescent="0.2">
      <c r="A161" s="6"/>
      <c r="C161" s="5"/>
      <c r="D161" s="4"/>
      <c r="E161" s="61"/>
      <c r="F161" s="4"/>
      <c r="G161" s="4"/>
    </row>
    <row r="162" spans="1:7" x14ac:dyDescent="0.2">
      <c r="A162" s="6"/>
      <c r="C162" s="5"/>
      <c r="D162" s="4"/>
      <c r="E162" s="61"/>
      <c r="F162" s="4"/>
      <c r="G162" s="4"/>
    </row>
    <row r="163" spans="1:7" x14ac:dyDescent="0.2">
      <c r="A163" s="6"/>
      <c r="C163" s="5"/>
      <c r="D163" s="4"/>
      <c r="E163" s="61"/>
      <c r="F163" s="4"/>
      <c r="G163" s="4"/>
    </row>
    <row r="164" spans="1:7" x14ac:dyDescent="0.2">
      <c r="A164" s="6"/>
      <c r="C164" s="5"/>
      <c r="D164" s="4"/>
      <c r="E164" s="61"/>
      <c r="F164" s="4"/>
      <c r="G164" s="4"/>
    </row>
    <row r="165" spans="1:7" x14ac:dyDescent="0.2">
      <c r="A165" s="6"/>
      <c r="C165" s="5"/>
      <c r="D165" s="4"/>
      <c r="E165" s="61"/>
      <c r="F165" s="4"/>
      <c r="G165" s="4"/>
    </row>
    <row r="166" spans="1:7" x14ac:dyDescent="0.2">
      <c r="A166" s="6"/>
      <c r="C166" s="5"/>
      <c r="D166" s="4"/>
      <c r="E166" s="61"/>
      <c r="F166" s="4"/>
      <c r="G166" s="4"/>
    </row>
    <row r="167" spans="1:7" x14ac:dyDescent="0.2">
      <c r="A167" s="6"/>
      <c r="C167" s="5"/>
      <c r="D167" s="4"/>
      <c r="E167" s="61"/>
      <c r="F167" s="4"/>
      <c r="G167" s="4"/>
    </row>
    <row r="168" spans="1:7" x14ac:dyDescent="0.2">
      <c r="A168" s="6"/>
      <c r="C168" s="5"/>
      <c r="D168" s="4"/>
      <c r="E168" s="61"/>
      <c r="F168" s="4"/>
      <c r="G168" s="4"/>
    </row>
    <row r="169" spans="1:7" x14ac:dyDescent="0.2">
      <c r="A169" s="6"/>
      <c r="C169" s="5"/>
      <c r="D169" s="4"/>
      <c r="E169" s="61"/>
      <c r="F169" s="4"/>
      <c r="G169" s="4"/>
    </row>
    <row r="170" spans="1:7" x14ac:dyDescent="0.2">
      <c r="A170" s="6"/>
      <c r="C170" s="5"/>
      <c r="D170" s="4"/>
      <c r="E170" s="61"/>
      <c r="F170" s="4"/>
      <c r="G170" s="4"/>
    </row>
    <row r="171" spans="1:7" x14ac:dyDescent="0.2">
      <c r="A171" s="6"/>
      <c r="C171" s="5"/>
      <c r="D171" s="4"/>
      <c r="E171" s="61"/>
      <c r="F171" s="4"/>
      <c r="G171" s="4"/>
    </row>
    <row r="172" spans="1:7" x14ac:dyDescent="0.2">
      <c r="A172" s="6"/>
      <c r="C172" s="5"/>
      <c r="D172" s="4"/>
      <c r="E172" s="61"/>
      <c r="F172" s="4"/>
      <c r="G172" s="4"/>
    </row>
    <row r="173" spans="1:7" x14ac:dyDescent="0.2">
      <c r="A173" s="6"/>
      <c r="C173" s="5"/>
      <c r="D173" s="4"/>
      <c r="E173" s="61"/>
      <c r="F173" s="4"/>
      <c r="G173" s="4"/>
    </row>
    <row r="174" spans="1:7" x14ac:dyDescent="0.2">
      <c r="A174" s="6"/>
      <c r="C174" s="5"/>
      <c r="D174" s="4"/>
      <c r="E174" s="61"/>
      <c r="F174" s="4"/>
      <c r="G174" s="4"/>
    </row>
    <row r="175" spans="1:7" x14ac:dyDescent="0.2">
      <c r="A175" s="6"/>
      <c r="C175" s="5"/>
      <c r="D175" s="4"/>
      <c r="E175" s="61"/>
      <c r="F175" s="4"/>
      <c r="G175" s="4"/>
    </row>
    <row r="176" spans="1:7" x14ac:dyDescent="0.2">
      <c r="A176" s="6"/>
      <c r="C176" s="5"/>
      <c r="D176" s="4"/>
      <c r="E176" s="61"/>
      <c r="F176" s="4"/>
      <c r="G176" s="4"/>
    </row>
    <row r="177" spans="1:7" x14ac:dyDescent="0.2">
      <c r="A177" s="6"/>
      <c r="C177" s="5"/>
      <c r="D177" s="4"/>
      <c r="E177" s="61"/>
      <c r="F177" s="4"/>
      <c r="G177" s="4"/>
    </row>
    <row r="178" spans="1:7" x14ac:dyDescent="0.2">
      <c r="A178" s="6"/>
      <c r="C178" s="5"/>
      <c r="D178" s="4"/>
      <c r="E178" s="61"/>
      <c r="F178" s="4"/>
      <c r="G178" s="4"/>
    </row>
    <row r="179" spans="1:7" x14ac:dyDescent="0.2">
      <c r="A179" s="6"/>
      <c r="C179" s="5"/>
      <c r="D179" s="4"/>
      <c r="E179" s="61"/>
      <c r="F179" s="4"/>
      <c r="G179" s="4"/>
    </row>
    <row r="180" spans="1:7" x14ac:dyDescent="0.2">
      <c r="A180" s="6"/>
      <c r="C180" s="5"/>
      <c r="D180" s="4"/>
      <c r="E180" s="61"/>
      <c r="F180" s="4"/>
      <c r="G180" s="4"/>
    </row>
    <row r="181" spans="1:7" x14ac:dyDescent="0.2">
      <c r="A181" s="6"/>
      <c r="C181" s="5"/>
      <c r="D181" s="4"/>
      <c r="E181" s="61"/>
      <c r="F181" s="4"/>
      <c r="G181" s="4"/>
    </row>
    <row r="182" spans="1:7" x14ac:dyDescent="0.2">
      <c r="A182" s="6"/>
      <c r="C182" s="5"/>
      <c r="D182" s="4"/>
      <c r="E182" s="61"/>
      <c r="F182" s="4"/>
      <c r="G182" s="4"/>
    </row>
    <row r="183" spans="1:7" x14ac:dyDescent="0.2">
      <c r="A183" s="6"/>
      <c r="C183" s="5"/>
      <c r="D183" s="4"/>
      <c r="E183" s="61"/>
      <c r="F183" s="4"/>
      <c r="G183" s="4"/>
    </row>
    <row r="184" spans="1:7" x14ac:dyDescent="0.2">
      <c r="A184" s="6"/>
      <c r="C184" s="5"/>
      <c r="D184" s="4"/>
      <c r="E184" s="61"/>
      <c r="F184" s="4"/>
      <c r="G184" s="4"/>
    </row>
    <row r="185" spans="1:7" x14ac:dyDescent="0.2">
      <c r="A185" s="6"/>
      <c r="C185" s="5"/>
      <c r="D185" s="4"/>
      <c r="E185" s="61"/>
      <c r="F185" s="4"/>
      <c r="G185" s="4"/>
    </row>
    <row r="186" spans="1:7" x14ac:dyDescent="0.2">
      <c r="A186" s="6"/>
      <c r="C186" s="5"/>
      <c r="D186" s="4"/>
      <c r="E186" s="61"/>
      <c r="F186" s="4"/>
      <c r="G186" s="4"/>
    </row>
    <row r="187" spans="1:7" x14ac:dyDescent="0.2">
      <c r="A187" s="6"/>
      <c r="C187" s="5"/>
      <c r="D187" s="4"/>
      <c r="E187" s="61"/>
      <c r="F187" s="4"/>
      <c r="G187" s="4"/>
    </row>
    <row r="188" spans="1:7" x14ac:dyDescent="0.2">
      <c r="A188" s="6"/>
      <c r="C188" s="5"/>
      <c r="D188" s="4"/>
      <c r="E188" s="61"/>
      <c r="F188" s="4"/>
      <c r="G188" s="4"/>
    </row>
    <row r="189" spans="1:7" x14ac:dyDescent="0.2">
      <c r="A189" s="6"/>
      <c r="C189" s="5"/>
      <c r="D189" s="4"/>
      <c r="E189" s="61"/>
      <c r="F189" s="4"/>
      <c r="G189" s="4"/>
    </row>
    <row r="190" spans="1:7" x14ac:dyDescent="0.2">
      <c r="A190" s="3"/>
    </row>
    <row r="191" spans="1:7" x14ac:dyDescent="0.2">
      <c r="A191" s="3"/>
    </row>
    <row r="192" spans="1:7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</sheetData>
  <mergeCells count="40">
    <mergeCell ref="A104:G104"/>
    <mergeCell ref="A24:G24"/>
    <mergeCell ref="A31:G31"/>
    <mergeCell ref="A87:G87"/>
    <mergeCell ref="B16:G16"/>
    <mergeCell ref="B18:E18"/>
    <mergeCell ref="B17:D17"/>
    <mergeCell ref="E148:G148"/>
    <mergeCell ref="E147:G147"/>
    <mergeCell ref="A21:G21"/>
    <mergeCell ref="F11:G11"/>
    <mergeCell ref="A25:G25"/>
    <mergeCell ref="F12:G12"/>
    <mergeCell ref="A30:G30"/>
    <mergeCell ref="D27:G27"/>
    <mergeCell ref="A115:G115"/>
    <mergeCell ref="A22:G22"/>
    <mergeCell ref="A23:G23"/>
    <mergeCell ref="A27:A28"/>
    <mergeCell ref="B27:B28"/>
    <mergeCell ref="B13:C13"/>
    <mergeCell ref="F13:G13"/>
    <mergeCell ref="A97:G97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F1:G1"/>
    <mergeCell ref="B8:C8"/>
    <mergeCell ref="F8:G8"/>
    <mergeCell ref="F9:G9"/>
    <mergeCell ref="E5:F5"/>
  </mergeCells>
  <phoneticPr fontId="13" type="noConversion"/>
  <pageMargins left="0.62992125984251968" right="0.39370078740157483" top="0.39370078740157483" bottom="0.19685039370078741" header="0.39370078740157483" footer="0.39370078740157483"/>
  <pageSetup paperSize="9" scale="45" fitToHeight="4" orientation="portrait" r:id="rId1"/>
  <rowBreaks count="2" manualBreakCount="2">
    <brk id="5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2021-04-14T10:34:09Z</cp:lastPrinted>
  <dcterms:created xsi:type="dcterms:W3CDTF">2019-10-17T10:42:43Z</dcterms:created>
  <dcterms:modified xsi:type="dcterms:W3CDTF">2021-04-14T10:34:11Z</dcterms:modified>
</cp:coreProperties>
</file>