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630" windowHeight="10245"/>
  </bookViews>
  <sheets>
    <sheet name="Додаток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'Додаток '!$27:$29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'Додаток '!$A$1:$G$148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1" l="1"/>
  <c r="G59" i="1" s="1"/>
  <c r="G106" i="1"/>
  <c r="G107" i="1"/>
  <c r="G110" i="1"/>
  <c r="G114" i="1"/>
  <c r="G105" i="1"/>
  <c r="G90" i="1"/>
  <c r="G91" i="1"/>
  <c r="G94" i="1"/>
  <c r="G95" i="1"/>
  <c r="G96" i="1"/>
  <c r="G76" i="1"/>
  <c r="G80" i="1"/>
  <c r="G81" i="1"/>
  <c r="G72" i="1"/>
  <c r="G67" i="1"/>
  <c r="G68" i="1"/>
  <c r="G69" i="1"/>
  <c r="G70" i="1"/>
  <c r="G65" i="1"/>
  <c r="G66" i="1"/>
  <c r="G60" i="1"/>
  <c r="G58" i="1"/>
  <c r="G53" i="1"/>
  <c r="E143" i="1" l="1"/>
  <c r="D51" i="1"/>
  <c r="E142" i="1" l="1"/>
  <c r="E141" i="1"/>
  <c r="E140" i="1"/>
  <c r="E139" i="1"/>
  <c r="E138" i="1"/>
  <c r="F129" i="1"/>
  <c r="E55" i="1" l="1"/>
  <c r="G55" i="1" s="1"/>
  <c r="E64" i="1"/>
  <c r="E54" i="1"/>
  <c r="D44" i="1"/>
  <c r="E44" i="1"/>
  <c r="F45" i="1"/>
  <c r="F67" i="1"/>
  <c r="E51" i="1" l="1"/>
  <c r="G54" i="1"/>
  <c r="D64" i="1"/>
  <c r="F53" i="1"/>
  <c r="F54" i="1"/>
  <c r="F55" i="1"/>
  <c r="F131" i="1" l="1"/>
  <c r="F132" i="1"/>
  <c r="F133" i="1"/>
  <c r="F134" i="1"/>
  <c r="F135" i="1"/>
  <c r="F136" i="1"/>
  <c r="D74" i="1"/>
  <c r="E74" i="1"/>
  <c r="D35" i="1"/>
  <c r="E35" i="1"/>
  <c r="D99" i="1" l="1"/>
  <c r="E99" i="1"/>
  <c r="D85" i="1"/>
  <c r="E85" i="1"/>
  <c r="D138" i="1"/>
  <c r="D139" i="1"/>
  <c r="D140" i="1"/>
  <c r="D141" i="1"/>
  <c r="D142" i="1"/>
  <c r="D143" i="1"/>
  <c r="F44" i="1"/>
  <c r="G85" i="1" l="1"/>
  <c r="D111" i="1"/>
  <c r="G47" i="1" l="1"/>
  <c r="E111" i="1" l="1"/>
  <c r="G111" i="1" s="1"/>
  <c r="G44" i="1" l="1"/>
  <c r="G33" i="1"/>
  <c r="G34" i="1"/>
  <c r="D32" i="1"/>
  <c r="D98" i="1" s="1"/>
  <c r="F33" i="1"/>
  <c r="F34" i="1"/>
  <c r="D50" i="1" l="1"/>
  <c r="E32" i="1"/>
  <c r="E50" i="1" l="1"/>
  <c r="G50" i="1" s="1"/>
  <c r="E98" i="1"/>
  <c r="D86" i="1"/>
  <c r="E86" i="1"/>
  <c r="F50" i="1"/>
  <c r="F65" i="1"/>
  <c r="F86" i="1" l="1"/>
  <c r="G86" i="1"/>
  <c r="G74" i="1"/>
  <c r="G42" i="1"/>
  <c r="G43" i="1"/>
  <c r="G40" i="1"/>
  <c r="G37" i="1"/>
  <c r="F107" i="1"/>
  <c r="F74" i="1"/>
  <c r="F56" i="1"/>
  <c r="F37" i="1"/>
  <c r="F69" i="1"/>
  <c r="F70" i="1"/>
  <c r="F39" i="1"/>
  <c r="D130" i="1" l="1"/>
  <c r="E130" i="1" l="1"/>
  <c r="F32" i="1" l="1"/>
  <c r="G64" i="1" l="1"/>
  <c r="F60" i="1"/>
  <c r="F40" i="1"/>
  <c r="G36" i="1"/>
  <c r="G38" i="1"/>
  <c r="G39" i="1"/>
  <c r="G41" i="1"/>
  <c r="G56" i="1"/>
  <c r="G57" i="1"/>
  <c r="F58" i="1"/>
  <c r="F59" i="1"/>
  <c r="G61" i="1"/>
  <c r="F63" i="1"/>
  <c r="G63" i="1"/>
  <c r="F64" i="1"/>
  <c r="F66" i="1"/>
  <c r="F72" i="1"/>
  <c r="F76" i="1"/>
  <c r="F80" i="1"/>
  <c r="F81" i="1"/>
  <c r="F85" i="1"/>
  <c r="D88" i="1"/>
  <c r="E88" i="1"/>
  <c r="F90" i="1"/>
  <c r="F91" i="1"/>
  <c r="F94" i="1"/>
  <c r="F95" i="1"/>
  <c r="F96" i="1"/>
  <c r="F105" i="1"/>
  <c r="E108" i="1"/>
  <c r="F110" i="1"/>
  <c r="F111" i="1"/>
  <c r="F114" i="1"/>
  <c r="H115" i="1"/>
  <c r="D116" i="1"/>
  <c r="D137" i="1" s="1"/>
  <c r="E116" i="1"/>
  <c r="E137" i="1" s="1"/>
  <c r="F117" i="1"/>
  <c r="G117" i="1"/>
  <c r="F118" i="1"/>
  <c r="G118" i="1"/>
  <c r="F119" i="1"/>
  <c r="G119" i="1"/>
  <c r="F120" i="1"/>
  <c r="G120" i="1"/>
  <c r="F121" i="1"/>
  <c r="G121" i="1"/>
  <c r="F122" i="1"/>
  <c r="G122" i="1"/>
  <c r="D123" i="1"/>
  <c r="D101" i="1" s="1"/>
  <c r="H123" i="1"/>
  <c r="G124" i="1"/>
  <c r="F124" i="1"/>
  <c r="F125" i="1"/>
  <c r="G125" i="1"/>
  <c r="F126" i="1"/>
  <c r="G126" i="1"/>
  <c r="F127" i="1"/>
  <c r="G128" i="1"/>
  <c r="F128" i="1"/>
  <c r="G129" i="1"/>
  <c r="H58" i="1"/>
  <c r="H130" i="1"/>
  <c r="G131" i="1"/>
  <c r="G132" i="1"/>
  <c r="G134" i="1"/>
  <c r="G135" i="1"/>
  <c r="G136" i="1"/>
  <c r="F139" i="1"/>
  <c r="F142" i="1"/>
  <c r="E103" i="1" l="1"/>
  <c r="E100" i="1"/>
  <c r="D103" i="1"/>
  <c r="D100" i="1"/>
  <c r="F102" i="1"/>
  <c r="F98" i="1"/>
  <c r="F51" i="1"/>
  <c r="G51" i="1"/>
  <c r="F137" i="1"/>
  <c r="G137" i="1"/>
  <c r="F88" i="1"/>
  <c r="F116" i="1"/>
  <c r="G46" i="1"/>
  <c r="D108" i="1"/>
  <c r="G108" i="1" s="1"/>
  <c r="G141" i="1"/>
  <c r="F143" i="1"/>
  <c r="F141" i="1"/>
  <c r="I133" i="1"/>
  <c r="G130" i="1"/>
  <c r="G133" i="1"/>
  <c r="F138" i="1"/>
  <c r="F130" i="1"/>
  <c r="I58" i="1"/>
  <c r="G142" i="1"/>
  <c r="G138" i="1"/>
  <c r="F140" i="1"/>
  <c r="F106" i="1"/>
  <c r="F46" i="1"/>
  <c r="G32" i="1"/>
  <c r="G35" i="1"/>
  <c r="F35" i="1"/>
  <c r="F68" i="1"/>
  <c r="G140" i="1"/>
  <c r="G116" i="1"/>
  <c r="G62" i="1"/>
  <c r="G143" i="1"/>
  <c r="G139" i="1"/>
  <c r="G127" i="1"/>
  <c r="E123" i="1"/>
  <c r="E101" i="1" s="1"/>
  <c r="G88" i="1"/>
  <c r="F99" i="1" l="1"/>
  <c r="F100" i="1"/>
  <c r="F103" i="1"/>
  <c r="F108" i="1"/>
  <c r="I48" i="1"/>
  <c r="H48" i="1"/>
  <c r="J48" i="1" s="1"/>
  <c r="G52" i="1"/>
  <c r="F52" i="1"/>
  <c r="I52" i="1"/>
  <c r="G123" i="1"/>
  <c r="K123" i="1"/>
  <c r="F123" i="1"/>
  <c r="F101" i="1" l="1"/>
  <c r="L48" i="1"/>
  <c r="K48" i="1"/>
  <c r="M48" i="1" s="1"/>
</calcChain>
</file>

<file path=xl/sharedStrings.xml><?xml version="1.0" encoding="utf-8"?>
<sst xmlns="http://schemas.openxmlformats.org/spreadsheetml/2006/main" count="177" uniqueCount="153">
  <si>
    <t xml:space="preserve">         (ініціали, прізвище)    </t>
  </si>
  <si>
    <t xml:space="preserve">                                (посада)</t>
  </si>
  <si>
    <t>_________________________</t>
  </si>
  <si>
    <t xml:space="preserve">Керівник      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</si>
  <si>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</si>
  <si>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</si>
  <si>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</si>
  <si>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</si>
  <si>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</si>
  <si>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</si>
  <si>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</si>
  <si>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</si>
  <si>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</si>
  <si>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</si>
  <si>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</si>
  <si>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</si>
  <si>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</si>
  <si>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</si>
  <si>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</si>
  <si>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</si>
  <si>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</si>
  <si>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</si>
  <si>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</si>
  <si>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</si>
  <si>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</si>
  <si>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</si>
  <si>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</si>
  <si>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</si>
  <si>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</si>
  <si>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</si>
  <si>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</si>
  <si>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</si>
  <si>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1080.1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</si>
  <si>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</si>
  <si>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</si>
  <si>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</si>
  <si>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</si>
  <si>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</si>
  <si>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</si>
  <si>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</si>
  <si>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</si>
  <si>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</si>
  <si>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</si>
  <si>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</si>
  <si>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</si>
  <si>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</si>
  <si>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</si>
  <si>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</si>
  <si>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</si>
  <si>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</si>
  <si>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</si>
  <si>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</si>
  <si>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</si>
  <si>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</si>
  <si>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</si>
  <si>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</si>
  <si>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</si>
  <si>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</si>
  <si>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</si>
  <si>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</si>
  <si>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</si>
  <si>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</si>
  <si>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</si>
  <si>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</si>
  <si>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РАЗОМ ДОХОДИ</t>
  </si>
  <si>
    <t>РАЗОМ ВИТРАТИ</t>
  </si>
  <si>
    <t>II. Інвестиційна діяльність</t>
  </si>
  <si>
    <t>Інвестиційна діяльність, усього, у тому числі: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</si>
  <si>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</si>
  <si>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</si>
  <si>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</si>
  <si>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</si>
  <si>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списання (ліквідація) необоротних активів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</si>
  <si>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</si>
  <si>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</si>
  <si>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</si>
  <si>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</si>
  <si>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</si>
  <si>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медикаменти та перев'язувальні матеріали</t>
  </si>
  <si>
    <t>продукти харчування</t>
  </si>
  <si>
    <t xml:space="preserve">         (підпис)</t>
  </si>
  <si>
    <t>Дохід від надання послуг</t>
  </si>
  <si>
    <t>Інші доходи</t>
  </si>
  <si>
    <t xml:space="preserve">Інші фінансові доходи </t>
  </si>
  <si>
    <t xml:space="preserve">Собівартість наданих послуг </t>
  </si>
  <si>
    <t xml:space="preserve">Адміністративні витрати </t>
  </si>
  <si>
    <t>Інші витрати</t>
  </si>
  <si>
    <t>Питома вага доходу з  бюджету Сумської міської ТГ у загальних доходах підприємства (%)</t>
  </si>
  <si>
    <t xml:space="preserve">Факт минулого </t>
  </si>
  <si>
    <t xml:space="preserve">Факт планового року нарастаючим підсумком з початку року </t>
  </si>
  <si>
    <t>Кошти, отримані від Національної служби здоров'я України</t>
  </si>
  <si>
    <t>Кошти, отримані від надання платних послуг</t>
  </si>
  <si>
    <t>Інші операційні доходи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</si>
  <si>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</si>
  <si>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</si>
  <si>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</si>
  <si>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</si>
  <si>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</si>
  <si>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</si>
  <si>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</si>
  <si>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</si>
  <si>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безоплатно одержаних активів (безкоштовно), в тому числі:</t>
  </si>
  <si>
    <t>сума амортизаційних відрахувань  обладнання, придбаного  за рахунок коштів бюджету Сумської міської ТГ</t>
  </si>
  <si>
    <t>Дохід від оприбуткування відходів</t>
  </si>
  <si>
    <t>Відсотки банку</t>
  </si>
  <si>
    <t>1021.1</t>
  </si>
  <si>
    <t>Витрати на оплату праці</t>
  </si>
  <si>
    <t>Відрахування на соціальні заходи</t>
  </si>
  <si>
    <t>Витрати на сировину та основні матеріали: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</si>
  <si>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</si>
  <si>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1053.1</t>
  </si>
  <si>
    <t>1053.2</t>
  </si>
  <si>
    <t>1053.3</t>
  </si>
  <si>
    <t>Оплата комунальних послуг та енергоносіїв</t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</si>
  <si>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</si>
  <si>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</si>
  <si>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</si>
  <si>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</si>
  <si>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t>Амортизація основних засобів і нематеріальних активів загальногосподарського призначення</t>
  </si>
  <si>
    <r>
      <t>Витрати на сировину та матеріали (</t>
    </r>
    <r>
      <rPr>
        <i/>
        <sz val="14"/>
        <rFont val="Times New Roman"/>
        <family val="1"/>
        <charset val="204"/>
      </rPr>
      <t>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</si>
  <si>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t>Інші операційні витрати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</si>
  <si>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</si>
  <si>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</si>
  <si>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Витрати на виплати відпускних особам, постраждалим внаслідок аварії на ЧАЕС</t>
  </si>
  <si>
    <t>Відшкодування комунальних послуг орендарями</t>
  </si>
  <si>
    <t>Витрати на реалізацію відходів</t>
  </si>
  <si>
    <t>Списані пені, претензії, ПДВ, земельний податок</t>
  </si>
  <si>
    <t>Витрати на виплату пенсій та допомоги</t>
  </si>
  <si>
    <t>Витрати на інші виплати населенню</t>
  </si>
  <si>
    <r>
      <t>Витрати, що здійснюються для підтримання об’єкта в робочому стані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</si>
  <si>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t>ФІНАНСОВИЙ РЕЗУЛЬТАТ</t>
  </si>
  <si>
    <r>
      <t>Інші адміністративні витрати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</t>
    </r>
    <r>
      <rPr>
        <sz val="14"/>
        <rFont val="Times New Roman"/>
        <family val="1"/>
        <charset val="204"/>
      </rPr>
      <t>)</t>
    </r>
  </si>
  <si>
    <t>за  2020   рік</t>
  </si>
  <si>
    <t>Комунальне некомерційне  підприємство "Клінічна стоматологічна поліклініка" СМР</t>
  </si>
  <si>
    <t>03395111</t>
  </si>
  <si>
    <t xml:space="preserve">комунальне підприємство </t>
  </si>
  <si>
    <t>м.Суми</t>
  </si>
  <si>
    <t>Сумська міська рада</t>
  </si>
  <si>
    <r>
      <t>Охорона здоров</t>
    </r>
    <r>
      <rPr>
        <sz val="14"/>
        <rFont val="Arial"/>
        <family val="2"/>
        <charset val="204"/>
      </rPr>
      <t>᾽</t>
    </r>
    <r>
      <rPr>
        <sz val="14"/>
        <rFont val="Times New Roman"/>
        <family val="1"/>
        <charset val="204"/>
      </rPr>
      <t>я</t>
    </r>
  </si>
  <si>
    <t>Стоматологічна практика</t>
  </si>
  <si>
    <t>тис.грн</t>
  </si>
  <si>
    <t>комунальна</t>
  </si>
  <si>
    <t>86.23</t>
  </si>
  <si>
    <t>40007, Сумська область, м.Суми вулиця Паркова, 2/1</t>
  </si>
  <si>
    <t>(0542)66-36-36</t>
  </si>
  <si>
    <t>М.О.Сметанін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</si>
  <si>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</si>
  <si>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Одиниця виміру                                                                                                    тис.грн.</t>
  </si>
  <si>
    <t>Сметанін Михайло Олександрович</t>
  </si>
  <si>
    <t xml:space="preserve">Додаток </t>
  </si>
  <si>
    <t xml:space="preserve">до проєкту рішення </t>
  </si>
  <si>
    <t xml:space="preserve">від                №  </t>
  </si>
  <si>
    <t>Виконавчого комітету Сумської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</si>
</sst>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₴_-;\-* #,##0.00\ _₴_-;_-* &quot;-&quot;??\ _₴_-;_-@_-"/>
    <numFmt numFmtId="165" formatCode="#,##0.0"/>
    <numFmt numFmtId="166" formatCode="_(* #,##0_);_(* \(#,##0\);_(* &quot;-&quot;_);_(@_)"/>
    <numFmt numFmtId="167" formatCode="_(* #,##0.0_);_(* \(#,##0.0\);_(* &quot;-&quot;_);_(@_)"/>
    <numFmt numFmtId="168" formatCode="_(* #,##0.00_);_(* \(#,##0.00\);_(* &quot;-&quot;_);_(@_)"/>
    <numFmt numFmtId="169" formatCode="0.0"/>
    <numFmt numFmtId="170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center" vertical="center" wrapText="1"/>
    </xf>
    <xf numFmtId="169" fontId="7" fillId="2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 wrapText="1"/>
    </xf>
    <xf numFmtId="169" fontId="7" fillId="3" borderId="6" xfId="0" applyNumberFormat="1" applyFont="1" applyFill="1" applyBorder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/>
    </xf>
    <xf numFmtId="169" fontId="2" fillId="2" borderId="3" xfId="0" applyNumberFormat="1" applyFont="1" applyFill="1" applyBorder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169" fontId="6" fillId="3" borderId="3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0" fontId="6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right" vertical="center" wrapText="1"/>
    </xf>
    <xf numFmtId="169" fontId="2" fillId="3" borderId="3" xfId="0" applyNumberFormat="1" applyFont="1" applyFill="1" applyBorder="1" applyAlignment="1">
      <alignment horizontal="right" vertical="center" wrapText="1"/>
    </xf>
    <xf numFmtId="169" fontId="2" fillId="0" borderId="3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0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додаток до звіту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6"/>
  <sheetViews>
    <sheetView tabSelected="1" view="pageBreakPreview" zoomScaleSheetLayoutView="100" workbookViewId="0">
      <pane ySplit="1" topLeftCell="A8" activePane="bottomLeft" state="frozen"/>
      <selection pane="bottomLeft" activeCell="G105" sqref="G105:G114"/>
    </sheetView>
  </sheetViews>
  <sheetFormatPr defaultColWidth="8.85546875" defaultRowHeight="18.75" x14ac:dyDescent="0.2"/>
  <cols>
    <col min="1" max="1" width="59.28515625" style="1" customWidth="1"/>
    <col min="2" max="2" width="10.85546875" style="2" customWidth="1"/>
    <col min="3" max="3" width="16.42578125" style="2" customWidth="1"/>
    <col min="4" max="4" width="16" style="1" customWidth="1"/>
    <col min="5" max="5" width="15.42578125" style="54" customWidth="1"/>
    <col min="6" max="6" width="18.140625" style="1" customWidth="1"/>
    <col min="7" max="7" width="20" style="1" customWidth="1"/>
    <col min="8" max="8" width="13.28515625" style="1" hidden="1" customWidth="1"/>
    <col min="9" max="9" width="14.28515625" style="1" hidden="1" customWidth="1"/>
    <col min="10" max="10" width="11.28515625" style="1" hidden="1" customWidth="1"/>
    <col min="11" max="13" width="0" style="1" hidden="1" customWidth="1"/>
    <col min="14" max="14" width="12.85546875" style="1" bestFit="1" customWidth="1"/>
    <col min="15" max="16384" width="8.85546875" style="1"/>
  </cols>
  <sheetData>
    <row r="1" spans="1:7" x14ac:dyDescent="0.2">
      <c r="F1" s="113"/>
      <c r="G1" s="113"/>
    </row>
    <row r="2" spans="1:7" x14ac:dyDescent="0.2">
      <c r="E2" s="54" t="s">
        <v>149</v>
      </c>
      <c r="F2" s="52"/>
      <c r="G2" s="52"/>
    </row>
    <row r="3" spans="1:7" x14ac:dyDescent="0.2">
      <c r="E3" s="54" t="s">
        <v>150</v>
      </c>
      <c r="G3" s="52"/>
    </row>
    <row r="4" spans="1:7" x14ac:dyDescent="0.2">
      <c r="E4" s="109" t="s">
        <v>152</v>
      </c>
      <c r="F4" s="109"/>
      <c r="G4" s="109"/>
    </row>
    <row r="5" spans="1:7" ht="18.75" customHeight="1" x14ac:dyDescent="0.2">
      <c r="E5" s="119" t="s">
        <v>151</v>
      </c>
      <c r="F5" s="119"/>
      <c r="G5" s="110"/>
    </row>
    <row r="6" spans="1:7" x14ac:dyDescent="0.2">
      <c r="E6" s="55"/>
      <c r="F6" s="51"/>
      <c r="G6" s="53"/>
    </row>
    <row r="7" spans="1:7" x14ac:dyDescent="0.2">
      <c r="B7" s="122"/>
      <c r="C7" s="122"/>
      <c r="D7" s="50"/>
      <c r="E7" s="56"/>
      <c r="F7" s="123" t="s">
        <v>63</v>
      </c>
      <c r="G7" s="124"/>
    </row>
    <row r="8" spans="1:7" ht="117.75" customHeight="1" x14ac:dyDescent="0.2">
      <c r="A8" s="47" t="s">
        <v>62</v>
      </c>
      <c r="B8" s="114" t="s">
        <v>133</v>
      </c>
      <c r="C8" s="114"/>
      <c r="D8" s="49" t="s">
        <v>61</v>
      </c>
      <c r="E8" s="57"/>
      <c r="F8" s="115" t="s">
        <v>134</v>
      </c>
      <c r="G8" s="116"/>
    </row>
    <row r="9" spans="1:7" ht="37.5" customHeight="1" x14ac:dyDescent="0.2">
      <c r="A9" s="47" t="s">
        <v>60</v>
      </c>
      <c r="B9" s="114" t="s">
        <v>135</v>
      </c>
      <c r="C9" s="114"/>
      <c r="D9" s="49" t="s">
        <v>59</v>
      </c>
      <c r="E9" s="58"/>
      <c r="F9" s="117">
        <v>150</v>
      </c>
      <c r="G9" s="118"/>
    </row>
    <row r="10" spans="1:7" ht="18.75" customHeight="1" x14ac:dyDescent="0.2">
      <c r="A10" s="47" t="s">
        <v>58</v>
      </c>
      <c r="B10" s="114" t="s">
        <v>136</v>
      </c>
      <c r="C10" s="114"/>
      <c r="D10" s="49" t="s">
        <v>57</v>
      </c>
      <c r="E10" s="58"/>
      <c r="F10" s="120">
        <v>5910136300</v>
      </c>
      <c r="G10" s="120"/>
    </row>
    <row r="11" spans="1:7" x14ac:dyDescent="0.2">
      <c r="A11" s="47" t="s">
        <v>56</v>
      </c>
      <c r="B11" s="114" t="s">
        <v>137</v>
      </c>
      <c r="C11" s="114"/>
      <c r="D11" s="49" t="s">
        <v>55</v>
      </c>
      <c r="E11" s="59"/>
      <c r="F11" s="120"/>
      <c r="G11" s="120"/>
    </row>
    <row r="12" spans="1:7" ht="18" customHeight="1" x14ac:dyDescent="0.2">
      <c r="A12" s="47" t="s">
        <v>54</v>
      </c>
      <c r="B12" s="114" t="s">
        <v>138</v>
      </c>
      <c r="C12" s="114"/>
      <c r="D12" s="49" t="s">
        <v>53</v>
      </c>
      <c r="E12" s="59"/>
      <c r="F12" s="120">
        <v>17184</v>
      </c>
      <c r="G12" s="120"/>
    </row>
    <row r="13" spans="1:7" ht="38.25" customHeight="1" x14ac:dyDescent="0.2">
      <c r="A13" s="47" t="s">
        <v>52</v>
      </c>
      <c r="B13" s="114" t="s">
        <v>139</v>
      </c>
      <c r="C13" s="114"/>
      <c r="D13" s="48" t="s">
        <v>51</v>
      </c>
      <c r="E13" s="59"/>
      <c r="F13" s="117" t="s">
        <v>142</v>
      </c>
      <c r="G13" s="118"/>
    </row>
    <row r="14" spans="1:7" ht="18.75" customHeight="1" x14ac:dyDescent="0.2">
      <c r="A14" s="47" t="s">
        <v>147</v>
      </c>
      <c r="B14" s="125" t="s">
        <v>140</v>
      </c>
      <c r="C14" s="126"/>
      <c r="D14" s="127" t="s">
        <v>50</v>
      </c>
      <c r="E14" s="127"/>
      <c r="F14" s="127"/>
      <c r="G14" s="29"/>
    </row>
    <row r="15" spans="1:7" ht="18.75" customHeight="1" x14ac:dyDescent="0.2">
      <c r="A15" s="47" t="s">
        <v>49</v>
      </c>
      <c r="B15" s="125" t="s">
        <v>141</v>
      </c>
      <c r="C15" s="126"/>
      <c r="D15" s="127" t="s">
        <v>48</v>
      </c>
      <c r="E15" s="127"/>
      <c r="F15" s="127"/>
      <c r="G15" s="41"/>
    </row>
    <row r="16" spans="1:7" ht="18.75" customHeight="1" x14ac:dyDescent="0.2">
      <c r="A16" s="47" t="s">
        <v>47</v>
      </c>
      <c r="B16" s="114" t="s">
        <v>143</v>
      </c>
      <c r="C16" s="114"/>
      <c r="D16" s="114"/>
      <c r="E16" s="114"/>
      <c r="F16" s="114"/>
      <c r="G16" s="139"/>
    </row>
    <row r="17" spans="1:14" ht="18.75" customHeight="1" x14ac:dyDescent="0.2">
      <c r="A17" s="47" t="s">
        <v>46</v>
      </c>
      <c r="B17" s="140" t="s">
        <v>144</v>
      </c>
      <c r="C17" s="140"/>
      <c r="D17" s="140"/>
      <c r="E17" s="80"/>
      <c r="F17" s="81"/>
      <c r="G17" s="82"/>
    </row>
    <row r="18" spans="1:14" ht="18.75" customHeight="1" x14ac:dyDescent="0.2">
      <c r="A18" s="47" t="s">
        <v>45</v>
      </c>
      <c r="B18" s="114" t="s">
        <v>148</v>
      </c>
      <c r="C18" s="114"/>
      <c r="D18" s="114"/>
      <c r="E18" s="114"/>
      <c r="F18" s="83"/>
      <c r="G18" s="84"/>
    </row>
    <row r="19" spans="1:14" ht="18.75" customHeight="1" x14ac:dyDescent="0.2">
      <c r="A19" s="88"/>
      <c r="B19" s="89"/>
      <c r="C19" s="89"/>
      <c r="D19" s="89"/>
      <c r="E19" s="89"/>
      <c r="F19" s="90"/>
      <c r="G19" s="90"/>
    </row>
    <row r="20" spans="1:14" ht="14.25" customHeight="1" x14ac:dyDescent="0.2"/>
    <row r="21" spans="1:14" x14ac:dyDescent="0.2">
      <c r="A21" s="130" t="s">
        <v>44</v>
      </c>
      <c r="B21" s="131"/>
      <c r="C21" s="131"/>
      <c r="D21" s="131"/>
      <c r="E21" s="131"/>
      <c r="F21" s="131"/>
      <c r="G21" s="131"/>
    </row>
    <row r="22" spans="1:14" x14ac:dyDescent="0.2">
      <c r="A22" s="130" t="s">
        <v>43</v>
      </c>
      <c r="B22" s="130"/>
      <c r="C22" s="130"/>
      <c r="D22" s="130"/>
      <c r="E22" s="130"/>
      <c r="F22" s="130"/>
      <c r="G22" s="130"/>
    </row>
    <row r="23" spans="1:14" x14ac:dyDescent="0.2">
      <c r="A23" s="135" t="s">
        <v>132</v>
      </c>
      <c r="B23" s="135"/>
      <c r="C23" s="135"/>
      <c r="D23" s="135"/>
      <c r="E23" s="135"/>
      <c r="F23" s="135"/>
      <c r="G23" s="135"/>
    </row>
    <row r="24" spans="1:14" x14ac:dyDescent="0.2">
      <c r="A24" s="132" t="s">
        <v>42</v>
      </c>
      <c r="B24" s="132"/>
      <c r="C24" s="132"/>
      <c r="D24" s="132"/>
      <c r="E24" s="132"/>
      <c r="F24" s="132"/>
      <c r="G24" s="132"/>
    </row>
    <row r="25" spans="1:14" ht="12.75" customHeight="1" x14ac:dyDescent="0.2">
      <c r="A25" s="132"/>
      <c r="B25" s="132"/>
      <c r="C25" s="132"/>
      <c r="D25" s="132"/>
      <c r="E25" s="132"/>
      <c r="F25" s="132"/>
      <c r="G25" s="132"/>
    </row>
    <row r="26" spans="1:14" x14ac:dyDescent="0.2">
      <c r="A26" s="45"/>
      <c r="B26" s="46"/>
      <c r="C26" s="45"/>
      <c r="D26" s="45"/>
      <c r="E26" s="60"/>
      <c r="F26" s="45"/>
      <c r="G26" s="45" t="s">
        <v>41</v>
      </c>
    </row>
    <row r="27" spans="1:14" s="43" customFormat="1" ht="18.75" customHeight="1" x14ac:dyDescent="0.2">
      <c r="A27" s="136" t="s">
        <v>40</v>
      </c>
      <c r="B27" s="121" t="s">
        <v>39</v>
      </c>
      <c r="C27" s="121" t="s">
        <v>88</v>
      </c>
      <c r="D27" s="134" t="s">
        <v>89</v>
      </c>
      <c r="E27" s="134"/>
      <c r="F27" s="134"/>
      <c r="G27" s="134"/>
    </row>
    <row r="28" spans="1:14" s="43" customFormat="1" ht="29.25" customHeight="1" x14ac:dyDescent="0.2">
      <c r="A28" s="136"/>
      <c r="B28" s="121"/>
      <c r="C28" s="121"/>
      <c r="D28" s="44" t="s">
        <v>38</v>
      </c>
      <c r="E28" s="61" t="s">
        <v>37</v>
      </c>
      <c r="F28" s="44" t="s">
        <v>36</v>
      </c>
      <c r="G28" s="44" t="s">
        <v>35</v>
      </c>
    </row>
    <row r="29" spans="1:14" x14ac:dyDescent="0.2">
      <c r="A29" s="31">
        <v>1</v>
      </c>
      <c r="B29" s="29">
        <v>2</v>
      </c>
      <c r="C29" s="29">
        <v>3</v>
      </c>
      <c r="D29" s="29">
        <v>5</v>
      </c>
      <c r="E29" s="62">
        <v>6</v>
      </c>
      <c r="F29" s="29">
        <v>7</v>
      </c>
      <c r="G29" s="29">
        <v>8</v>
      </c>
    </row>
    <row r="30" spans="1:14" x14ac:dyDescent="0.2">
      <c r="A30" s="133" t="s">
        <v>34</v>
      </c>
      <c r="B30" s="133"/>
      <c r="C30" s="133"/>
      <c r="D30" s="133"/>
      <c r="E30" s="133"/>
      <c r="F30" s="133"/>
      <c r="G30" s="133"/>
    </row>
    <row r="31" spans="1:14" s="40" customFormat="1" ht="18.75" customHeight="1" x14ac:dyDescent="0.2">
      <c r="A31" s="138" t="s">
        <v>33</v>
      </c>
      <c r="B31" s="138"/>
      <c r="C31" s="138"/>
      <c r="D31" s="138"/>
      <c r="E31" s="138"/>
      <c r="F31" s="138"/>
      <c r="G31" s="138"/>
    </row>
    <row r="32" spans="1:14" s="40" customFormat="1" ht="42" customHeight="1" x14ac:dyDescent="0.2">
      <c r="A32" s="16" t="s">
        <v>81</v>
      </c>
      <c r="B32" s="25">
        <v>1000</v>
      </c>
      <c r="C32" s="66"/>
      <c r="D32" s="75">
        <f>D33+D34</f>
        <v>8803.4</v>
      </c>
      <c r="E32" s="67">
        <f>E33+E34</f>
        <v>8080.2000000000007</v>
      </c>
      <c r="F32" s="66">
        <f t="shared" ref="F32:F39" si="0">E32-D32</f>
        <v>-723.19999999999891</v>
      </c>
      <c r="G32" s="66">
        <f>E32*100/D32</f>
        <v>91.784992162119195</v>
      </c>
      <c r="N32" s="100"/>
    </row>
    <row r="33" spans="1:14" s="40" customFormat="1" ht="39" customHeight="1" x14ac:dyDescent="0.2">
      <c r="A33" s="34" t="s">
        <v>90</v>
      </c>
      <c r="B33" s="36">
        <v>1001</v>
      </c>
      <c r="C33" s="70"/>
      <c r="D33" s="86">
        <v>1817</v>
      </c>
      <c r="E33" s="70">
        <v>1655.9</v>
      </c>
      <c r="F33" s="70">
        <f t="shared" si="0"/>
        <v>-161.09999999999991</v>
      </c>
      <c r="G33" s="70">
        <f t="shared" ref="G33:G34" si="1">E33*100/D33</f>
        <v>91.133736929003859</v>
      </c>
      <c r="N33" s="42"/>
    </row>
    <row r="34" spans="1:14" s="40" customFormat="1" ht="24.75" customHeight="1" x14ac:dyDescent="0.2">
      <c r="A34" s="34" t="s">
        <v>91</v>
      </c>
      <c r="B34" s="36">
        <v>1002</v>
      </c>
      <c r="C34" s="70"/>
      <c r="D34" s="86">
        <v>6986.4</v>
      </c>
      <c r="E34" s="70">
        <v>6424.3</v>
      </c>
      <c r="F34" s="70">
        <f t="shared" si="0"/>
        <v>-562.09999999999945</v>
      </c>
      <c r="G34" s="70">
        <f t="shared" si="1"/>
        <v>91.954368487346855</v>
      </c>
      <c r="N34" s="42"/>
    </row>
    <row r="35" spans="1:14" s="40" customFormat="1" x14ac:dyDescent="0.2">
      <c r="A35" s="16" t="s">
        <v>92</v>
      </c>
      <c r="B35" s="25">
        <v>1010</v>
      </c>
      <c r="C35" s="66"/>
      <c r="D35" s="66">
        <f t="shared" ref="D35:E35" si="2">SUM(D36:D43)</f>
        <v>9844</v>
      </c>
      <c r="E35" s="66">
        <f t="shared" si="2"/>
        <v>8523.5</v>
      </c>
      <c r="F35" s="66">
        <f t="shared" si="0"/>
        <v>-1320.5</v>
      </c>
      <c r="G35" s="66">
        <f>E35*100/D35</f>
        <v>86.585737505079237</v>
      </c>
    </row>
    <row r="36" spans="1:14" s="40" customFormat="1" ht="37.5" x14ac:dyDescent="0.2">
      <c r="A36" s="87" t="s">
        <v>93</v>
      </c>
      <c r="B36" s="18">
        <v>1011</v>
      </c>
      <c r="C36" s="70"/>
      <c r="D36" s="71"/>
      <c r="E36" s="72"/>
      <c r="F36" s="68"/>
      <c r="G36" s="79" t="e">
        <f>E36*100/D36</f>
        <v>#DIV/0!</v>
      </c>
    </row>
    <row r="37" spans="1:14" s="40" customFormat="1" x14ac:dyDescent="0.2">
      <c r="A37" s="87" t="s">
        <v>94</v>
      </c>
      <c r="B37" s="18">
        <v>1012</v>
      </c>
      <c r="C37" s="70"/>
      <c r="D37" s="71">
        <v>1132.2</v>
      </c>
      <c r="E37" s="72">
        <v>1132.2</v>
      </c>
      <c r="F37" s="68">
        <f t="shared" si="0"/>
        <v>0</v>
      </c>
      <c r="G37" s="70">
        <f>E37*100/D37</f>
        <v>100</v>
      </c>
    </row>
    <row r="38" spans="1:14" s="40" customFormat="1" x14ac:dyDescent="0.2">
      <c r="A38" s="87" t="s">
        <v>95</v>
      </c>
      <c r="B38" s="18">
        <v>1013</v>
      </c>
      <c r="C38" s="70"/>
      <c r="D38" s="71"/>
      <c r="E38" s="72"/>
      <c r="F38" s="68"/>
      <c r="G38" s="79" t="e">
        <f>E38*100/D38</f>
        <v>#DIV/0!</v>
      </c>
    </row>
    <row r="39" spans="1:14" s="40" customFormat="1" x14ac:dyDescent="0.2">
      <c r="A39" s="87" t="s">
        <v>96</v>
      </c>
      <c r="B39" s="18">
        <v>1014</v>
      </c>
      <c r="C39" s="70"/>
      <c r="D39" s="71">
        <v>8632.9</v>
      </c>
      <c r="E39" s="72">
        <v>7312.4</v>
      </c>
      <c r="F39" s="68">
        <f t="shared" si="0"/>
        <v>-1320.5</v>
      </c>
      <c r="G39" s="70">
        <f>E39*100/D39</f>
        <v>84.703865444983734</v>
      </c>
    </row>
    <row r="40" spans="1:14" s="40" customFormat="1" ht="37.5" x14ac:dyDescent="0.2">
      <c r="A40" s="34" t="s">
        <v>97</v>
      </c>
      <c r="B40" s="18">
        <v>1015</v>
      </c>
      <c r="C40" s="70"/>
      <c r="D40" s="71">
        <v>78.900000000000006</v>
      </c>
      <c r="E40" s="72">
        <v>78.900000000000006</v>
      </c>
      <c r="F40" s="68">
        <f t="shared" ref="F40:F55" si="3">E40-D40</f>
        <v>0</v>
      </c>
      <c r="G40" s="70">
        <f t="shared" ref="G40" si="4">E40*100/D40</f>
        <v>100</v>
      </c>
    </row>
    <row r="41" spans="1:14" s="40" customFormat="1" x14ac:dyDescent="0.2">
      <c r="A41" s="32" t="s">
        <v>98</v>
      </c>
      <c r="B41" s="18">
        <v>1016</v>
      </c>
      <c r="C41" s="68"/>
      <c r="D41" s="68"/>
      <c r="E41" s="72"/>
      <c r="F41" s="68"/>
      <c r="G41" s="79" t="e">
        <f>E41*100/D41</f>
        <v>#DIV/0!</v>
      </c>
    </row>
    <row r="42" spans="1:14" s="40" customFormat="1" ht="37.15" customHeight="1" x14ac:dyDescent="0.2">
      <c r="A42" s="87" t="s">
        <v>99</v>
      </c>
      <c r="B42" s="18">
        <v>1017</v>
      </c>
      <c r="C42" s="68"/>
      <c r="D42" s="71"/>
      <c r="E42" s="72"/>
      <c r="F42" s="68"/>
      <c r="G42" s="79" t="e">
        <f t="shared" ref="G42" si="5">E42*100/D42</f>
        <v>#DIV/0!</v>
      </c>
    </row>
    <row r="43" spans="1:14" s="40" customFormat="1" ht="37.5" x14ac:dyDescent="0.2">
      <c r="A43" s="87" t="s">
        <v>100</v>
      </c>
      <c r="B43" s="18">
        <v>1018</v>
      </c>
      <c r="C43" s="68"/>
      <c r="D43" s="71"/>
      <c r="E43" s="72"/>
      <c r="F43" s="68"/>
      <c r="G43" s="79" t="e">
        <f>E43*100/D43</f>
        <v>#DIV/0!</v>
      </c>
    </row>
    <row r="44" spans="1:14" s="40" customFormat="1" x14ac:dyDescent="0.2">
      <c r="A44" s="16" t="s">
        <v>82</v>
      </c>
      <c r="B44" s="25">
        <v>1020</v>
      </c>
      <c r="C44" s="66"/>
      <c r="D44" s="66">
        <f t="shared" ref="D44:E44" si="6">D45+D47</f>
        <v>83.9</v>
      </c>
      <c r="E44" s="66">
        <f t="shared" si="6"/>
        <v>83.9</v>
      </c>
      <c r="F44" s="66">
        <f t="shared" si="3"/>
        <v>0</v>
      </c>
      <c r="G44" s="66">
        <f>E44*100/D44</f>
        <v>100</v>
      </c>
    </row>
    <row r="45" spans="1:14" s="40" customFormat="1" ht="37.5" x14ac:dyDescent="0.2">
      <c r="A45" s="93" t="s">
        <v>101</v>
      </c>
      <c r="B45" s="94">
        <v>1021</v>
      </c>
      <c r="C45" s="92"/>
      <c r="D45" s="92">
        <v>83.9</v>
      </c>
      <c r="E45" s="92">
        <v>83.9</v>
      </c>
      <c r="F45" s="92">
        <f t="shared" si="3"/>
        <v>0</v>
      </c>
      <c r="G45" s="92"/>
    </row>
    <row r="46" spans="1:14" s="40" customFormat="1" ht="57.75" customHeight="1" x14ac:dyDescent="0.2">
      <c r="A46" s="34" t="s">
        <v>102</v>
      </c>
      <c r="B46" s="36" t="s">
        <v>105</v>
      </c>
      <c r="C46" s="70"/>
      <c r="D46" s="70">
        <v>83.9</v>
      </c>
      <c r="E46" s="70">
        <v>83.9</v>
      </c>
      <c r="F46" s="70">
        <f t="shared" si="3"/>
        <v>0</v>
      </c>
      <c r="G46" s="70">
        <f t="shared" ref="G46:G51" si="7">E46*100/D46</f>
        <v>100</v>
      </c>
    </row>
    <row r="47" spans="1:14" ht="21.6" customHeight="1" x14ac:dyDescent="0.3">
      <c r="A47" s="78" t="s">
        <v>103</v>
      </c>
      <c r="B47" s="36">
        <v>1022</v>
      </c>
      <c r="C47" s="70"/>
      <c r="D47" s="70"/>
      <c r="E47" s="72"/>
      <c r="F47" s="70"/>
      <c r="G47" s="79" t="e">
        <f t="shared" si="7"/>
        <v>#DIV/0!</v>
      </c>
    </row>
    <row r="48" spans="1:14" s="40" customFormat="1" ht="19.149999999999999" customHeight="1" x14ac:dyDescent="0.2">
      <c r="A48" s="16" t="s">
        <v>83</v>
      </c>
      <c r="B48" s="25">
        <v>1030</v>
      </c>
      <c r="C48" s="66"/>
      <c r="D48" s="66"/>
      <c r="E48" s="66"/>
      <c r="F48" s="66"/>
      <c r="G48" s="77"/>
      <c r="H48" s="66" t="e">
        <f t="shared" ref="H48:M48" si="8">F48*100/E48</f>
        <v>#DIV/0!</v>
      </c>
      <c r="I48" s="66" t="e">
        <f t="shared" si="8"/>
        <v>#DIV/0!</v>
      </c>
      <c r="J48" s="66" t="e">
        <f t="shared" si="8"/>
        <v>#DIV/0!</v>
      </c>
      <c r="K48" s="66" t="e">
        <f t="shared" si="8"/>
        <v>#DIV/0!</v>
      </c>
      <c r="L48" s="66" t="e">
        <f t="shared" si="8"/>
        <v>#DIV/0!</v>
      </c>
      <c r="M48" s="66" t="e">
        <f t="shared" si="8"/>
        <v>#DIV/0!</v>
      </c>
    </row>
    <row r="49" spans="1:14" s="40" customFormat="1" ht="19.5" customHeight="1" x14ac:dyDescent="0.2">
      <c r="A49" s="93" t="s">
        <v>104</v>
      </c>
      <c r="B49" s="94">
        <v>1031</v>
      </c>
      <c r="C49" s="92"/>
      <c r="D49" s="92"/>
      <c r="E49" s="92"/>
      <c r="F49" s="92"/>
      <c r="G49" s="111"/>
    </row>
    <row r="50" spans="1:14" s="40" customFormat="1" ht="19.5" customHeight="1" x14ac:dyDescent="0.2">
      <c r="A50" s="95" t="s">
        <v>64</v>
      </c>
      <c r="B50" s="96">
        <v>1040</v>
      </c>
      <c r="C50" s="67"/>
      <c r="D50" s="67">
        <f t="shared" ref="D50:E50" si="9">D32+D35+D44+D48</f>
        <v>18731.300000000003</v>
      </c>
      <c r="E50" s="67">
        <f t="shared" si="9"/>
        <v>16687.600000000002</v>
      </c>
      <c r="F50" s="66">
        <f t="shared" si="3"/>
        <v>-2043.7000000000007</v>
      </c>
      <c r="G50" s="66">
        <f>E50*100/D50</f>
        <v>89.089385146786398</v>
      </c>
    </row>
    <row r="51" spans="1:14" s="40" customFormat="1" ht="19.5" customHeight="1" x14ac:dyDescent="0.2">
      <c r="A51" s="16" t="s">
        <v>84</v>
      </c>
      <c r="B51" s="25">
        <v>1050</v>
      </c>
      <c r="C51" s="66"/>
      <c r="D51" s="66">
        <f t="shared" ref="D51:E51" si="10">D52+D53+D54+D58+D59+D60+D61+D62+D63</f>
        <v>12492.600000000002</v>
      </c>
      <c r="E51" s="66">
        <f t="shared" si="10"/>
        <v>12492.6</v>
      </c>
      <c r="F51" s="66">
        <f t="shared" si="3"/>
        <v>0</v>
      </c>
      <c r="G51" s="66">
        <f t="shared" si="7"/>
        <v>99.999999999999986</v>
      </c>
    </row>
    <row r="52" spans="1:14" ht="21.75" customHeight="1" x14ac:dyDescent="0.2">
      <c r="A52" s="87" t="s">
        <v>106</v>
      </c>
      <c r="B52" s="29">
        <v>1051</v>
      </c>
      <c r="C52" s="70"/>
      <c r="D52" s="70">
        <v>8344.9</v>
      </c>
      <c r="E52" s="70">
        <v>8344.9</v>
      </c>
      <c r="F52" s="70">
        <f t="shared" si="3"/>
        <v>0</v>
      </c>
      <c r="G52" s="70">
        <f t="shared" ref="G52:G56" si="11">E52*100/D52</f>
        <v>100</v>
      </c>
      <c r="H52" s="1">
        <v>24763</v>
      </c>
      <c r="I52" s="22">
        <f>H52-E52</f>
        <v>16418.099999999999</v>
      </c>
    </row>
    <row r="53" spans="1:14" ht="18.75" customHeight="1" x14ac:dyDescent="0.2">
      <c r="A53" s="91" t="s">
        <v>107</v>
      </c>
      <c r="B53" s="29">
        <v>1052</v>
      </c>
      <c r="C53" s="70"/>
      <c r="D53" s="70">
        <v>1961.4</v>
      </c>
      <c r="E53" s="70">
        <v>1961.4</v>
      </c>
      <c r="F53" s="70">
        <f t="shared" si="3"/>
        <v>0</v>
      </c>
      <c r="G53" s="70">
        <f>E53*100/D53</f>
        <v>100</v>
      </c>
      <c r="I53" s="22"/>
    </row>
    <row r="54" spans="1:14" ht="16.5" customHeight="1" x14ac:dyDescent="0.2">
      <c r="A54" s="91" t="s">
        <v>108</v>
      </c>
      <c r="B54" s="29">
        <v>1053</v>
      </c>
      <c r="C54" s="70"/>
      <c r="D54" s="70">
        <v>987.6</v>
      </c>
      <c r="E54" s="70">
        <f>E55+E56+E57</f>
        <v>987.6</v>
      </c>
      <c r="F54" s="70">
        <f t="shared" si="3"/>
        <v>0</v>
      </c>
      <c r="G54" s="70">
        <f>E54*100/D54</f>
        <v>100</v>
      </c>
      <c r="I54" s="22"/>
    </row>
    <row r="55" spans="1:14" ht="54.75" customHeight="1" x14ac:dyDescent="0.2">
      <c r="A55" s="91" t="s">
        <v>109</v>
      </c>
      <c r="B55" s="29" t="s">
        <v>110</v>
      </c>
      <c r="C55" s="70"/>
      <c r="D55" s="70">
        <v>130.1</v>
      </c>
      <c r="E55" s="70">
        <f>75.4+54.7</f>
        <v>130.10000000000002</v>
      </c>
      <c r="F55" s="70">
        <f t="shared" si="3"/>
        <v>0</v>
      </c>
      <c r="G55" s="70">
        <f>E55*100/D55</f>
        <v>100.00000000000001</v>
      </c>
      <c r="I55" s="22"/>
    </row>
    <row r="56" spans="1:14" ht="18.75" customHeight="1" x14ac:dyDescent="0.2">
      <c r="A56" s="87" t="s">
        <v>78</v>
      </c>
      <c r="B56" s="18" t="s">
        <v>111</v>
      </c>
      <c r="C56" s="70"/>
      <c r="D56" s="70">
        <v>857.5</v>
      </c>
      <c r="E56" s="70">
        <v>857.5</v>
      </c>
      <c r="F56" s="70">
        <f>E56-D56</f>
        <v>0</v>
      </c>
      <c r="G56" s="70">
        <f t="shared" si="11"/>
        <v>100</v>
      </c>
    </row>
    <row r="57" spans="1:14" x14ac:dyDescent="0.2">
      <c r="A57" s="34" t="s">
        <v>79</v>
      </c>
      <c r="B57" s="29" t="s">
        <v>112</v>
      </c>
      <c r="C57" s="70"/>
      <c r="D57" s="86"/>
      <c r="E57" s="73"/>
      <c r="F57" s="70"/>
      <c r="G57" s="79" t="e">
        <f t="shared" ref="G57:G72" si="12">E57*100/D57</f>
        <v>#DIV/0!</v>
      </c>
      <c r="N57" s="22"/>
    </row>
    <row r="58" spans="1:14" x14ac:dyDescent="0.2">
      <c r="A58" s="34" t="s">
        <v>113</v>
      </c>
      <c r="B58" s="29">
        <v>1054</v>
      </c>
      <c r="C58" s="70"/>
      <c r="D58" s="86">
        <v>532.6</v>
      </c>
      <c r="E58" s="73">
        <v>532.6</v>
      </c>
      <c r="F58" s="70">
        <f t="shared" ref="F58:F74" si="13">E58-D58</f>
        <v>0</v>
      </c>
      <c r="G58" s="70">
        <f>E58*100/D58</f>
        <v>100</v>
      </c>
      <c r="H58" s="39" t="e">
        <f>D58+#REF!-D130</f>
        <v>#REF!</v>
      </c>
      <c r="I58" s="38" t="e">
        <f>E58+#REF!-E130</f>
        <v>#REF!</v>
      </c>
      <c r="N58" s="22"/>
    </row>
    <row r="59" spans="1:14" ht="131.25" x14ac:dyDescent="0.2">
      <c r="A59" s="87" t="s">
        <v>129</v>
      </c>
      <c r="B59" s="29">
        <v>1055</v>
      </c>
      <c r="C59" s="70"/>
      <c r="D59" s="86">
        <f>369.4-6.2</f>
        <v>363.2</v>
      </c>
      <c r="E59" s="73">
        <v>369.4</v>
      </c>
      <c r="F59" s="70">
        <f t="shared" si="13"/>
        <v>6.1999999999999886</v>
      </c>
      <c r="G59" s="70">
        <f t="shared" ref="G59:G60" si="14">E59*100/D59</f>
        <v>101.70704845814979</v>
      </c>
    </row>
    <row r="60" spans="1:14" ht="37.5" x14ac:dyDescent="0.2">
      <c r="A60" s="87" t="s">
        <v>114</v>
      </c>
      <c r="B60" s="29">
        <v>1056</v>
      </c>
      <c r="C60" s="70"/>
      <c r="D60" s="86">
        <v>296.7</v>
      </c>
      <c r="E60" s="74">
        <v>296.7</v>
      </c>
      <c r="F60" s="70">
        <f t="shared" si="13"/>
        <v>0</v>
      </c>
      <c r="G60" s="70">
        <f t="shared" si="14"/>
        <v>100</v>
      </c>
    </row>
    <row r="61" spans="1:14" x14ac:dyDescent="0.2">
      <c r="A61" s="87" t="s">
        <v>115</v>
      </c>
      <c r="B61" s="29">
        <v>1057</v>
      </c>
      <c r="C61" s="70"/>
      <c r="D61" s="86"/>
      <c r="E61" s="73"/>
      <c r="F61" s="70"/>
      <c r="G61" s="79" t="e">
        <f t="shared" si="12"/>
        <v>#DIV/0!</v>
      </c>
    </row>
    <row r="62" spans="1:14" ht="37.5" x14ac:dyDescent="0.2">
      <c r="A62" s="87" t="s">
        <v>116</v>
      </c>
      <c r="B62" s="29">
        <v>1058</v>
      </c>
      <c r="C62" s="70"/>
      <c r="D62" s="70"/>
      <c r="E62" s="72"/>
      <c r="F62" s="70"/>
      <c r="G62" s="79" t="e">
        <f t="shared" si="12"/>
        <v>#DIV/0!</v>
      </c>
    </row>
    <row r="63" spans="1:14" x14ac:dyDescent="0.2">
      <c r="A63" s="87" t="s">
        <v>117</v>
      </c>
      <c r="B63" s="29">
        <v>1059</v>
      </c>
      <c r="C63" s="70"/>
      <c r="D63" s="86">
        <v>6.2</v>
      </c>
      <c r="E63" s="73">
        <v>0</v>
      </c>
      <c r="F63" s="70">
        <f t="shared" si="13"/>
        <v>-6.2</v>
      </c>
      <c r="G63" s="79">
        <f t="shared" si="12"/>
        <v>0</v>
      </c>
    </row>
    <row r="64" spans="1:14" ht="29.45" customHeight="1" x14ac:dyDescent="0.2">
      <c r="A64" s="16" t="s">
        <v>85</v>
      </c>
      <c r="B64" s="25">
        <v>1060</v>
      </c>
      <c r="C64" s="66"/>
      <c r="D64" s="66">
        <f t="shared" ref="D64" si="15">D65+D66+D67+D68+D69+D70+D71+D72</f>
        <v>2543.4</v>
      </c>
      <c r="E64" s="66">
        <f>E65+E66+E67+E68+E69+E70+E71+E72+E73</f>
        <v>2543.4</v>
      </c>
      <c r="F64" s="66">
        <f t="shared" si="13"/>
        <v>0</v>
      </c>
      <c r="G64" s="66">
        <f t="shared" si="12"/>
        <v>100</v>
      </c>
    </row>
    <row r="65" spans="1:7" ht="19.5" customHeight="1" x14ac:dyDescent="0.2">
      <c r="A65" s="87" t="s">
        <v>106</v>
      </c>
      <c r="B65" s="18">
        <v>1061</v>
      </c>
      <c r="C65" s="70"/>
      <c r="D65" s="86">
        <v>1762.7</v>
      </c>
      <c r="E65" s="73">
        <v>1762.7</v>
      </c>
      <c r="F65" s="70">
        <f t="shared" si="13"/>
        <v>0</v>
      </c>
      <c r="G65" s="70">
        <f t="shared" si="12"/>
        <v>100</v>
      </c>
    </row>
    <row r="66" spans="1:7" ht="18" customHeight="1" x14ac:dyDescent="0.2">
      <c r="A66" s="87" t="s">
        <v>107</v>
      </c>
      <c r="B66" s="18">
        <v>1062</v>
      </c>
      <c r="C66" s="70"/>
      <c r="D66" s="86">
        <v>409.4</v>
      </c>
      <c r="E66" s="73">
        <v>409.4</v>
      </c>
      <c r="F66" s="70">
        <f t="shared" si="13"/>
        <v>0</v>
      </c>
      <c r="G66" s="70">
        <f t="shared" si="12"/>
        <v>100</v>
      </c>
    </row>
    <row r="67" spans="1:7" ht="97.5" customHeight="1" x14ac:dyDescent="0.2">
      <c r="A67" s="34" t="s">
        <v>119</v>
      </c>
      <c r="B67" s="18">
        <v>1063</v>
      </c>
      <c r="C67" s="70"/>
      <c r="D67" s="86">
        <v>165.8</v>
      </c>
      <c r="E67" s="73">
        <v>165.8</v>
      </c>
      <c r="F67" s="70">
        <f t="shared" si="13"/>
        <v>0</v>
      </c>
      <c r="G67" s="70">
        <f t="shared" si="12"/>
        <v>100</v>
      </c>
    </row>
    <row r="68" spans="1:7" ht="24.75" customHeight="1" x14ac:dyDescent="0.2">
      <c r="A68" s="34" t="s">
        <v>113</v>
      </c>
      <c r="B68" s="18">
        <v>1064</v>
      </c>
      <c r="C68" s="70"/>
      <c r="D68" s="70">
        <v>94</v>
      </c>
      <c r="E68" s="72">
        <v>94</v>
      </c>
      <c r="F68" s="70">
        <f t="shared" si="13"/>
        <v>0</v>
      </c>
      <c r="G68" s="70">
        <f t="shared" si="12"/>
        <v>100</v>
      </c>
    </row>
    <row r="69" spans="1:7" ht="111.75" customHeight="1" x14ac:dyDescent="0.2">
      <c r="A69" s="87" t="s">
        <v>131</v>
      </c>
      <c r="B69" s="18">
        <v>1065</v>
      </c>
      <c r="C69" s="70"/>
      <c r="D69" s="70">
        <v>101.6</v>
      </c>
      <c r="E69" s="70">
        <v>101.6</v>
      </c>
      <c r="F69" s="70">
        <f t="shared" si="13"/>
        <v>0</v>
      </c>
      <c r="G69" s="70">
        <f t="shared" si="12"/>
        <v>100</v>
      </c>
    </row>
    <row r="70" spans="1:7" ht="37.5" x14ac:dyDescent="0.2">
      <c r="A70" s="87" t="s">
        <v>118</v>
      </c>
      <c r="B70" s="18">
        <v>1066</v>
      </c>
      <c r="C70" s="70"/>
      <c r="D70" s="70">
        <v>4.4000000000000004</v>
      </c>
      <c r="E70" s="70">
        <v>4.4000000000000004</v>
      </c>
      <c r="F70" s="70">
        <f t="shared" si="13"/>
        <v>0</v>
      </c>
      <c r="G70" s="70">
        <f t="shared" si="12"/>
        <v>100</v>
      </c>
    </row>
    <row r="71" spans="1:7" x14ac:dyDescent="0.2">
      <c r="A71" s="37" t="s">
        <v>115</v>
      </c>
      <c r="B71" s="36">
        <v>1067</v>
      </c>
      <c r="C71" s="70"/>
      <c r="D71" s="70"/>
      <c r="E71" s="70"/>
      <c r="F71" s="70"/>
      <c r="G71" s="70"/>
    </row>
    <row r="72" spans="1:7" ht="42" customHeight="1" x14ac:dyDescent="0.2">
      <c r="A72" s="34" t="s">
        <v>116</v>
      </c>
      <c r="B72" s="18">
        <v>1068</v>
      </c>
      <c r="C72" s="70"/>
      <c r="D72" s="70">
        <v>5.5</v>
      </c>
      <c r="E72" s="70">
        <v>5.5</v>
      </c>
      <c r="F72" s="70">
        <f t="shared" si="13"/>
        <v>0</v>
      </c>
      <c r="G72" s="70">
        <f t="shared" si="12"/>
        <v>100</v>
      </c>
    </row>
    <row r="73" spans="1:7" ht="18" customHeight="1" x14ac:dyDescent="0.2">
      <c r="A73" s="34" t="s">
        <v>117</v>
      </c>
      <c r="B73" s="18">
        <v>1069</v>
      </c>
      <c r="C73" s="70"/>
      <c r="D73" s="70"/>
      <c r="E73" s="70"/>
      <c r="F73" s="70"/>
      <c r="G73" s="79"/>
    </row>
    <row r="74" spans="1:7" x14ac:dyDescent="0.2">
      <c r="A74" s="33" t="s">
        <v>120</v>
      </c>
      <c r="B74" s="25">
        <v>1070</v>
      </c>
      <c r="C74" s="66"/>
      <c r="D74" s="66">
        <f t="shared" ref="D74:E74" si="16">D75+D76+D77+D78+D79+D80+D81+D82</f>
        <v>143.29999999999998</v>
      </c>
      <c r="E74" s="66">
        <f t="shared" si="16"/>
        <v>143.30000000000001</v>
      </c>
      <c r="F74" s="66">
        <f t="shared" si="13"/>
        <v>0</v>
      </c>
      <c r="G74" s="66">
        <f t="shared" ref="G74:G86" si="17">E74*100/D74</f>
        <v>100.00000000000003</v>
      </c>
    </row>
    <row r="75" spans="1:7" x14ac:dyDescent="0.2">
      <c r="A75" s="87" t="s">
        <v>121</v>
      </c>
      <c r="B75" s="18">
        <v>1071</v>
      </c>
      <c r="C75" s="70"/>
      <c r="D75" s="70"/>
      <c r="E75" s="70"/>
      <c r="F75" s="70"/>
      <c r="G75" s="70"/>
    </row>
    <row r="76" spans="1:7" s="35" customFormat="1" ht="36" customHeight="1" x14ac:dyDescent="0.2">
      <c r="A76" s="87" t="s">
        <v>122</v>
      </c>
      <c r="B76" s="18">
        <v>1072</v>
      </c>
      <c r="C76" s="70"/>
      <c r="D76" s="70">
        <v>102.6</v>
      </c>
      <c r="E76" s="70">
        <v>98.4</v>
      </c>
      <c r="F76" s="70">
        <f>E76-D76</f>
        <v>-4.1999999999999886</v>
      </c>
      <c r="G76" s="70">
        <f t="shared" si="17"/>
        <v>95.906432748538023</v>
      </c>
    </row>
    <row r="77" spans="1:7" ht="37.5" x14ac:dyDescent="0.2">
      <c r="A77" s="87" t="s">
        <v>123</v>
      </c>
      <c r="B77" s="18">
        <v>1073</v>
      </c>
      <c r="C77" s="70"/>
      <c r="D77" s="70"/>
      <c r="E77" s="72"/>
      <c r="F77" s="70"/>
      <c r="G77" s="70"/>
    </row>
    <row r="78" spans="1:7" ht="18.600000000000001" customHeight="1" x14ac:dyDescent="0.2">
      <c r="A78" s="87" t="s">
        <v>124</v>
      </c>
      <c r="B78" s="18">
        <v>1074</v>
      </c>
      <c r="C78" s="70"/>
      <c r="D78" s="70"/>
      <c r="E78" s="72"/>
      <c r="F78" s="70"/>
      <c r="G78" s="70"/>
    </row>
    <row r="79" spans="1:7" x14ac:dyDescent="0.2">
      <c r="A79" s="87" t="s">
        <v>125</v>
      </c>
      <c r="B79" s="18">
        <v>1075</v>
      </c>
      <c r="C79" s="70"/>
      <c r="D79" s="70"/>
      <c r="E79" s="72"/>
      <c r="F79" s="70"/>
      <c r="G79" s="70"/>
    </row>
    <row r="80" spans="1:7" ht="21" customHeight="1" x14ac:dyDescent="0.2">
      <c r="A80" s="87" t="s">
        <v>126</v>
      </c>
      <c r="B80" s="18">
        <v>1076</v>
      </c>
      <c r="C80" s="70"/>
      <c r="D80" s="70">
        <v>15.3</v>
      </c>
      <c r="E80" s="70">
        <v>15.3</v>
      </c>
      <c r="F80" s="70">
        <f t="shared" ref="F80:F86" si="18">E80-D80</f>
        <v>0</v>
      </c>
      <c r="G80" s="70">
        <f t="shared" si="17"/>
        <v>100</v>
      </c>
    </row>
    <row r="81" spans="1:16" ht="19.899999999999999" customHeight="1" x14ac:dyDescent="0.2">
      <c r="A81" s="87" t="s">
        <v>127</v>
      </c>
      <c r="B81" s="18">
        <v>1077</v>
      </c>
      <c r="C81" s="70"/>
      <c r="D81" s="70">
        <v>25.4</v>
      </c>
      <c r="E81" s="72">
        <v>29.6</v>
      </c>
      <c r="F81" s="70">
        <f t="shared" si="18"/>
        <v>4.2000000000000028</v>
      </c>
      <c r="G81" s="70">
        <f t="shared" si="17"/>
        <v>116.53543307086615</v>
      </c>
    </row>
    <row r="82" spans="1:16" ht="18" customHeight="1" x14ac:dyDescent="0.2">
      <c r="A82" s="87" t="s">
        <v>128</v>
      </c>
      <c r="B82" s="18">
        <v>1078</v>
      </c>
      <c r="C82" s="70"/>
      <c r="D82" s="70"/>
      <c r="E82" s="72"/>
      <c r="F82" s="70"/>
      <c r="G82" s="70"/>
    </row>
    <row r="83" spans="1:16" ht="18" customHeight="1" x14ac:dyDescent="0.2">
      <c r="A83" s="16" t="s">
        <v>86</v>
      </c>
      <c r="B83" s="25">
        <v>1080</v>
      </c>
      <c r="C83" s="66"/>
      <c r="D83" s="66"/>
      <c r="E83" s="66"/>
      <c r="F83" s="66"/>
      <c r="G83" s="66"/>
    </row>
    <row r="84" spans="1:16" ht="18.75" customHeight="1" x14ac:dyDescent="0.2">
      <c r="A84" s="87" t="s">
        <v>72</v>
      </c>
      <c r="B84" s="18" t="s">
        <v>32</v>
      </c>
      <c r="C84" s="70"/>
      <c r="D84" s="70"/>
      <c r="E84" s="72"/>
      <c r="F84" s="70"/>
      <c r="G84" s="70"/>
    </row>
    <row r="85" spans="1:16" ht="16.5" customHeight="1" x14ac:dyDescent="0.2">
      <c r="A85" s="16" t="s">
        <v>65</v>
      </c>
      <c r="B85" s="25">
        <v>1090</v>
      </c>
      <c r="C85" s="66"/>
      <c r="D85" s="66">
        <f>D51+D64+D74+D83</f>
        <v>15179.300000000001</v>
      </c>
      <c r="E85" s="66">
        <f>E51+E64+E74+E83</f>
        <v>15179.3</v>
      </c>
      <c r="F85" s="66">
        <f t="shared" si="18"/>
        <v>0</v>
      </c>
      <c r="G85" s="66">
        <f t="shared" si="17"/>
        <v>99.999999999999986</v>
      </c>
    </row>
    <row r="86" spans="1:16" ht="16.5" customHeight="1" x14ac:dyDescent="0.2">
      <c r="A86" s="16" t="s">
        <v>130</v>
      </c>
      <c r="B86" s="25">
        <v>1100</v>
      </c>
      <c r="C86" s="66"/>
      <c r="D86" s="66">
        <f t="shared" ref="D86:E86" si="19">D50-D85</f>
        <v>3552.0000000000018</v>
      </c>
      <c r="E86" s="66">
        <f t="shared" si="19"/>
        <v>1508.3000000000029</v>
      </c>
      <c r="F86" s="66">
        <f t="shared" si="18"/>
        <v>-2043.6999999999989</v>
      </c>
      <c r="G86" s="66">
        <f t="shared" si="17"/>
        <v>42.463400900900965</v>
      </c>
    </row>
    <row r="87" spans="1:16" ht="32.25" customHeight="1" x14ac:dyDescent="0.2">
      <c r="A87" s="133" t="s">
        <v>66</v>
      </c>
      <c r="B87" s="133"/>
      <c r="C87" s="133"/>
      <c r="D87" s="133"/>
      <c r="E87" s="133"/>
      <c r="F87" s="133"/>
      <c r="G87" s="133"/>
    </row>
    <row r="88" spans="1:16" ht="27" customHeight="1" x14ac:dyDescent="0.2">
      <c r="A88" s="16" t="s">
        <v>67</v>
      </c>
      <c r="B88" s="27">
        <v>2000</v>
      </c>
      <c r="C88" s="66"/>
      <c r="D88" s="66">
        <f>SUM(D89:D94)</f>
        <v>1143.8000000000002</v>
      </c>
      <c r="E88" s="67">
        <f>SUM(E89:E94)</f>
        <v>963.90000000000009</v>
      </c>
      <c r="F88" s="66">
        <f t="shared" ref="F88:F96" si="20">E88-D88</f>
        <v>-179.90000000000009</v>
      </c>
      <c r="G88" s="66">
        <f t="shared" ref="G88:G96" si="21">E88*100/D88</f>
        <v>84.271725826193389</v>
      </c>
    </row>
    <row r="89" spans="1:16" x14ac:dyDescent="0.2">
      <c r="A89" s="19" t="s">
        <v>31</v>
      </c>
      <c r="B89" s="29">
        <v>2010</v>
      </c>
      <c r="C89" s="68"/>
      <c r="D89" s="68"/>
      <c r="E89" s="69"/>
      <c r="F89" s="68"/>
      <c r="G89" s="70"/>
    </row>
    <row r="90" spans="1:16" x14ac:dyDescent="0.2">
      <c r="A90" s="19" t="s">
        <v>30</v>
      </c>
      <c r="B90" s="29">
        <v>2020</v>
      </c>
      <c r="C90" s="76"/>
      <c r="D90" s="68">
        <v>576.5</v>
      </c>
      <c r="E90" s="69">
        <v>396.6</v>
      </c>
      <c r="F90" s="68">
        <f t="shared" si="20"/>
        <v>-179.89999999999998</v>
      </c>
      <c r="G90" s="70">
        <f t="shared" si="21"/>
        <v>68.79444926279271</v>
      </c>
    </row>
    <row r="91" spans="1:16" ht="37.5" x14ac:dyDescent="0.2">
      <c r="A91" s="19" t="s">
        <v>29</v>
      </c>
      <c r="B91" s="29">
        <v>2030</v>
      </c>
      <c r="C91" s="68"/>
      <c r="D91" s="68">
        <v>11.2</v>
      </c>
      <c r="E91" s="69">
        <v>11.2</v>
      </c>
      <c r="F91" s="68">
        <f t="shared" si="20"/>
        <v>0</v>
      </c>
      <c r="G91" s="70">
        <f t="shared" si="21"/>
        <v>100</v>
      </c>
    </row>
    <row r="92" spans="1:16" x14ac:dyDescent="0.2">
      <c r="A92" s="19" t="s">
        <v>28</v>
      </c>
      <c r="B92" s="29">
        <v>2040</v>
      </c>
      <c r="C92" s="76"/>
      <c r="D92" s="68"/>
      <c r="E92" s="69"/>
      <c r="F92" s="68"/>
      <c r="G92" s="70"/>
    </row>
    <row r="93" spans="1:16" ht="39" customHeight="1" x14ac:dyDescent="0.2">
      <c r="A93" s="19" t="s">
        <v>27</v>
      </c>
      <c r="B93" s="29">
        <v>2050</v>
      </c>
      <c r="C93" s="68"/>
      <c r="D93" s="68"/>
      <c r="E93" s="69"/>
      <c r="F93" s="68"/>
      <c r="G93" s="70"/>
      <c r="P93" s="1" t="s">
        <v>146</v>
      </c>
    </row>
    <row r="94" spans="1:16" x14ac:dyDescent="0.2">
      <c r="A94" s="19" t="s">
        <v>26</v>
      </c>
      <c r="B94" s="29">
        <v>2060</v>
      </c>
      <c r="C94" s="68"/>
      <c r="D94" s="68">
        <v>556.1</v>
      </c>
      <c r="E94" s="69">
        <v>556.1</v>
      </c>
      <c r="F94" s="68">
        <f t="shared" si="20"/>
        <v>0</v>
      </c>
      <c r="G94" s="70">
        <f t="shared" si="21"/>
        <v>100</v>
      </c>
    </row>
    <row r="95" spans="1:16" x14ac:dyDescent="0.2">
      <c r="A95" s="19" t="s">
        <v>25</v>
      </c>
      <c r="B95" s="29">
        <v>2100</v>
      </c>
      <c r="C95" s="68"/>
      <c r="D95" s="68">
        <v>6811.6</v>
      </c>
      <c r="E95" s="72">
        <v>6811.6</v>
      </c>
      <c r="F95" s="68">
        <f t="shared" si="20"/>
        <v>0</v>
      </c>
      <c r="G95" s="70">
        <f t="shared" si="21"/>
        <v>100</v>
      </c>
    </row>
    <row r="96" spans="1:16" x14ac:dyDescent="0.2">
      <c r="A96" s="19" t="s">
        <v>24</v>
      </c>
      <c r="B96" s="29">
        <v>2200</v>
      </c>
      <c r="C96" s="68"/>
      <c r="D96" s="68">
        <v>3260.6</v>
      </c>
      <c r="E96" s="72">
        <v>3260.6</v>
      </c>
      <c r="F96" s="68">
        <f t="shared" si="20"/>
        <v>0</v>
      </c>
      <c r="G96" s="70">
        <f t="shared" si="21"/>
        <v>100</v>
      </c>
    </row>
    <row r="97" spans="1:7" ht="31.7" customHeight="1" x14ac:dyDescent="0.2">
      <c r="A97" s="133" t="s">
        <v>68</v>
      </c>
      <c r="B97" s="133"/>
      <c r="C97" s="133"/>
      <c r="D97" s="133"/>
      <c r="E97" s="133"/>
      <c r="F97" s="133"/>
      <c r="G97" s="133"/>
    </row>
    <row r="98" spans="1:7" ht="46.5" customHeight="1" x14ac:dyDescent="0.2">
      <c r="A98" s="30" t="s">
        <v>87</v>
      </c>
      <c r="B98" s="29">
        <v>3010</v>
      </c>
      <c r="C98" s="103"/>
      <c r="D98" s="103">
        <f>D39/(D32+D35+D44+D48)</f>
        <v>0.46088098530267513</v>
      </c>
      <c r="E98" s="103">
        <f>E39/(E32+E35+E44+E48)</f>
        <v>0.43819362880222434</v>
      </c>
      <c r="F98" s="85">
        <f>E98-D98</f>
        <v>-2.2687356500450784E-2</v>
      </c>
      <c r="G98" s="65"/>
    </row>
    <row r="99" spans="1:7" ht="37.5" x14ac:dyDescent="0.2">
      <c r="A99" s="19" t="s">
        <v>23</v>
      </c>
      <c r="B99" s="29">
        <v>3020</v>
      </c>
      <c r="C99" s="103"/>
      <c r="D99" s="103">
        <f>(D68+D58)/(D51+D64+D74+D83)</f>
        <v>4.1279900917697128E-2</v>
      </c>
      <c r="E99" s="103">
        <f>(E68+E58)/(E51+E64+E74+E83)</f>
        <v>4.1279900917697128E-2</v>
      </c>
      <c r="F99" s="85">
        <f t="shared" ref="F99:F103" si="22">E99-D99</f>
        <v>0</v>
      </c>
      <c r="G99" s="65"/>
    </row>
    <row r="100" spans="1:7" ht="37.5" x14ac:dyDescent="0.2">
      <c r="A100" s="19" t="s">
        <v>71</v>
      </c>
      <c r="B100" s="29">
        <v>3030</v>
      </c>
      <c r="C100" s="103"/>
      <c r="D100" s="103">
        <f>D88/(D51+D64+D74+D83)</f>
        <v>7.5352618368435972E-2</v>
      </c>
      <c r="E100" s="103">
        <f>E88/(E51+E64+E74+E83)</f>
        <v>6.3500951954306203E-2</v>
      </c>
      <c r="F100" s="85">
        <f t="shared" si="22"/>
        <v>-1.1851666414129769E-2</v>
      </c>
      <c r="G100" s="65"/>
    </row>
    <row r="101" spans="1:7" ht="37.5" x14ac:dyDescent="0.2">
      <c r="A101" s="19" t="s">
        <v>22</v>
      </c>
      <c r="B101" s="29">
        <v>3040</v>
      </c>
      <c r="C101" s="103"/>
      <c r="D101" s="103">
        <f>D123/(D51+D64+D74+D83)</f>
        <v>0.82854281818002151</v>
      </c>
      <c r="E101" s="103">
        <f>E123/(E51+E64+E74+E83)</f>
        <v>0.82854281818002151</v>
      </c>
      <c r="F101" s="85">
        <f t="shared" si="22"/>
        <v>0</v>
      </c>
      <c r="G101" s="65"/>
    </row>
    <row r="102" spans="1:7" ht="27.75" customHeight="1" x14ac:dyDescent="0.2">
      <c r="A102" s="30" t="s">
        <v>21</v>
      </c>
      <c r="B102" s="29">
        <v>3050</v>
      </c>
      <c r="C102" s="68"/>
      <c r="D102" s="68">
        <v>0.5</v>
      </c>
      <c r="E102" s="68">
        <v>0.5</v>
      </c>
      <c r="F102" s="85">
        <f t="shared" si="22"/>
        <v>0</v>
      </c>
      <c r="G102" s="17"/>
    </row>
    <row r="103" spans="1:7" ht="37.5" x14ac:dyDescent="0.2">
      <c r="A103" s="30" t="s">
        <v>20</v>
      </c>
      <c r="B103" s="29">
        <v>3060</v>
      </c>
      <c r="C103" s="68"/>
      <c r="D103" s="68">
        <f>(D90+D91)/D88</f>
        <v>0.51381360377688401</v>
      </c>
      <c r="E103" s="68">
        <f>(E90+E91)/E88</f>
        <v>0.42307293287685444</v>
      </c>
      <c r="F103" s="85">
        <f t="shared" si="22"/>
        <v>-9.0740670900029574E-2</v>
      </c>
      <c r="G103" s="17"/>
    </row>
    <row r="104" spans="1:7" ht="29.25" customHeight="1" x14ac:dyDescent="0.2">
      <c r="A104" s="137" t="s">
        <v>69</v>
      </c>
      <c r="B104" s="137"/>
      <c r="C104" s="137"/>
      <c r="D104" s="137"/>
      <c r="E104" s="137"/>
      <c r="F104" s="137"/>
      <c r="G104" s="137"/>
    </row>
    <row r="105" spans="1:7" x14ac:dyDescent="0.2">
      <c r="A105" s="30" t="s">
        <v>19</v>
      </c>
      <c r="B105" s="29">
        <v>4010</v>
      </c>
      <c r="C105" s="68"/>
      <c r="D105" s="68">
        <v>3551</v>
      </c>
      <c r="E105" s="69">
        <v>3551</v>
      </c>
      <c r="F105" s="68">
        <f>E105-D105</f>
        <v>0</v>
      </c>
      <c r="G105" s="17">
        <f>E105*100/D105</f>
        <v>100</v>
      </c>
    </row>
    <row r="106" spans="1:7" x14ac:dyDescent="0.2">
      <c r="A106" s="30" t="s">
        <v>18</v>
      </c>
      <c r="B106" s="29">
        <v>4020</v>
      </c>
      <c r="C106" s="68"/>
      <c r="D106" s="68">
        <v>1157</v>
      </c>
      <c r="E106" s="69">
        <v>1157</v>
      </c>
      <c r="F106" s="68">
        <f>E106-D106</f>
        <v>0</v>
      </c>
      <c r="G106" s="17">
        <f t="shared" ref="G106:G114" si="23">E106*100/D106</f>
        <v>100</v>
      </c>
    </row>
    <row r="107" spans="1:7" x14ac:dyDescent="0.2">
      <c r="A107" s="30" t="s">
        <v>17</v>
      </c>
      <c r="B107" s="29">
        <v>4021</v>
      </c>
      <c r="C107" s="68"/>
      <c r="D107" s="68">
        <v>156.5</v>
      </c>
      <c r="E107" s="69">
        <v>156.5</v>
      </c>
      <c r="F107" s="68">
        <f>E107-D107</f>
        <v>0</v>
      </c>
      <c r="G107" s="17">
        <f t="shared" si="23"/>
        <v>100</v>
      </c>
    </row>
    <row r="108" spans="1:7" x14ac:dyDescent="0.2">
      <c r="A108" s="16" t="s">
        <v>16</v>
      </c>
      <c r="B108" s="27">
        <v>4030</v>
      </c>
      <c r="C108" s="66"/>
      <c r="D108" s="66">
        <f>D105+D106</f>
        <v>4708</v>
      </c>
      <c r="E108" s="67">
        <f>E105+E106</f>
        <v>4708</v>
      </c>
      <c r="F108" s="66">
        <f t="shared" ref="F108:F114" si="24">E108-D108</f>
        <v>0</v>
      </c>
      <c r="G108" s="112">
        <f t="shared" si="23"/>
        <v>100</v>
      </c>
    </row>
    <row r="109" spans="1:7" x14ac:dyDescent="0.2">
      <c r="A109" s="30" t="s">
        <v>15</v>
      </c>
      <c r="B109" s="29">
        <v>4040</v>
      </c>
      <c r="C109" s="68"/>
      <c r="D109" s="68"/>
      <c r="E109" s="69"/>
      <c r="F109" s="68"/>
      <c r="G109" s="17"/>
    </row>
    <row r="110" spans="1:7" x14ac:dyDescent="0.2">
      <c r="A110" s="30" t="s">
        <v>14</v>
      </c>
      <c r="B110" s="29">
        <v>4050</v>
      </c>
      <c r="C110" s="68"/>
      <c r="D110" s="68">
        <v>1291.3</v>
      </c>
      <c r="E110" s="69">
        <v>1291.3</v>
      </c>
      <c r="F110" s="68">
        <f t="shared" si="24"/>
        <v>0</v>
      </c>
      <c r="G110" s="17">
        <f t="shared" si="23"/>
        <v>100</v>
      </c>
    </row>
    <row r="111" spans="1:7" x14ac:dyDescent="0.2">
      <c r="A111" s="28" t="s">
        <v>13</v>
      </c>
      <c r="B111" s="27">
        <v>4060</v>
      </c>
      <c r="C111" s="66"/>
      <c r="D111" s="67">
        <f>D109+D110</f>
        <v>1291.3</v>
      </c>
      <c r="E111" s="67">
        <f>E109+E110</f>
        <v>1291.3</v>
      </c>
      <c r="F111" s="66">
        <f t="shared" si="24"/>
        <v>0</v>
      </c>
      <c r="G111" s="112">
        <f t="shared" si="23"/>
        <v>100</v>
      </c>
    </row>
    <row r="112" spans="1:7" x14ac:dyDescent="0.2">
      <c r="A112" s="30" t="s">
        <v>12</v>
      </c>
      <c r="B112" s="29">
        <v>4070</v>
      </c>
      <c r="C112" s="68"/>
      <c r="D112" s="68"/>
      <c r="E112" s="69"/>
      <c r="F112" s="68"/>
      <c r="G112" s="17"/>
    </row>
    <row r="113" spans="1:14" x14ac:dyDescent="0.2">
      <c r="A113" s="30" t="s">
        <v>11</v>
      </c>
      <c r="B113" s="29">
        <v>4080</v>
      </c>
      <c r="C113" s="68"/>
      <c r="D113" s="68"/>
      <c r="E113" s="69"/>
      <c r="F113" s="68"/>
      <c r="G113" s="17"/>
    </row>
    <row r="114" spans="1:14" x14ac:dyDescent="0.2">
      <c r="A114" s="28" t="s">
        <v>10</v>
      </c>
      <c r="B114" s="27">
        <v>4090</v>
      </c>
      <c r="C114" s="66"/>
      <c r="D114" s="66">
        <v>3416.7</v>
      </c>
      <c r="E114" s="67">
        <v>3416.7</v>
      </c>
      <c r="F114" s="66">
        <f t="shared" si="24"/>
        <v>0</v>
      </c>
      <c r="G114" s="112">
        <f t="shared" si="23"/>
        <v>100</v>
      </c>
    </row>
    <row r="115" spans="1:14" ht="26.45" customHeight="1" x14ac:dyDescent="0.2">
      <c r="A115" s="133" t="s">
        <v>70</v>
      </c>
      <c r="B115" s="133"/>
      <c r="C115" s="133"/>
      <c r="D115" s="133"/>
      <c r="E115" s="133"/>
      <c r="F115" s="133"/>
      <c r="G115" s="133"/>
      <c r="H115" s="26">
        <f>SUM(H116:H120)</f>
        <v>236</v>
      </c>
    </row>
    <row r="116" spans="1:14" ht="37.5" customHeight="1" x14ac:dyDescent="0.2">
      <c r="A116" s="16" t="s">
        <v>73</v>
      </c>
      <c r="B116" s="25">
        <v>5000</v>
      </c>
      <c r="C116" s="66"/>
      <c r="D116" s="66">
        <f>SUM(D117:D122)</f>
        <v>127</v>
      </c>
      <c r="E116" s="67">
        <f>SUM(E117:E122)</f>
        <v>127</v>
      </c>
      <c r="F116" s="66">
        <f t="shared" ref="F116:F143" si="25">E116-D116</f>
        <v>0</v>
      </c>
      <c r="G116" s="106">
        <f t="shared" ref="G116:G143" si="26">E116*100/D116</f>
        <v>100</v>
      </c>
      <c r="H116" s="24">
        <v>84</v>
      </c>
    </row>
    <row r="117" spans="1:14" x14ac:dyDescent="0.2">
      <c r="A117" s="87" t="s">
        <v>9</v>
      </c>
      <c r="B117" s="18">
        <v>5010</v>
      </c>
      <c r="C117" s="69"/>
      <c r="D117" s="69">
        <v>1</v>
      </c>
      <c r="E117" s="69">
        <v>1</v>
      </c>
      <c r="F117" s="68">
        <f t="shared" si="25"/>
        <v>0</v>
      </c>
      <c r="G117" s="108">
        <f t="shared" si="26"/>
        <v>100</v>
      </c>
      <c r="H117" s="24">
        <v>108</v>
      </c>
    </row>
    <row r="118" spans="1:14" x14ac:dyDescent="0.2">
      <c r="A118" s="87" t="s">
        <v>8</v>
      </c>
      <c r="B118" s="18">
        <v>5020</v>
      </c>
      <c r="C118" s="69"/>
      <c r="D118" s="69">
        <v>14</v>
      </c>
      <c r="E118" s="69">
        <v>14</v>
      </c>
      <c r="F118" s="68">
        <f t="shared" si="25"/>
        <v>0</v>
      </c>
      <c r="G118" s="108">
        <f t="shared" si="26"/>
        <v>100</v>
      </c>
      <c r="H118" s="24">
        <v>9</v>
      </c>
    </row>
    <row r="119" spans="1:14" x14ac:dyDescent="0.2">
      <c r="A119" s="87" t="s">
        <v>7</v>
      </c>
      <c r="B119" s="18">
        <v>5030</v>
      </c>
      <c r="C119" s="69"/>
      <c r="D119" s="69">
        <v>36</v>
      </c>
      <c r="E119" s="69">
        <v>36</v>
      </c>
      <c r="F119" s="68">
        <f t="shared" si="25"/>
        <v>0</v>
      </c>
      <c r="G119" s="108">
        <f t="shared" si="26"/>
        <v>100</v>
      </c>
      <c r="H119" s="23">
        <v>35</v>
      </c>
    </row>
    <row r="120" spans="1:14" x14ac:dyDescent="0.2">
      <c r="A120" s="87" t="s">
        <v>6</v>
      </c>
      <c r="B120" s="18">
        <v>5040</v>
      </c>
      <c r="C120" s="69"/>
      <c r="D120" s="69">
        <v>38</v>
      </c>
      <c r="E120" s="69">
        <v>38</v>
      </c>
      <c r="F120" s="68">
        <f t="shared" si="25"/>
        <v>0</v>
      </c>
      <c r="G120" s="108">
        <f t="shared" si="26"/>
        <v>100</v>
      </c>
    </row>
    <row r="121" spans="1:14" x14ac:dyDescent="0.2">
      <c r="A121" s="87" t="s">
        <v>5</v>
      </c>
      <c r="B121" s="18">
        <v>5050</v>
      </c>
      <c r="C121" s="69"/>
      <c r="D121" s="69">
        <v>17</v>
      </c>
      <c r="E121" s="69">
        <v>17</v>
      </c>
      <c r="F121" s="68">
        <f t="shared" si="25"/>
        <v>0</v>
      </c>
      <c r="G121" s="108">
        <f t="shared" si="26"/>
        <v>100</v>
      </c>
    </row>
    <row r="122" spans="1:14" x14ac:dyDescent="0.2">
      <c r="A122" s="87" t="s">
        <v>4</v>
      </c>
      <c r="B122" s="18">
        <v>5060</v>
      </c>
      <c r="C122" s="69"/>
      <c r="D122" s="69">
        <v>21</v>
      </c>
      <c r="E122" s="69">
        <v>21</v>
      </c>
      <c r="F122" s="68">
        <f t="shared" si="25"/>
        <v>0</v>
      </c>
      <c r="G122" s="108">
        <f t="shared" si="26"/>
        <v>100</v>
      </c>
    </row>
    <row r="123" spans="1:14" x14ac:dyDescent="0.2">
      <c r="A123" s="16" t="s">
        <v>74</v>
      </c>
      <c r="B123" s="15">
        <v>5100</v>
      </c>
      <c r="C123" s="66"/>
      <c r="D123" s="66">
        <f>SUM(D124:D129)</f>
        <v>12576.7</v>
      </c>
      <c r="E123" s="67">
        <f>SUM(E124:E129)</f>
        <v>12576.7</v>
      </c>
      <c r="F123" s="66">
        <f t="shared" si="25"/>
        <v>0</v>
      </c>
      <c r="G123" s="106">
        <f t="shared" si="26"/>
        <v>100</v>
      </c>
      <c r="H123" s="22" t="e">
        <f>E59+#REF!+E85+E58+#REF!</f>
        <v>#REF!</v>
      </c>
      <c r="J123" s="22">
        <v>20781.599999999999</v>
      </c>
      <c r="K123" s="22">
        <f>J123-E123</f>
        <v>8204.8999999999978</v>
      </c>
      <c r="L123" s="1">
        <v>106.1</v>
      </c>
      <c r="N123" s="22"/>
    </row>
    <row r="124" spans="1:14" x14ac:dyDescent="0.2">
      <c r="A124" s="87" t="s">
        <v>9</v>
      </c>
      <c r="B124" s="18">
        <v>5110</v>
      </c>
      <c r="C124" s="69"/>
      <c r="D124" s="68">
        <v>470.4</v>
      </c>
      <c r="E124" s="69">
        <v>470.4</v>
      </c>
      <c r="F124" s="68">
        <f t="shared" si="25"/>
        <v>0</v>
      </c>
      <c r="G124" s="108">
        <f t="shared" si="26"/>
        <v>100</v>
      </c>
    </row>
    <row r="125" spans="1:14" x14ac:dyDescent="0.2">
      <c r="A125" s="87" t="s">
        <v>8</v>
      </c>
      <c r="B125" s="18">
        <v>5120</v>
      </c>
      <c r="C125" s="69"/>
      <c r="D125" s="68">
        <v>1338.1</v>
      </c>
      <c r="E125" s="69">
        <v>1338.1</v>
      </c>
      <c r="F125" s="68">
        <f t="shared" si="25"/>
        <v>0</v>
      </c>
      <c r="G125" s="108">
        <f t="shared" si="26"/>
        <v>100</v>
      </c>
    </row>
    <row r="126" spans="1:14" x14ac:dyDescent="0.2">
      <c r="A126" s="87" t="s">
        <v>7</v>
      </c>
      <c r="B126" s="18">
        <v>5130</v>
      </c>
      <c r="C126" s="69"/>
      <c r="D126" s="68">
        <v>3950.6</v>
      </c>
      <c r="E126" s="69">
        <v>3950.6</v>
      </c>
      <c r="F126" s="68">
        <f t="shared" si="25"/>
        <v>0</v>
      </c>
      <c r="G126" s="108">
        <f t="shared" si="26"/>
        <v>100</v>
      </c>
    </row>
    <row r="127" spans="1:14" x14ac:dyDescent="0.2">
      <c r="A127" s="87" t="s">
        <v>6</v>
      </c>
      <c r="B127" s="18">
        <v>5140</v>
      </c>
      <c r="C127" s="69"/>
      <c r="D127" s="68">
        <v>3894</v>
      </c>
      <c r="E127" s="69">
        <v>3894</v>
      </c>
      <c r="F127" s="68">
        <f t="shared" si="25"/>
        <v>0</v>
      </c>
      <c r="G127" s="108">
        <f t="shared" si="26"/>
        <v>100</v>
      </c>
    </row>
    <row r="128" spans="1:14" x14ac:dyDescent="0.2">
      <c r="A128" s="87" t="s">
        <v>5</v>
      </c>
      <c r="B128" s="18">
        <v>5150</v>
      </c>
      <c r="C128" s="69"/>
      <c r="D128" s="68">
        <v>1319.4</v>
      </c>
      <c r="E128" s="69">
        <v>1319.4</v>
      </c>
      <c r="F128" s="68">
        <f t="shared" si="25"/>
        <v>0</v>
      </c>
      <c r="G128" s="108">
        <f t="shared" si="26"/>
        <v>100</v>
      </c>
    </row>
    <row r="129" spans="1:15" x14ac:dyDescent="0.2">
      <c r="A129" s="87" t="s">
        <v>4</v>
      </c>
      <c r="B129" s="18">
        <v>5160</v>
      </c>
      <c r="C129" s="69"/>
      <c r="D129" s="68">
        <v>1604.2</v>
      </c>
      <c r="E129" s="69">
        <v>1604.2</v>
      </c>
      <c r="F129" s="68">
        <f>E129-D129</f>
        <v>0</v>
      </c>
      <c r="G129" s="108">
        <f t="shared" si="26"/>
        <v>100</v>
      </c>
    </row>
    <row r="130" spans="1:15" ht="37.5" x14ac:dyDescent="0.2">
      <c r="A130" s="16" t="s">
        <v>75</v>
      </c>
      <c r="B130" s="15">
        <v>5200</v>
      </c>
      <c r="C130" s="66"/>
      <c r="D130" s="66">
        <f>SUM(D131:D136)</f>
        <v>10188.199999999999</v>
      </c>
      <c r="E130" s="67">
        <f>SUM(E131:E136)</f>
        <v>10188.199999999999</v>
      </c>
      <c r="F130" s="66">
        <f t="shared" si="25"/>
        <v>0</v>
      </c>
      <c r="G130" s="106">
        <f t="shared" si="26"/>
        <v>100</v>
      </c>
      <c r="H130" s="22" t="e">
        <f>E58+#REF!+E85-71.14082</f>
        <v>#REF!</v>
      </c>
      <c r="N130" s="22"/>
      <c r="O130" s="22"/>
    </row>
    <row r="131" spans="1:15" x14ac:dyDescent="0.2">
      <c r="A131" s="87" t="s">
        <v>9</v>
      </c>
      <c r="B131" s="18">
        <v>5210</v>
      </c>
      <c r="C131" s="69"/>
      <c r="D131" s="71">
        <v>385.6</v>
      </c>
      <c r="E131" s="69">
        <v>385.6</v>
      </c>
      <c r="F131" s="70">
        <f t="shared" si="25"/>
        <v>0</v>
      </c>
      <c r="G131" s="108">
        <f t="shared" si="26"/>
        <v>100</v>
      </c>
      <c r="H131" s="21">
        <v>231.4</v>
      </c>
    </row>
    <row r="132" spans="1:15" x14ac:dyDescent="0.2">
      <c r="A132" s="87" t="s">
        <v>8</v>
      </c>
      <c r="B132" s="18">
        <v>5220</v>
      </c>
      <c r="C132" s="69"/>
      <c r="D132" s="71">
        <v>1084.3</v>
      </c>
      <c r="E132" s="69">
        <v>1084.3</v>
      </c>
      <c r="F132" s="70">
        <f t="shared" si="25"/>
        <v>0</v>
      </c>
      <c r="G132" s="108">
        <f t="shared" si="26"/>
        <v>100</v>
      </c>
      <c r="H132" s="21">
        <v>2473.5</v>
      </c>
      <c r="N132" s="22"/>
    </row>
    <row r="133" spans="1:15" x14ac:dyDescent="0.2">
      <c r="A133" s="87" t="s">
        <v>7</v>
      </c>
      <c r="B133" s="18">
        <v>5230</v>
      </c>
      <c r="C133" s="69"/>
      <c r="D133" s="71">
        <v>3198.9</v>
      </c>
      <c r="E133" s="69">
        <v>3198.9</v>
      </c>
      <c r="F133" s="70">
        <f t="shared" si="25"/>
        <v>0</v>
      </c>
      <c r="G133" s="108">
        <f t="shared" si="26"/>
        <v>100</v>
      </c>
      <c r="H133" s="21">
        <v>6790.5</v>
      </c>
      <c r="I133" s="22">
        <f>D133+D134+D135+D136</f>
        <v>8718.2999999999993</v>
      </c>
    </row>
    <row r="134" spans="1:15" x14ac:dyDescent="0.2">
      <c r="A134" s="87" t="s">
        <v>6</v>
      </c>
      <c r="B134" s="18">
        <v>5240</v>
      </c>
      <c r="C134" s="69"/>
      <c r="D134" s="71">
        <v>3154</v>
      </c>
      <c r="E134" s="69">
        <v>3154</v>
      </c>
      <c r="F134" s="70">
        <f t="shared" si="25"/>
        <v>0</v>
      </c>
      <c r="G134" s="108">
        <f t="shared" si="26"/>
        <v>100</v>
      </c>
      <c r="H134" s="21">
        <v>5971.6</v>
      </c>
    </row>
    <row r="135" spans="1:15" x14ac:dyDescent="0.2">
      <c r="A135" s="87" t="s">
        <v>5</v>
      </c>
      <c r="B135" s="18">
        <v>5250</v>
      </c>
      <c r="C135" s="69"/>
      <c r="D135" s="71">
        <v>1067.5</v>
      </c>
      <c r="E135" s="69">
        <v>1067.5</v>
      </c>
      <c r="F135" s="70">
        <f t="shared" si="25"/>
        <v>0</v>
      </c>
      <c r="G135" s="108">
        <f t="shared" si="26"/>
        <v>100</v>
      </c>
      <c r="H135" s="21">
        <v>368.3</v>
      </c>
    </row>
    <row r="136" spans="1:15" x14ac:dyDescent="0.2">
      <c r="A136" s="87" t="s">
        <v>4</v>
      </c>
      <c r="B136" s="18">
        <v>5260</v>
      </c>
      <c r="C136" s="69"/>
      <c r="D136" s="71">
        <v>1297.9000000000001</v>
      </c>
      <c r="E136" s="69">
        <v>1297.9000000000001</v>
      </c>
      <c r="F136" s="70">
        <f t="shared" si="25"/>
        <v>0</v>
      </c>
      <c r="G136" s="108">
        <f t="shared" si="26"/>
        <v>100</v>
      </c>
      <c r="H136" s="21">
        <v>1285.8</v>
      </c>
    </row>
    <row r="137" spans="1:15" ht="42" customHeight="1" x14ac:dyDescent="0.2">
      <c r="A137" s="20" t="s">
        <v>76</v>
      </c>
      <c r="B137" s="15">
        <v>5300</v>
      </c>
      <c r="C137" s="104"/>
      <c r="D137" s="101">
        <f>D130/D116/12*1000</f>
        <v>6685.17060367454</v>
      </c>
      <c r="E137" s="101">
        <f>E130/E116/12*1000</f>
        <v>6685.17060367454</v>
      </c>
      <c r="F137" s="66">
        <f t="shared" si="25"/>
        <v>0</v>
      </c>
      <c r="G137" s="106">
        <f t="shared" si="26"/>
        <v>100</v>
      </c>
    </row>
    <row r="138" spans="1:15" x14ac:dyDescent="0.2">
      <c r="A138" s="87" t="s">
        <v>9</v>
      </c>
      <c r="B138" s="18">
        <v>5310</v>
      </c>
      <c r="C138" s="102"/>
      <c r="D138" s="105">
        <f t="shared" ref="D138:E143" si="27">D131/D117/12*1000</f>
        <v>32133.333333333332</v>
      </c>
      <c r="E138" s="102">
        <f t="shared" ref="E138:E142" si="28">E131/E117/12*1000</f>
        <v>32133.333333333332</v>
      </c>
      <c r="F138" s="68">
        <f t="shared" si="25"/>
        <v>0</v>
      </c>
      <c r="G138" s="107">
        <f t="shared" si="26"/>
        <v>100</v>
      </c>
    </row>
    <row r="139" spans="1:15" x14ac:dyDescent="0.2">
      <c r="A139" s="87" t="s">
        <v>8</v>
      </c>
      <c r="B139" s="18">
        <v>5320</v>
      </c>
      <c r="C139" s="102"/>
      <c r="D139" s="105">
        <f t="shared" si="27"/>
        <v>6454.166666666667</v>
      </c>
      <c r="E139" s="102">
        <f t="shared" si="28"/>
        <v>6454.166666666667</v>
      </c>
      <c r="F139" s="68">
        <f t="shared" si="25"/>
        <v>0</v>
      </c>
      <c r="G139" s="107">
        <f t="shared" si="26"/>
        <v>100.00000000000001</v>
      </c>
    </row>
    <row r="140" spans="1:15" x14ac:dyDescent="0.2">
      <c r="A140" s="87" t="s">
        <v>7</v>
      </c>
      <c r="B140" s="18">
        <v>5330</v>
      </c>
      <c r="C140" s="102"/>
      <c r="D140" s="105">
        <f t="shared" si="27"/>
        <v>7404.8611111111113</v>
      </c>
      <c r="E140" s="102">
        <f t="shared" si="28"/>
        <v>7404.8611111111113</v>
      </c>
      <c r="F140" s="68">
        <f t="shared" si="25"/>
        <v>0</v>
      </c>
      <c r="G140" s="107">
        <f t="shared" si="26"/>
        <v>100</v>
      </c>
    </row>
    <row r="141" spans="1:15" x14ac:dyDescent="0.2">
      <c r="A141" s="87" t="s">
        <v>6</v>
      </c>
      <c r="B141" s="18">
        <v>5340</v>
      </c>
      <c r="C141" s="102"/>
      <c r="D141" s="105">
        <f t="shared" si="27"/>
        <v>6916.666666666667</v>
      </c>
      <c r="E141" s="102">
        <f t="shared" si="28"/>
        <v>6916.666666666667</v>
      </c>
      <c r="F141" s="68">
        <f t="shared" si="25"/>
        <v>0</v>
      </c>
      <c r="G141" s="107">
        <f t="shared" si="26"/>
        <v>100</v>
      </c>
    </row>
    <row r="142" spans="1:15" x14ac:dyDescent="0.2">
      <c r="A142" s="87" t="s">
        <v>5</v>
      </c>
      <c r="B142" s="18">
        <v>5350</v>
      </c>
      <c r="C142" s="102"/>
      <c r="D142" s="105">
        <f t="shared" si="27"/>
        <v>5232.8431372549021</v>
      </c>
      <c r="E142" s="102">
        <f t="shared" si="28"/>
        <v>5232.8431372549021</v>
      </c>
      <c r="F142" s="68">
        <f t="shared" si="25"/>
        <v>0</v>
      </c>
      <c r="G142" s="107">
        <f t="shared" si="26"/>
        <v>100</v>
      </c>
    </row>
    <row r="143" spans="1:15" x14ac:dyDescent="0.2">
      <c r="A143" s="87" t="s">
        <v>4</v>
      </c>
      <c r="B143" s="18">
        <v>5360</v>
      </c>
      <c r="C143" s="102"/>
      <c r="D143" s="105">
        <f t="shared" si="27"/>
        <v>5150.396825396826</v>
      </c>
      <c r="E143" s="105">
        <f t="shared" si="27"/>
        <v>5150.396825396826</v>
      </c>
      <c r="F143" s="68">
        <f t="shared" si="25"/>
        <v>0</v>
      </c>
      <c r="G143" s="107">
        <f t="shared" si="26"/>
        <v>100</v>
      </c>
    </row>
    <row r="144" spans="1:15" ht="40.700000000000003" customHeight="1" x14ac:dyDescent="0.2">
      <c r="A144" s="16" t="s">
        <v>77</v>
      </c>
      <c r="B144" s="15">
        <v>5400</v>
      </c>
      <c r="C144" s="66"/>
      <c r="D144" s="66"/>
      <c r="E144" s="66"/>
      <c r="F144" s="66"/>
      <c r="G144" s="77"/>
    </row>
    <row r="145" spans="1:7" ht="40.700000000000003" customHeight="1" x14ac:dyDescent="0.2">
      <c r="A145" s="97"/>
      <c r="B145" s="98"/>
      <c r="C145" s="99"/>
      <c r="D145" s="99"/>
      <c r="E145" s="99"/>
      <c r="F145" s="99"/>
      <c r="G145" s="99"/>
    </row>
    <row r="146" spans="1:7" x14ac:dyDescent="0.2">
      <c r="A146" s="6"/>
      <c r="B146" s="12"/>
      <c r="C146" s="14"/>
      <c r="D146" s="14"/>
      <c r="E146" s="63"/>
      <c r="F146" s="14"/>
      <c r="G146" s="14"/>
    </row>
    <row r="147" spans="1:7" ht="18.75" customHeight="1" x14ac:dyDescent="0.2">
      <c r="A147" s="13" t="s">
        <v>3</v>
      </c>
      <c r="B147" s="12"/>
      <c r="C147" s="11" t="s">
        <v>2</v>
      </c>
      <c r="D147" s="10"/>
      <c r="E147" s="129" t="s">
        <v>145</v>
      </c>
      <c r="F147" s="129"/>
      <c r="G147" s="129"/>
    </row>
    <row r="148" spans="1:7" s="7" customFormat="1" ht="15.75" customHeight="1" x14ac:dyDescent="0.2">
      <c r="A148" s="9" t="s">
        <v>1</v>
      </c>
      <c r="C148" s="8" t="s">
        <v>80</v>
      </c>
      <c r="D148" s="8"/>
      <c r="E148" s="128" t="s">
        <v>0</v>
      </c>
      <c r="F148" s="128"/>
      <c r="G148" s="128"/>
    </row>
    <row r="149" spans="1:7" x14ac:dyDescent="0.2">
      <c r="A149" s="6"/>
      <c r="C149" s="5"/>
      <c r="D149" s="4"/>
      <c r="E149" s="64"/>
      <c r="F149" s="4"/>
      <c r="G149" s="4"/>
    </row>
    <row r="150" spans="1:7" x14ac:dyDescent="0.2">
      <c r="A150" s="6"/>
      <c r="C150" s="5"/>
      <c r="D150" s="4"/>
      <c r="E150" s="64"/>
      <c r="F150" s="4"/>
      <c r="G150" s="4"/>
    </row>
    <row r="151" spans="1:7" x14ac:dyDescent="0.2">
      <c r="A151" s="6"/>
      <c r="C151" s="5"/>
      <c r="D151" s="4"/>
      <c r="E151" s="64"/>
      <c r="F151" s="4"/>
      <c r="G151" s="4"/>
    </row>
    <row r="152" spans="1:7" x14ac:dyDescent="0.2">
      <c r="A152" s="6"/>
      <c r="C152" s="5"/>
      <c r="D152" s="4"/>
      <c r="E152" s="64"/>
      <c r="F152" s="4"/>
      <c r="G152" s="4"/>
    </row>
    <row r="153" spans="1:7" x14ac:dyDescent="0.2">
      <c r="A153" s="6"/>
      <c r="C153" s="5"/>
      <c r="D153" s="4"/>
      <c r="E153" s="64"/>
      <c r="F153" s="4"/>
      <c r="G153" s="4"/>
    </row>
    <row r="154" spans="1:7" x14ac:dyDescent="0.2">
      <c r="A154" s="6"/>
      <c r="C154" s="5"/>
      <c r="D154" s="4"/>
      <c r="E154" s="64"/>
      <c r="F154" s="4"/>
      <c r="G154" s="4"/>
    </row>
    <row r="155" spans="1:7" x14ac:dyDescent="0.2">
      <c r="A155" s="6"/>
      <c r="C155" s="5"/>
      <c r="D155" s="4"/>
      <c r="E155" s="64"/>
      <c r="F155" s="4"/>
      <c r="G155" s="4"/>
    </row>
    <row r="156" spans="1:7" x14ac:dyDescent="0.2">
      <c r="A156" s="6"/>
      <c r="C156" s="5"/>
      <c r="D156" s="4"/>
      <c r="E156" s="64"/>
      <c r="F156" s="4"/>
      <c r="G156" s="4"/>
    </row>
    <row r="157" spans="1:7" x14ac:dyDescent="0.2">
      <c r="A157" s="6"/>
      <c r="C157" s="5"/>
      <c r="D157" s="4"/>
      <c r="E157" s="64"/>
      <c r="F157" s="4"/>
      <c r="G157" s="4"/>
    </row>
    <row r="158" spans="1:7" x14ac:dyDescent="0.2">
      <c r="A158" s="6"/>
      <c r="C158" s="5"/>
      <c r="D158" s="4"/>
      <c r="E158" s="64"/>
      <c r="F158" s="4"/>
      <c r="G158" s="4"/>
    </row>
    <row r="159" spans="1:7" x14ac:dyDescent="0.2">
      <c r="A159" s="6"/>
      <c r="C159" s="5"/>
      <c r="D159" s="4"/>
      <c r="E159" s="64"/>
      <c r="F159" s="4"/>
      <c r="G159" s="4"/>
    </row>
    <row r="160" spans="1:7" x14ac:dyDescent="0.2">
      <c r="A160" s="6"/>
      <c r="C160" s="5"/>
      <c r="D160" s="4"/>
      <c r="E160" s="64"/>
      <c r="F160" s="4"/>
      <c r="G160" s="4"/>
    </row>
    <row r="161" spans="1:7" x14ac:dyDescent="0.2">
      <c r="A161" s="6"/>
      <c r="C161" s="5"/>
      <c r="D161" s="4"/>
      <c r="E161" s="64"/>
      <c r="F161" s="4"/>
      <c r="G161" s="4"/>
    </row>
    <row r="162" spans="1:7" x14ac:dyDescent="0.2">
      <c r="A162" s="6"/>
      <c r="C162" s="5"/>
      <c r="D162" s="4"/>
      <c r="E162" s="64"/>
      <c r="F162" s="4"/>
      <c r="G162" s="4"/>
    </row>
    <row r="163" spans="1:7" x14ac:dyDescent="0.2">
      <c r="A163" s="6"/>
      <c r="C163" s="5"/>
      <c r="D163" s="4"/>
      <c r="E163" s="64"/>
      <c r="F163" s="4"/>
      <c r="G163" s="4"/>
    </row>
    <row r="164" spans="1:7" x14ac:dyDescent="0.2">
      <c r="A164" s="6"/>
      <c r="C164" s="5"/>
      <c r="D164" s="4"/>
      <c r="E164" s="64"/>
      <c r="F164" s="4"/>
      <c r="G164" s="4"/>
    </row>
    <row r="165" spans="1:7" x14ac:dyDescent="0.2">
      <c r="A165" s="6"/>
      <c r="C165" s="5"/>
      <c r="D165" s="4"/>
      <c r="E165" s="64"/>
      <c r="F165" s="4"/>
      <c r="G165" s="4"/>
    </row>
    <row r="166" spans="1:7" x14ac:dyDescent="0.2">
      <c r="A166" s="6"/>
      <c r="C166" s="5"/>
      <c r="D166" s="4"/>
      <c r="E166" s="64"/>
      <c r="F166" s="4"/>
      <c r="G166" s="4"/>
    </row>
    <row r="167" spans="1:7" x14ac:dyDescent="0.2">
      <c r="A167" s="6"/>
      <c r="C167" s="5"/>
      <c r="D167" s="4"/>
      <c r="E167" s="64"/>
      <c r="F167" s="4"/>
      <c r="G167" s="4"/>
    </row>
    <row r="168" spans="1:7" x14ac:dyDescent="0.2">
      <c r="A168" s="6"/>
      <c r="C168" s="5"/>
      <c r="D168" s="4"/>
      <c r="E168" s="64"/>
      <c r="F168" s="4"/>
      <c r="G168" s="4"/>
    </row>
    <row r="169" spans="1:7" x14ac:dyDescent="0.2">
      <c r="A169" s="6"/>
      <c r="C169" s="5"/>
      <c r="D169" s="4"/>
      <c r="E169" s="64"/>
      <c r="F169" s="4"/>
      <c r="G169" s="4"/>
    </row>
    <row r="170" spans="1:7" x14ac:dyDescent="0.2">
      <c r="A170" s="6"/>
      <c r="C170" s="5"/>
      <c r="D170" s="4"/>
      <c r="E170" s="64"/>
      <c r="F170" s="4"/>
      <c r="G170" s="4"/>
    </row>
    <row r="171" spans="1:7" x14ac:dyDescent="0.2">
      <c r="A171" s="6"/>
      <c r="C171" s="5"/>
      <c r="D171" s="4"/>
      <c r="E171" s="64"/>
      <c r="F171" s="4"/>
      <c r="G171" s="4"/>
    </row>
    <row r="172" spans="1:7" x14ac:dyDescent="0.2">
      <c r="A172" s="6"/>
      <c r="C172" s="5"/>
      <c r="D172" s="4"/>
      <c r="E172" s="64"/>
      <c r="F172" s="4"/>
      <c r="G172" s="4"/>
    </row>
    <row r="173" spans="1:7" x14ac:dyDescent="0.2">
      <c r="A173" s="6"/>
      <c r="C173" s="5"/>
      <c r="D173" s="4"/>
      <c r="E173" s="64"/>
      <c r="F173" s="4"/>
      <c r="G173" s="4"/>
    </row>
    <row r="174" spans="1:7" x14ac:dyDescent="0.2">
      <c r="A174" s="6"/>
      <c r="C174" s="5"/>
      <c r="D174" s="4"/>
      <c r="E174" s="64"/>
      <c r="F174" s="4"/>
      <c r="G174" s="4"/>
    </row>
    <row r="175" spans="1:7" x14ac:dyDescent="0.2">
      <c r="A175" s="6"/>
      <c r="C175" s="5"/>
      <c r="D175" s="4"/>
      <c r="E175" s="64"/>
      <c r="F175" s="4"/>
      <c r="G175" s="4"/>
    </row>
    <row r="176" spans="1:7" x14ac:dyDescent="0.2">
      <c r="A176" s="6"/>
      <c r="C176" s="5"/>
      <c r="D176" s="4"/>
      <c r="E176" s="64"/>
      <c r="F176" s="4"/>
      <c r="G176" s="4"/>
    </row>
    <row r="177" spans="1:7" x14ac:dyDescent="0.2">
      <c r="A177" s="6"/>
      <c r="C177" s="5"/>
      <c r="D177" s="4"/>
      <c r="E177" s="64"/>
      <c r="F177" s="4"/>
      <c r="G177" s="4"/>
    </row>
    <row r="178" spans="1:7" x14ac:dyDescent="0.2">
      <c r="A178" s="6"/>
      <c r="C178" s="5"/>
      <c r="D178" s="4"/>
      <c r="E178" s="64"/>
      <c r="F178" s="4"/>
      <c r="G178" s="4"/>
    </row>
    <row r="179" spans="1:7" x14ac:dyDescent="0.2">
      <c r="A179" s="6"/>
      <c r="C179" s="5"/>
      <c r="D179" s="4"/>
      <c r="E179" s="64"/>
      <c r="F179" s="4"/>
      <c r="G179" s="4"/>
    </row>
    <row r="180" spans="1:7" x14ac:dyDescent="0.2">
      <c r="A180" s="6"/>
      <c r="C180" s="5"/>
      <c r="D180" s="4"/>
      <c r="E180" s="64"/>
      <c r="F180" s="4"/>
      <c r="G180" s="4"/>
    </row>
    <row r="181" spans="1:7" x14ac:dyDescent="0.2">
      <c r="A181" s="6"/>
      <c r="C181" s="5"/>
      <c r="D181" s="4"/>
      <c r="E181" s="64"/>
      <c r="F181" s="4"/>
      <c r="G181" s="4"/>
    </row>
    <row r="182" spans="1:7" x14ac:dyDescent="0.2">
      <c r="A182" s="6"/>
      <c r="C182" s="5"/>
      <c r="D182" s="4"/>
      <c r="E182" s="64"/>
      <c r="F182" s="4"/>
      <c r="G182" s="4"/>
    </row>
    <row r="183" spans="1:7" x14ac:dyDescent="0.2">
      <c r="A183" s="6"/>
      <c r="C183" s="5"/>
      <c r="D183" s="4"/>
      <c r="E183" s="64"/>
      <c r="F183" s="4"/>
      <c r="G183" s="4"/>
    </row>
    <row r="184" spans="1:7" x14ac:dyDescent="0.2">
      <c r="A184" s="6"/>
      <c r="C184" s="5"/>
      <c r="D184" s="4"/>
      <c r="E184" s="64"/>
      <c r="F184" s="4"/>
      <c r="G184" s="4"/>
    </row>
    <row r="185" spans="1:7" x14ac:dyDescent="0.2">
      <c r="A185" s="6"/>
      <c r="C185" s="5"/>
      <c r="D185" s="4"/>
      <c r="E185" s="64"/>
      <c r="F185" s="4"/>
      <c r="G185" s="4"/>
    </row>
    <row r="186" spans="1:7" x14ac:dyDescent="0.2">
      <c r="A186" s="6"/>
      <c r="C186" s="5"/>
      <c r="D186" s="4"/>
      <c r="E186" s="64"/>
      <c r="F186" s="4"/>
      <c r="G186" s="4"/>
    </row>
    <row r="187" spans="1:7" x14ac:dyDescent="0.2">
      <c r="A187" s="6"/>
      <c r="C187" s="5"/>
      <c r="D187" s="4"/>
      <c r="E187" s="64"/>
      <c r="F187" s="4"/>
      <c r="G187" s="4"/>
    </row>
    <row r="188" spans="1:7" x14ac:dyDescent="0.2">
      <c r="A188" s="6"/>
      <c r="C188" s="5"/>
      <c r="D188" s="4"/>
      <c r="E188" s="64"/>
      <c r="F188" s="4"/>
      <c r="G188" s="4"/>
    </row>
    <row r="189" spans="1:7" x14ac:dyDescent="0.2">
      <c r="A189" s="6"/>
      <c r="C189" s="5"/>
      <c r="D189" s="4"/>
      <c r="E189" s="64"/>
      <c r="F189" s="4"/>
      <c r="G189" s="4"/>
    </row>
    <row r="190" spans="1:7" x14ac:dyDescent="0.2">
      <c r="A190" s="3"/>
    </row>
    <row r="191" spans="1:7" x14ac:dyDescent="0.2">
      <c r="A191" s="3"/>
    </row>
    <row r="192" spans="1:7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</sheetData>
  <mergeCells count="40">
    <mergeCell ref="A104:G104"/>
    <mergeCell ref="A24:G24"/>
    <mergeCell ref="A31:G31"/>
    <mergeCell ref="A87:G87"/>
    <mergeCell ref="B16:G16"/>
    <mergeCell ref="B18:E18"/>
    <mergeCell ref="B17:D17"/>
    <mergeCell ref="E148:G148"/>
    <mergeCell ref="E147:G147"/>
    <mergeCell ref="A21:G21"/>
    <mergeCell ref="F11:G11"/>
    <mergeCell ref="A25:G25"/>
    <mergeCell ref="F12:G12"/>
    <mergeCell ref="A30:G30"/>
    <mergeCell ref="D27:G27"/>
    <mergeCell ref="A115:G115"/>
    <mergeCell ref="A22:G22"/>
    <mergeCell ref="A23:G23"/>
    <mergeCell ref="A27:A28"/>
    <mergeCell ref="B27:B28"/>
    <mergeCell ref="B13:C13"/>
    <mergeCell ref="F13:G13"/>
    <mergeCell ref="A97:G97"/>
    <mergeCell ref="F10:G10"/>
    <mergeCell ref="B11:C11"/>
    <mergeCell ref="C27:C28"/>
    <mergeCell ref="B7:C7"/>
    <mergeCell ref="F7:G7"/>
    <mergeCell ref="B9:C9"/>
    <mergeCell ref="B10:C10"/>
    <mergeCell ref="B12:C12"/>
    <mergeCell ref="B14:C14"/>
    <mergeCell ref="D14:F14"/>
    <mergeCell ref="B15:C15"/>
    <mergeCell ref="D15:F15"/>
    <mergeCell ref="F1:G1"/>
    <mergeCell ref="B8:C8"/>
    <mergeCell ref="F8:G8"/>
    <mergeCell ref="F9:G9"/>
    <mergeCell ref="E5:F5"/>
  </mergeCells>
  <phoneticPr fontId="13" type="noConversion"/>
  <pageMargins left="0.63" right="0.39370078740157483" top="0.39370078740157483" bottom="0.19685039370078741" header="0.39370078740157483" footer="0.39370078740157483"/>
  <pageSetup paperSize="9" scale="47" fitToHeight="4" orientation="portrait" r:id="rId1"/>
  <rowBreaks count="2" manualBreakCount="2">
    <brk id="50" max="6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2021-04-14T10:34:34Z</cp:lastPrinted>
  <dcterms:created xsi:type="dcterms:W3CDTF">2019-10-17T10:42:43Z</dcterms:created>
  <dcterms:modified xsi:type="dcterms:W3CDTF">2021-04-14T10:34:46Z</dcterms:modified>
</cp:coreProperties>
</file>