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ЭтаКнига" defaultThemeVersion="124226"/>
  <bookViews>
    <workbookView xWindow="0" yWindow="0" windowWidth="7470" windowHeight="1770" tabRatio="845" firstSheet="3" activeTab="8"/>
  </bookViews>
  <sheets>
    <sheet name="загальна" sheetId="45" state="hidden" r:id="rId1"/>
    <sheet name="Д 8.2 ее" sheetId="46" state="hidden" r:id="rId2"/>
    <sheet name="Д10(2-х ставочн)" sheetId="23" state="hidden" r:id="rId3"/>
    <sheet name="Додаток 1" sheetId="58" r:id="rId4"/>
    <sheet name="Дод.2 вир-во" sheetId="57" r:id="rId5"/>
    <sheet name="Додаток 3" sheetId="62" r:id="rId6"/>
    <sheet name="додаток 6" sheetId="63" r:id="rId7"/>
    <sheet name="Дод.4 постачання" sheetId="55" r:id="rId8"/>
    <sheet name="додаток 5" sheetId="66" r:id="rId9"/>
    <sheet name="Д7_послуга" sheetId="25" state="hidden" r:id="rId10"/>
    <sheet name="Д8_послсуга" sheetId="34" state="hidden" r:id="rId11"/>
    <sheet name="Лист6" sheetId="19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</externalReferences>
  <definedNames>
    <definedName name="____________DAT5" localSheetId="5">[1]Лист1!#REF!</definedName>
    <definedName name="____________DAT5" localSheetId="6">[1]Лист1!#REF!</definedName>
    <definedName name="____________DAT5">[1]Лист1!#REF!</definedName>
    <definedName name="____________E100000" localSheetId="5">#REF!</definedName>
    <definedName name="____________E100000" localSheetId="6">#REF!</definedName>
    <definedName name="____________E100000">#REF!</definedName>
    <definedName name="___________DAT5" localSheetId="5">[1]Лист1!#REF!</definedName>
    <definedName name="___________DAT5" localSheetId="6">[1]Лист1!#REF!</definedName>
    <definedName name="___________DAT5">[1]Лист1!#REF!</definedName>
    <definedName name="___________E100000" localSheetId="5">#REF!</definedName>
    <definedName name="___________E100000" localSheetId="6">#REF!</definedName>
    <definedName name="___________E100000">#REF!</definedName>
    <definedName name="__________DAT5" localSheetId="5">[1]Лист1!#REF!</definedName>
    <definedName name="__________DAT5" localSheetId="6">[1]Лист1!#REF!</definedName>
    <definedName name="__________DAT5">[1]Лист1!#REF!</definedName>
    <definedName name="_________E100000" localSheetId="5">#REF!</definedName>
    <definedName name="_________E100000" localSheetId="6">#REF!</definedName>
    <definedName name="_________E100000">#REF!</definedName>
    <definedName name="________DAT5" localSheetId="5">[1]Лист1!#REF!</definedName>
    <definedName name="________DAT5" localSheetId="6">[1]Лист1!#REF!</definedName>
    <definedName name="________DAT5">[1]Лист1!#REF!</definedName>
    <definedName name="________E100000" localSheetId="5">#REF!</definedName>
    <definedName name="________E100000" localSheetId="6">#REF!</definedName>
    <definedName name="________E100000">#REF!</definedName>
    <definedName name="_______DAT5" localSheetId="5">[1]Лист1!#REF!</definedName>
    <definedName name="_______DAT5" localSheetId="6">[1]Лист1!#REF!</definedName>
    <definedName name="_______DAT5">[1]Лист1!#REF!</definedName>
    <definedName name="_______E100000" localSheetId="5">#REF!</definedName>
    <definedName name="_______E100000" localSheetId="6">#REF!</definedName>
    <definedName name="_______E100000">#REF!</definedName>
    <definedName name="______DAT5" localSheetId="5">[1]Лист1!#REF!</definedName>
    <definedName name="______DAT5" localSheetId="6">[1]Лист1!#REF!</definedName>
    <definedName name="______DAT5">[1]Лист1!#REF!</definedName>
    <definedName name="______E100000" localSheetId="5">#REF!</definedName>
    <definedName name="______E100000" localSheetId="6">#REF!</definedName>
    <definedName name="______E100000">#REF!</definedName>
    <definedName name="______xlfn_IFERROR">#N/A</definedName>
    <definedName name="______xlfn_SUMIFS">#N/A</definedName>
    <definedName name="_____DAT5" localSheetId="5">[1]Лист1!#REF!</definedName>
    <definedName name="_____DAT5" localSheetId="6">[1]Лист1!#REF!</definedName>
    <definedName name="_____DAT5">[1]Лист1!#REF!</definedName>
    <definedName name="_____E100000" localSheetId="5">#REF!</definedName>
    <definedName name="_____E100000" localSheetId="6">#REF!</definedName>
    <definedName name="_____E100000">#REF!</definedName>
    <definedName name="_____xlfn_IFERROR">#N/A</definedName>
    <definedName name="_____xlfn_SUMIFS">#N/A</definedName>
    <definedName name="____E100000" localSheetId="5">#REF!</definedName>
    <definedName name="____E100000" localSheetId="6">#REF!</definedName>
    <definedName name="____E100000">#REF!</definedName>
    <definedName name="____xlfn_IFERROR">#N/A</definedName>
    <definedName name="____xlfn_SUMIFS">#N/A</definedName>
    <definedName name="___DAT5" localSheetId="5">[1]Лист1!#REF!</definedName>
    <definedName name="___DAT5" localSheetId="6">[1]Лист1!#REF!</definedName>
    <definedName name="___DAT5">[1]Лист1!#REF!</definedName>
    <definedName name="___E100000" localSheetId="5">#REF!</definedName>
    <definedName name="___E100000" localSheetId="6">#REF!</definedName>
    <definedName name="___E100000">#REF!</definedName>
    <definedName name="___wrn2" hidden="1">{#N/A,#N/A,FALSE,"9PS0"}</definedName>
    <definedName name="___xlfn_IFERROR">#N/A</definedName>
    <definedName name="___xlfn_SUMIFS">#N/A</definedName>
    <definedName name="__DAT5" localSheetId="5">[1]Лист1!#REF!</definedName>
    <definedName name="__DAT5" localSheetId="6">[1]Лист1!#REF!</definedName>
    <definedName name="__DAT5">[1]Лист1!#REF!</definedName>
    <definedName name="__Dlv1">[2]Формати!$C$11:$D$11</definedName>
    <definedName name="__Dlv2">[2]Формати!$C$12:$D$12</definedName>
    <definedName name="__Dlv3">[2]Формати!$B$13:$D$13</definedName>
    <definedName name="__E100000" localSheetId="5">#REF!</definedName>
    <definedName name="__E100000" localSheetId="6">#REF!</definedName>
    <definedName name="__E100000">#REF!</definedName>
    <definedName name="__gvp14" localSheetId="5">[3]рік!#REF!</definedName>
    <definedName name="__gvp14" localSheetId="6">[3]рік!#REF!</definedName>
    <definedName name="__gvp14">[3]рік!#REF!</definedName>
    <definedName name="__gvp2" localSheetId="5">[3]рік!#REF!</definedName>
    <definedName name="__gvp2" localSheetId="6">[3]рік!#REF!</definedName>
    <definedName name="__gvp2">[3]рік!#REF!</definedName>
    <definedName name="__Lev1">[2]Формати!$B$3:$E$3</definedName>
    <definedName name="__Lev2">[2]Формати!$B$4:$E$4</definedName>
    <definedName name="__Lev3">[2]Формати!$B$5:$E$5</definedName>
    <definedName name="__Lev4">[2]Формати!$B$6:$E$6</definedName>
    <definedName name="__Lev5">[2]Формати!$B$7:$E$7</definedName>
    <definedName name="__Lv1">[2]Формати!$B$3:$E$3</definedName>
    <definedName name="__Lv2">[2]Формати!$B$4:$E$4</definedName>
    <definedName name="__Lv3">[2]Формати!$B$5:$E$5</definedName>
    <definedName name="__Lv4">[2]Формати!$B$6:$E$6</definedName>
    <definedName name="__Lv5">[2]Формати!$B$7:$D$7</definedName>
    <definedName name="__mn1">'[4]0'!$J$1</definedName>
    <definedName name="__mn10">'[4]0'!$J$10</definedName>
    <definedName name="__mn11">'[4]0'!$J$11</definedName>
    <definedName name="__mn12">'[4]0'!$J$12</definedName>
    <definedName name="__mn2">'[4]0'!$J$2</definedName>
    <definedName name="__mn3">'[4]0'!$J$3</definedName>
    <definedName name="__mn4">'[4]0'!$J$4</definedName>
    <definedName name="__mn5">'[4]0'!$J$5</definedName>
    <definedName name="__mn6">'[4]0'!$J$6</definedName>
    <definedName name="__mn7">'[4]0'!$J$7</definedName>
    <definedName name="__mn8">'[4]0'!$J$8</definedName>
    <definedName name="__mn9">'[4]0'!$J$9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Titles">(#REF!,#REF!)</definedName>
    <definedName name="_1_E100000_1" localSheetId="5">#REF!</definedName>
    <definedName name="_1_E100000_1" localSheetId="6">#REF!</definedName>
    <definedName name="_1_E100000_1">#REF!</definedName>
    <definedName name="_10DATA8_1" localSheetId="5">#REF!</definedName>
    <definedName name="_10DATA8_1" localSheetId="6">#REF!</definedName>
    <definedName name="_10DATA8_1">#REF!</definedName>
    <definedName name="_11DATA9_1" localSheetId="5">#REF!</definedName>
    <definedName name="_11DATA9_1" localSheetId="6">#REF!</definedName>
    <definedName name="_11DATA9_1">#REF!</definedName>
    <definedName name="_12Excel_BuiltIn_Database_1" localSheetId="5">#REF!</definedName>
    <definedName name="_12Excel_BuiltIn_Database_1" localSheetId="6">#REF!</definedName>
    <definedName name="_12Excel_BuiltIn_Database_1">#REF!</definedName>
    <definedName name="_13Excel_BuiltIn_Database_2" localSheetId="5">#REF!</definedName>
    <definedName name="_13Excel_BuiltIn_Database_2" localSheetId="6">#REF!</definedName>
    <definedName name="_13Excel_BuiltIn_Database_2">#REF!</definedName>
    <definedName name="_14Excel_BuiltIn_Print_Area_1_1" localSheetId="5">#REF!</definedName>
    <definedName name="_14Excel_BuiltIn_Print_Area_1_1" localSheetId="6">#REF!</definedName>
    <definedName name="_14Excel_BuiltIn_Print_Area_1_1">#REF!</definedName>
    <definedName name="_15Excel_BuiltIn_Print_Area_1_2" localSheetId="5">#REF!</definedName>
    <definedName name="_15Excel_BuiltIn_Print_Area_1_2" localSheetId="6">#REF!</definedName>
    <definedName name="_15Excel_BuiltIn_Print_Area_1_2">#REF!</definedName>
    <definedName name="_16Excel_BuiltIn_Print_Area_1_3" localSheetId="5">#REF!</definedName>
    <definedName name="_16Excel_BuiltIn_Print_Area_1_3" localSheetId="6">#REF!</definedName>
    <definedName name="_16Excel_BuiltIn_Print_Area_1_3">#REF!</definedName>
    <definedName name="_17Excel_BuiltIn_Print_Area_3_1" localSheetId="5">#REF!</definedName>
    <definedName name="_17Excel_BuiltIn_Print_Area_3_1" localSheetId="6">#REF!</definedName>
    <definedName name="_17Excel_BuiltIn_Print_Area_3_1">#REF!</definedName>
    <definedName name="_18Excel_BuiltIn_Print_Area_3_2" localSheetId="5">#REF!</definedName>
    <definedName name="_18Excel_BuiltIn_Print_Area_3_2" localSheetId="6">#REF!</definedName>
    <definedName name="_18Excel_BuiltIn_Print_Area_3_2">#REF!</definedName>
    <definedName name="_19Excel_BuiltIn_Print_Area_3_3" localSheetId="5">#REF!</definedName>
    <definedName name="_19Excel_BuiltIn_Print_Area_3_3" localSheetId="6">#REF!</definedName>
    <definedName name="_19Excel_BuiltIn_Print_Area_3_3">#REF!</definedName>
    <definedName name="_20Excel_BuiltIn_Print_Area_9_1" localSheetId="5">#REF!</definedName>
    <definedName name="_20Excel_BuiltIn_Print_Area_9_1" localSheetId="6">#REF!</definedName>
    <definedName name="_20Excel_BuiltIn_Print_Area_9_1">#REF!</definedName>
    <definedName name="_21ggg_1" localSheetId="5">#REF!</definedName>
    <definedName name="_21ggg_1" localSheetId="6">#REF!</definedName>
    <definedName name="_21ggg_1">#REF!</definedName>
    <definedName name="_22й11_1" localSheetId="5">#REF!</definedName>
    <definedName name="_22й11_1" localSheetId="6">#REF!</definedName>
    <definedName name="_22й11_1">#REF!</definedName>
    <definedName name="_23й11_2" localSheetId="5">#REF!</definedName>
    <definedName name="_23й11_2" localSheetId="6">#REF!</definedName>
    <definedName name="_23й11_2">#REF!</definedName>
    <definedName name="_24Лист2_1" localSheetId="5">#REF!</definedName>
    <definedName name="_24Лист2_1" localSheetId="6">#REF!</definedName>
    <definedName name="_24Лист2_1">#REF!</definedName>
    <definedName name="_25Лист2_2" localSheetId="5">#REF!</definedName>
    <definedName name="_25Лист2_2" localSheetId="6">#REF!</definedName>
    <definedName name="_25Лист2_2">#REF!</definedName>
    <definedName name="_26НКРЕ_1" localSheetId="5">#REF!</definedName>
    <definedName name="_26НКРЕ_1" localSheetId="6">#REF!</definedName>
    <definedName name="_26НКРЕ_1">#REF!</definedName>
    <definedName name="_27НКРЕ_2" localSheetId="5">#REF!</definedName>
    <definedName name="_27НКРЕ_2" localSheetId="6">#REF!</definedName>
    <definedName name="_27НКРЕ_2">#REF!</definedName>
    <definedName name="_28папап_1" localSheetId="5">#REF!</definedName>
    <definedName name="_28папап_1" localSheetId="6">#REF!</definedName>
    <definedName name="_28папап_1">#REF!</definedName>
    <definedName name="_29папап_2" localSheetId="5">#REF!</definedName>
    <definedName name="_29папап_2" localSheetId="6">#REF!</definedName>
    <definedName name="_29папап_2">#REF!</definedName>
    <definedName name="_2A_1" localSheetId="5">#REF!</definedName>
    <definedName name="_2A_1" localSheetId="6">#REF!</definedName>
    <definedName name="_2A_1">#REF!</definedName>
    <definedName name="_30расш_1" localSheetId="5">#REF!</definedName>
    <definedName name="_30расш_1" localSheetId="6">#REF!</definedName>
    <definedName name="_30расш_1">#REF!</definedName>
    <definedName name="_31расш_2" localSheetId="5">#REF!</definedName>
    <definedName name="_31расш_2" localSheetId="6">#REF!</definedName>
    <definedName name="_31расш_2">#REF!</definedName>
    <definedName name="_32ремонт_1" localSheetId="5">#REF!</definedName>
    <definedName name="_32ремонт_1" localSheetId="6">#REF!</definedName>
    <definedName name="_32ремонт_1">#REF!</definedName>
    <definedName name="_33см_1" localSheetId="5">#REF!</definedName>
    <definedName name="_33см_1" localSheetId="6">#REF!</definedName>
    <definedName name="_33см_1">#REF!</definedName>
    <definedName name="_34см_2" localSheetId="5">#REF!</definedName>
    <definedName name="_34см_2" localSheetId="6">#REF!</definedName>
    <definedName name="_34см_2">#REF!</definedName>
    <definedName name="_35тариф_1" localSheetId="5">#REF!</definedName>
    <definedName name="_35тариф_1" localSheetId="6">#REF!</definedName>
    <definedName name="_35тариф_1">#REF!</definedName>
    <definedName name="_36тариф_2" localSheetId="5">#REF!</definedName>
    <definedName name="_36тариф_2" localSheetId="6">#REF!</definedName>
    <definedName name="_36тариф_2">#REF!</definedName>
    <definedName name="_3A_2" localSheetId="5">#REF!</definedName>
    <definedName name="_3A_2" localSheetId="6">#REF!</definedName>
    <definedName name="_3A_2">#REF!</definedName>
    <definedName name="_4DATA1_1" localSheetId="5">#REF!</definedName>
    <definedName name="_4DATA1_1" localSheetId="6">#REF!</definedName>
    <definedName name="_4DATA1_1">#REF!</definedName>
    <definedName name="_5DATA10_1" localSheetId="5">#REF!</definedName>
    <definedName name="_5DATA10_1" localSheetId="6">#REF!</definedName>
    <definedName name="_5DATA10_1">#REF!</definedName>
    <definedName name="_6DATA11_1" localSheetId="5">#REF!</definedName>
    <definedName name="_6DATA11_1" localSheetId="6">#REF!</definedName>
    <definedName name="_6DATA11_1">#REF!</definedName>
    <definedName name="_7DATA12_1" localSheetId="5">#REF!</definedName>
    <definedName name="_7DATA12_1" localSheetId="6">#REF!</definedName>
    <definedName name="_7DATA12_1">#REF!</definedName>
    <definedName name="_8DATA3_1" localSheetId="5">#REF!</definedName>
    <definedName name="_8DATA3_1" localSheetId="6">#REF!</definedName>
    <definedName name="_8DATA3_1">#REF!</definedName>
    <definedName name="_9DATA5_1" localSheetId="5">#REF!</definedName>
    <definedName name="_9DATA5_1" localSheetId="6">#REF!</definedName>
    <definedName name="_9DATA5_1">#REF!</definedName>
    <definedName name="_DAT5" localSheetId="5">[1]Лист1!#REF!</definedName>
    <definedName name="_DAT5" localSheetId="6">[1]Лист1!#REF!</definedName>
    <definedName name="_DAT5">[1]Лист1!#REF!</definedName>
    <definedName name="_Dlv1">[5]Формати!$C$11:$D$11</definedName>
    <definedName name="_Dlv2">[5]Формати!$C$12:$D$12</definedName>
    <definedName name="_Dlv3">[5]Формати!$B$13:$D$13</definedName>
    <definedName name="_E100000" localSheetId="5">#REF!</definedName>
    <definedName name="_E100000" localSheetId="6">#REF!</definedName>
    <definedName name="_E100000">#REF!</definedName>
    <definedName name="_gvp14" localSheetId="5">[6]рік!#REF!</definedName>
    <definedName name="_gvp14" localSheetId="6">[6]рік!#REF!</definedName>
    <definedName name="_gvp14">[6]рік!#REF!</definedName>
    <definedName name="_gvp2" localSheetId="5">[6]рік!#REF!</definedName>
    <definedName name="_gvp2" localSheetId="6">[6]рік!#REF!</definedName>
    <definedName name="_gvp2">[6]рік!#REF!</definedName>
    <definedName name="_Lev1">[5]Формати!$B$3:$E$3</definedName>
    <definedName name="_Lev2">[5]Формати!$B$4:$E$4</definedName>
    <definedName name="_Lev3">[5]Формати!$B$5:$E$5</definedName>
    <definedName name="_Lev4">[5]Формати!$B$6:$E$6</definedName>
    <definedName name="_Lev5">[5]Формати!$B$7:$E$7</definedName>
    <definedName name="_Lv1">[5]Формати!$B$3:$E$3</definedName>
    <definedName name="_Lv2">[5]Формати!$B$4:$E$4</definedName>
    <definedName name="_Lv3">[5]Формати!$B$5:$E$5</definedName>
    <definedName name="_Lv4">[5]Формати!$B$6:$E$6</definedName>
    <definedName name="_Lv5">[5]Формати!$B$7:$D$7</definedName>
    <definedName name="_mn1">'[4]0'!$J$1</definedName>
    <definedName name="_mn10">'[4]0'!$J$10</definedName>
    <definedName name="_mn11">'[4]0'!$J$11</definedName>
    <definedName name="_mn12">'[4]0'!$J$12</definedName>
    <definedName name="_mn2">'[4]0'!$J$2</definedName>
    <definedName name="_mn3">'[4]0'!$J$3</definedName>
    <definedName name="_mn4">'[4]0'!$J$4</definedName>
    <definedName name="_mn5">'[4]0'!$J$5</definedName>
    <definedName name="_mn6">'[4]0'!$J$6</definedName>
    <definedName name="_mn7">'[4]0'!$J$7</definedName>
    <definedName name="_mn8">'[4]0'!$J$8</definedName>
    <definedName name="_mn9">'[4]0'!$J$9</definedName>
    <definedName name="_mq1">[7]Periods!$K$1</definedName>
    <definedName name="_mq10">[7]Periods!$K$10</definedName>
    <definedName name="_mq11">[7]Periods!$K$11</definedName>
    <definedName name="_mq12">[7]Periods!$K$12</definedName>
    <definedName name="_mq2">[7]Periods!$K$2</definedName>
    <definedName name="_mq3">[7]Periods!$K$3</definedName>
    <definedName name="_mq4">[7]Periods!$K$4</definedName>
    <definedName name="_mq5">[7]Periods!$K$5</definedName>
    <definedName name="_mq6">[7]Periods!$K$6</definedName>
    <definedName name="_mq7">[7]Periods!$K$7</definedName>
    <definedName name="_mq8">[7]Periods!$K$8</definedName>
    <definedName name="_mq9">[7]Periods!$K$9</definedName>
    <definedName name="_wrn2" hidden="1">{#N/A,#N/A,FALSE,"9PS0"}</definedName>
    <definedName name="_Л1">[8]_Л1!$A$2:$C$28</definedName>
    <definedName name="_Л10">[8]_Л10!$A$1:$D$411</definedName>
    <definedName name="_Л11">[8]_Л11!$A$1:$F$290</definedName>
    <definedName name="_Л2">[8]_Л2!$A$1:$D$416</definedName>
    <definedName name="_Л3">[8]_Л3!$A$1:$C$7</definedName>
    <definedName name="_Л4">[8]_Л4!$A$1:$D$7</definedName>
    <definedName name="_Л5">[8]_Л5!$A$1:$D$235</definedName>
    <definedName name="_Л7">[8]_Л7!$A$1:$G$113</definedName>
    <definedName name="_Л8">[8]_Л8!$A$1:$G$43</definedName>
    <definedName name="_Л9">[8]_Л9!$A$1:$G$43</definedName>
    <definedName name="_Т1">[9]_Т1!$A$1:$E$58</definedName>
    <definedName name="_Т10">[9]_Т10!$A$1:$L$591</definedName>
    <definedName name="_Т2">[9]_Т2!$A$1:$L$144</definedName>
    <definedName name="_Т3" localSheetId="5">#REF!</definedName>
    <definedName name="_Т3" localSheetId="6">#REF!</definedName>
    <definedName name="_Т3">#REF!</definedName>
    <definedName name="_Т4">[9]_Т4!$A$1:$K$78</definedName>
    <definedName name="_Т5">[9]_Т5!$A$1:$D$78</definedName>
    <definedName name="_Т6">[9]_Т6!$A$1:$D$65</definedName>
    <definedName name="_Т7">[9]_Т7!$A$1:$E$608</definedName>
    <definedName name="_Т8">[9]_Т8!$A$1:$L$608</definedName>
    <definedName name="_Т9">[9]_Т9!$A$1:$E$591</definedName>
    <definedName name="_Ф1" localSheetId="5">#REF!</definedName>
    <definedName name="_Ф1" localSheetId="6">#REF!</definedName>
    <definedName name="_Ф1">#REF!</definedName>
    <definedName name="_Ф2">[10]_Ф2!$A$1:$E$49</definedName>
    <definedName name="_Ф3" localSheetId="5">[11]_Ф3!#REF!</definedName>
    <definedName name="_Ф3" localSheetId="6">[11]_Ф3!#REF!</definedName>
    <definedName name="_Ф3">[11]_Ф3!#REF!</definedName>
    <definedName name="_Ф4">[11]_Ф4!$A$1:$G$41</definedName>
    <definedName name="_Ф5">[11]_Ф5!$A$1:$H$119</definedName>
    <definedName name="_Ф6">[12]импортеры99!$A$1:$O$300</definedName>
    <definedName name="_Ф7" localSheetId="5">#REF!</definedName>
    <definedName name="_Ф7" localSheetId="6">#REF!</definedName>
    <definedName name="_Ф7">#REF!</definedName>
    <definedName name="_xlnm._FilterDatabase" localSheetId="1" hidden="1">'Д 8.2 ее'!$A$7:$V$61</definedName>
    <definedName name="_xlnm._FilterDatabase" localSheetId="2" hidden="1">'Д10(2-х ставочн)'!$A$1:$H$47</definedName>
    <definedName name="_xlnm._FilterDatabase" localSheetId="3" hidden="1">'Додаток 1'!$A$10:$AK$71</definedName>
    <definedName name="_xlnm._FilterDatabase" hidden="1">[2]Філіали!$A$1:$E$1</definedName>
    <definedName name="a" localSheetId="5">[13]!a</definedName>
    <definedName name="a" localSheetId="6">[13]!a</definedName>
    <definedName name="a">[13]!a</definedName>
    <definedName name="A1048999" localSheetId="5">#REF!</definedName>
    <definedName name="A1048999" localSheetId="6">#REF!</definedName>
    <definedName name="A1048999">#REF!</definedName>
    <definedName name="A1049000" localSheetId="5">#REF!</definedName>
    <definedName name="A1049000" localSheetId="6">#REF!</definedName>
    <definedName name="A1049000">#REF!</definedName>
    <definedName name="A1049999" localSheetId="5">#REF!</definedName>
    <definedName name="A1049999" localSheetId="6">#REF!</definedName>
    <definedName name="A1049999">#REF!</definedName>
    <definedName name="A1050000" localSheetId="5">#REF!</definedName>
    <definedName name="A1050000" localSheetId="6">#REF!</definedName>
    <definedName name="A1050000">#REF!</definedName>
    <definedName name="A1060000" localSheetId="5">#REF!</definedName>
    <definedName name="A1060000" localSheetId="6">#REF!</definedName>
    <definedName name="A1060000">#REF!</definedName>
    <definedName name="A1999999" localSheetId="5">#REF!</definedName>
    <definedName name="A1999999" localSheetId="6">#REF!</definedName>
    <definedName name="A1999999">#REF!</definedName>
    <definedName name="A2000021" localSheetId="5">#REF!</definedName>
    <definedName name="A2000021" localSheetId="6">#REF!</definedName>
    <definedName name="A2000021">#REF!</definedName>
    <definedName name="A6000000" localSheetId="5">#REF!</definedName>
    <definedName name="A6000000" localSheetId="6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 localSheetId="5">#REF!</definedName>
    <definedName name="acc_cr" localSheetId="6">#REF!</definedName>
    <definedName name="acc_cr">#REF!</definedName>
    <definedName name="acc_db" localSheetId="5">#REF!</definedName>
    <definedName name="acc_db" localSheetId="6">#REF!</definedName>
    <definedName name="acc_db">#REF!</definedName>
    <definedName name="AccessDatabase" hidden="1">"C:\WINDOWS\Рабочий стол\Робота Лутчина\Ltke2new\Ltke22.mdb"</definedName>
    <definedName name="Adr">[14]Ini!$B$9</definedName>
    <definedName name="amort1_1700" localSheetId="5">#REF!</definedName>
    <definedName name="amort1_1700" localSheetId="6">#REF!</definedName>
    <definedName name="amort1_1700">#REF!</definedName>
    <definedName name="amort1_1700n" localSheetId="5">#REF!</definedName>
    <definedName name="amort1_1700n" localSheetId="6">#REF!</definedName>
    <definedName name="amort1_1700n">#REF!</definedName>
    <definedName name="Ar">'[4]0'!$B$9</definedName>
    <definedName name="b" localSheetId="5">[13]!b</definedName>
    <definedName name="b" localSheetId="6">[13]!b</definedName>
    <definedName name="b">[13]!b</definedName>
    <definedName name="BB">'[15]1_Структура по елементах'!#REF!</definedName>
    <definedName name="bbb" hidden="1">{#N/A,#N/A,FALSE,"9PS0"}</definedName>
    <definedName name="boss" localSheetId="5">#REF!</definedName>
    <definedName name="boss" localSheetId="6">#REF!</definedName>
    <definedName name="boss">#REF!</definedName>
    <definedName name="buhg" localSheetId="5">#REF!</definedName>
    <definedName name="buhg" localSheetId="6">#REF!</definedName>
    <definedName name="buhg">#REF!</definedName>
    <definedName name="Button_21">"Ltke22_LTKE1_0798__3__Таблица"</definedName>
    <definedName name="C_108" localSheetId="5">[16]факт!#REF!</definedName>
    <definedName name="C_108" localSheetId="6">[16]факт!#REF!</definedName>
    <definedName name="C_108">[16]факт!#REF!</definedName>
    <definedName name="C_109" localSheetId="5">[16]факт!#REF!</definedName>
    <definedName name="C_109" localSheetId="6">[16]факт!#REF!</definedName>
    <definedName name="C_109">[16]факт!#REF!</definedName>
    <definedName name="C_110" localSheetId="5">[16]факт!#REF!</definedName>
    <definedName name="C_110" localSheetId="6">[16]факт!#REF!</definedName>
    <definedName name="C_110">[16]факт!#REF!</definedName>
    <definedName name="C_111" localSheetId="5">[16]факт!#REF!</definedName>
    <definedName name="C_111" localSheetId="6">[16]факт!#REF!</definedName>
    <definedName name="C_111">[16]факт!#REF!</definedName>
    <definedName name="C_112" localSheetId="5">[16]факт!#REF!</definedName>
    <definedName name="C_112" localSheetId="6">[16]факт!#REF!</definedName>
    <definedName name="C_112">[16]факт!#REF!</definedName>
    <definedName name="C_113" localSheetId="5">[16]факт!#REF!</definedName>
    <definedName name="C_113" localSheetId="6">[16]факт!#REF!</definedName>
    <definedName name="C_113">[16]факт!#REF!</definedName>
    <definedName name="C_114" localSheetId="5">[16]факт!#REF!</definedName>
    <definedName name="C_114" localSheetId="6">[16]факт!#REF!</definedName>
    <definedName name="C_114">[16]факт!#REF!</definedName>
    <definedName name="CCCCCCCC12">'[15]1_Структура по елементах'!#REF!</definedName>
    <definedName name="chel20" localSheetId="5">[6]рік!#REF!</definedName>
    <definedName name="chel20" localSheetId="6">[6]рік!#REF!</definedName>
    <definedName name="chel20">[6]рік!#REF!</definedName>
    <definedName name="Common">[2]Ini!$C$52</definedName>
    <definedName name="CommonCell">[2]Ini!$C$52</definedName>
    <definedName name="course">'[17]Тариф на транзит'!$D$14</definedName>
    <definedName name="cr_dt" localSheetId="5">#REF!</definedName>
    <definedName name="cr_dt" localSheetId="6">#REF!</definedName>
    <definedName name="cr_dt">#REF!</definedName>
    <definedName name="crs">'[17]Тариф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 localSheetId="5">#REF!</definedName>
    <definedName name="currency" localSheetId="6">#REF!</definedName>
    <definedName name="currency">#REF!</definedName>
    <definedName name="d" localSheetId="5">[13]!d</definedName>
    <definedName name="d" localSheetId="6">[13]!d</definedName>
    <definedName name="d">[13]!d</definedName>
    <definedName name="DATA1" localSheetId="5">'[18]загальна 50'!#REF!</definedName>
    <definedName name="DATA1" localSheetId="6">'[18]загальна 50'!#REF!</definedName>
    <definedName name="DATA1">'[18]загальна 50'!#REF!</definedName>
    <definedName name="DATA10" localSheetId="5">'[18]загальна 50'!#REF!</definedName>
    <definedName name="DATA10" localSheetId="6">'[18]загальна 50'!#REF!</definedName>
    <definedName name="DATA10">'[18]загальна 50'!#REF!</definedName>
    <definedName name="DATA11" localSheetId="5">'[18]загальна 50'!#REF!</definedName>
    <definedName name="DATA11" localSheetId="6">'[18]загальна 50'!#REF!</definedName>
    <definedName name="DATA11">'[18]загальна 50'!#REF!</definedName>
    <definedName name="DATA12" localSheetId="5">'[18]загальна 50'!#REF!</definedName>
    <definedName name="DATA12" localSheetId="6">'[18]загальна 50'!#REF!</definedName>
    <definedName name="DATA12">'[18]загальна 50'!#REF!</definedName>
    <definedName name="DATA13" localSheetId="5">#REF!</definedName>
    <definedName name="DATA13" localSheetId="6">#REF!</definedName>
    <definedName name="DATA13">#REF!</definedName>
    <definedName name="DATA14" localSheetId="5">#REF!</definedName>
    <definedName name="DATA14" localSheetId="6">#REF!</definedName>
    <definedName name="DATA14">#REF!</definedName>
    <definedName name="DATA15" localSheetId="5">#REF!</definedName>
    <definedName name="DATA15" localSheetId="6">#REF!</definedName>
    <definedName name="DATA15">#REF!</definedName>
    <definedName name="DATA16" localSheetId="5">#REF!</definedName>
    <definedName name="DATA16" localSheetId="6">#REF!</definedName>
    <definedName name="DATA16">#REF!</definedName>
    <definedName name="DATA2" localSheetId="5">#REF!</definedName>
    <definedName name="DATA2" localSheetId="6">#REF!</definedName>
    <definedName name="DATA2">#REF!</definedName>
    <definedName name="DATA3" localSheetId="5">'[18]загальна 50'!#REF!</definedName>
    <definedName name="DATA3" localSheetId="6">'[18]загальна 50'!#REF!</definedName>
    <definedName name="DATA3">'[18]загальна 50'!#REF!</definedName>
    <definedName name="DATA4" localSheetId="5">#REF!</definedName>
    <definedName name="DATA4" localSheetId="6">#REF!</definedName>
    <definedName name="DATA4">#REF!</definedName>
    <definedName name="DATA5" localSheetId="5">'[18]загальна 50'!#REF!</definedName>
    <definedName name="DATA5" localSheetId="6">'[18]загальна 50'!#REF!</definedName>
    <definedName name="DATA5">'[18]загальна 50'!#REF!</definedName>
    <definedName name="DATA6" localSheetId="5">#REF!</definedName>
    <definedName name="DATA6" localSheetId="6">#REF!</definedName>
    <definedName name="DATA6">#REF!</definedName>
    <definedName name="DATA7" localSheetId="5">#REF!</definedName>
    <definedName name="DATA7" localSheetId="6">#REF!</definedName>
    <definedName name="DATA7">#REF!</definedName>
    <definedName name="DATA8" localSheetId="5">'[18]загальна 50'!#REF!</definedName>
    <definedName name="DATA8" localSheetId="6">'[18]загальна 50'!#REF!</definedName>
    <definedName name="DATA8">'[18]загальна 50'!#REF!</definedName>
    <definedName name="DATA9" localSheetId="5">'[18]загальна 50'!#REF!</definedName>
    <definedName name="DATA9" localSheetId="6">'[18]загальна 50'!#REF!</definedName>
    <definedName name="DATA9">'[18]загальна 50'!#REF!</definedName>
    <definedName name="DataDir">[2]Ini!$C$6</definedName>
    <definedName name="DataLevels">[19]Ini!$C$47:$C$49</definedName>
    <definedName name="DataPath">[2]Ini!$C$5</definedName>
    <definedName name="Dep_Full">[2]Філіали!$D$2:$D$20</definedName>
    <definedName name="Dep_Name">[2]Філіали!$C$2:$C$20</definedName>
    <definedName name="DepT">'[2]Типи філіалів'!$A$2:$A$3</definedName>
    <definedName name="DepType">[2]Філіали!$E$2:$E$17</definedName>
    <definedName name="DepTypeName">'[2]Типи філіалів'!$B$2:$B$3</definedName>
    <definedName name="DLv0">[2]Формати!$B$10:$D$10</definedName>
    <definedName name="e" hidden="1">{#N/A,#N/A,TRUE,"попередні"}</definedName>
    <definedName name="ee" localSheetId="5">[13]!ee</definedName>
    <definedName name="ee" localSheetId="6">[13]!ee</definedName>
    <definedName name="ee">[13]!ee</definedName>
    <definedName name="ekymay">[13]!ekymay</definedName>
    <definedName name="Electro">[2]Ini!$C$53</definedName>
    <definedName name="ElectroCell">[2]Ini!$C$53</definedName>
    <definedName name="ElectroTeplo1">[2]Ini!$C$55</definedName>
    <definedName name="ElectroTeplo1Cell">[2]Ini!$C$55</definedName>
    <definedName name="ElectroTeplo2">[2]Ini!$C$56</definedName>
    <definedName name="ElectroTeplo2Cell">[2]Ini!$C$56</definedName>
    <definedName name="email" localSheetId="5">#REF!</definedName>
    <definedName name="email" localSheetId="6">#REF!</definedName>
    <definedName name="email">#REF!</definedName>
    <definedName name="ew" localSheetId="5">[13]!ew</definedName>
    <definedName name="ew" localSheetId="6">[13]!ew</definedName>
    <definedName name="ew">[13]!ew</definedName>
    <definedName name="Excel_BuiltIn_Criteria" localSheetId="5">#REF!</definedName>
    <definedName name="Excel_BuiltIn_Criteria" localSheetId="6">#REF!</definedName>
    <definedName name="Excel_BuiltIn_Criteria">#REF!</definedName>
    <definedName name="Excel_BuiltIn_Database" localSheetId="5">#REF!</definedName>
    <definedName name="Excel_BuiltIn_Database" localSheetId="6">#REF!</definedName>
    <definedName name="Excel_BuiltIn_Database">#REF!</definedName>
    <definedName name="Excel_BuiltIn_Extract" localSheetId="5">#REF!</definedName>
    <definedName name="Excel_BuiltIn_Extract" localSheetId="6">#REF!</definedName>
    <definedName name="Excel_BuiltIn_Extract">#REF!</definedName>
    <definedName name="Excel_BuiltIn_Print_Area_1" localSheetId="1">#REF!</definedName>
    <definedName name="Excel_BuiltIn_Print_Area_1" localSheetId="5">#REF!</definedName>
    <definedName name="Excel_BuiltIn_Print_Area_1" localSheetId="6">#REF!</definedName>
    <definedName name="Excel_BuiltIn_Print_Area_1" localSheetId="0">#REF!</definedName>
    <definedName name="Excel_BuiltIn_Print_Area_1">#REF!</definedName>
    <definedName name="Excel_BuiltIn_Print_Area_3" localSheetId="1">#REF!</definedName>
    <definedName name="Excel_BuiltIn_Print_Area_3" localSheetId="5">#REF!</definedName>
    <definedName name="Excel_BuiltIn_Print_Area_3" localSheetId="6">#REF!</definedName>
    <definedName name="Excel_BuiltIn_Print_Area_3" localSheetId="0">#REF!</definedName>
    <definedName name="Excel_BuiltIn_Print_Area_3">#REF!</definedName>
    <definedName name="Excel_BuiltIn_Print_Area_9" localSheetId="1">#REF!</definedName>
    <definedName name="Excel_BuiltIn_Print_Area_9" localSheetId="5">#REF!</definedName>
    <definedName name="Excel_BuiltIn_Print_Area_9" localSheetId="6">#REF!</definedName>
    <definedName name="Excel_BuiltIn_Print_Area_9" localSheetId="0">#REF!</definedName>
    <definedName name="Excel_BuiltIn_Print_Area_9">#REF!</definedName>
    <definedName name="Excel_BuiltIn_Print_Titles_2_1" localSheetId="5">#REF!</definedName>
    <definedName name="Excel_BuiltIn_Print_Titles_2_1" localSheetId="6">#REF!</definedName>
    <definedName name="Excel_BuiltIn_Print_Titles_2_1">#REF!</definedName>
    <definedName name="Excel_VDS">#REF!</definedName>
    <definedName name="ExternalData2">[2]Плани!$A$1:$E$3</definedName>
    <definedName name="f" hidden="1">'[20]3 утв.'!$F$1:$H$65536,'[20]3 утв.'!$P$1:$AQ$65536</definedName>
    <definedName name="fdf">#REF!</definedName>
    <definedName name="fghjh" localSheetId="5">'[21]АТ_на 2004_витрати_1'!#REF!</definedName>
    <definedName name="fghjh" localSheetId="6">'[21]АТ_на 2004_витрати_1'!#REF!</definedName>
    <definedName name="fghjh">'[21]АТ_на 2004_витрати_1'!#REF!</definedName>
    <definedName name="FinDAte" localSheetId="5">#REF!</definedName>
    <definedName name="FinDAte" localSheetId="6">#REF!</definedName>
    <definedName name="FinDAte">#REF!</definedName>
    <definedName name="firm" localSheetId="5">#REF!</definedName>
    <definedName name="firm" localSheetId="6">#REF!</definedName>
    <definedName name="firm">#REF!</definedName>
    <definedName name="FirstDataRow">[2]Ini!$C$7</definedName>
    <definedName name="footer" localSheetId="5">#REF!</definedName>
    <definedName name="footer" localSheetId="6">#REF!</definedName>
    <definedName name="footer">#REF!</definedName>
    <definedName name="ForDebug" localSheetId="5">#REF!</definedName>
    <definedName name="ForDebug" localSheetId="6">#REF!</definedName>
    <definedName name="ForDebug">#REF!</definedName>
    <definedName name="Format">[2]Ini!$C$57</definedName>
    <definedName name="FormatCell">[2]Ini!$C$57</definedName>
    <definedName name="fsdgfag">#REF!</definedName>
    <definedName name="g" localSheetId="5">[13]!g</definedName>
    <definedName name="g" localSheetId="6">[13]!g</definedName>
    <definedName name="g">[13]!g</definedName>
    <definedName name="GER">[13]!GER</definedName>
    <definedName name="gg">[13]!gg</definedName>
    <definedName name="ggg" localSheetId="5">#REF!</definedName>
    <definedName name="ggg" localSheetId="6">#REF!</definedName>
    <definedName name="ggg">#REF!</definedName>
    <definedName name="gjh" localSheetId="5">[22]assump!#REF!</definedName>
    <definedName name="gjh" localSheetId="6">[22]assump!#REF!</definedName>
    <definedName name="gjh">[22]assump!#REF!</definedName>
    <definedName name="group" localSheetId="5">#REF!</definedName>
    <definedName name="group" localSheetId="6">#REF!</definedName>
    <definedName name="group">#REF!</definedName>
    <definedName name="h" localSheetId="5">[13]!h</definedName>
    <definedName name="h" localSheetId="6">[13]!h</definedName>
    <definedName name="h">[13]!h</definedName>
    <definedName name="Heading">[2]Ini!$C$8</definedName>
    <definedName name="hhhhh">[13]!hhhhh</definedName>
    <definedName name="hopok">[13]!hopok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 localSheetId="5">[13]!i</definedName>
    <definedName name="i" localSheetId="6">[13]!i</definedName>
    <definedName name="i">[13]!i</definedName>
    <definedName name="ID_201301">'[23]2013'!$A$3:$A$252</definedName>
    <definedName name="ID_201302">'[23]2013'!$C$3:$C$252</definedName>
    <definedName name="ID_201303">'[23]2013'!$E$3:$E$252</definedName>
    <definedName name="ID_201304">'[23]2013'!$G$3:$G$252</definedName>
    <definedName name="ID_201305">'[23]2013'!$I$3:$I$252</definedName>
    <definedName name="ID_201306">'[23]2013'!$K$3:$K$252</definedName>
    <definedName name="ID_201307">'[23]2013'!$M$3:$M$252</definedName>
    <definedName name="ID_201308">'[23]2013'!$O$3:$O$252</definedName>
    <definedName name="ID_201309">'[23]2013'!$Q$3:$Q$252</definedName>
    <definedName name="ID_201310">'[23]2013'!$S$3:$S$252</definedName>
    <definedName name="ID_201311">'[23]2013'!$U$3:$U$252</definedName>
    <definedName name="ID_201312">'[23]2013'!$W$3:$W$252</definedName>
    <definedName name="ID_201401">'[23]2014'!$A$3:$A$252</definedName>
    <definedName name="ID_201402">'[23]2014'!$C$3:$C$252</definedName>
    <definedName name="ID_201403">'[23]2014'!$E$3:$E$252</definedName>
    <definedName name="ID_201404">'[23]2014'!$G$3:$G$252</definedName>
    <definedName name="ID_201405">'[23]2014'!$I$3:$I$252</definedName>
    <definedName name="ID_201406">'[23]2014'!$K$3:$K$252</definedName>
    <definedName name="ID_201407">'[23]2014'!$M$3:$M$252</definedName>
    <definedName name="ID_201408">'[23]2014'!$O$3:$O$252</definedName>
    <definedName name="ID_201409">'[23]2014'!$Q$3:$Q$252</definedName>
    <definedName name="ID_201410">'[23]2014'!$S$3:$S$252</definedName>
    <definedName name="ID_201411">'[23]2014'!$U$3:$U$252</definedName>
    <definedName name="ID_201412">'[23]2014'!$W$3:$W$252</definedName>
    <definedName name="ID_201501">'[23]2015'!$A$3:$A$252</definedName>
    <definedName name="ID_201502">'[23]2015'!$C$3:$C$252</definedName>
    <definedName name="ID_201503">'[23]2015'!$E$3:$E$252</definedName>
    <definedName name="ID_201504">'[23]2015'!$G$3:$G$252</definedName>
    <definedName name="ID_201505">'[23]2015'!$I$3:$I$252</definedName>
    <definedName name="ID_201506">'[23]2015'!$K$3:$K$252</definedName>
    <definedName name="ID_201507">'[23]2015'!$M$3:$M$252</definedName>
    <definedName name="ID_201508">'[23]2015'!$O$3:$O$252</definedName>
    <definedName name="ID_201509">'[23]2015'!$Q$3:$Q$252</definedName>
    <definedName name="ID_201510">'[23]2015'!$S$3:$S$252</definedName>
    <definedName name="ID_201511">'[23]2015'!$U$3:$U$252</definedName>
    <definedName name="id_dep">[2]Філіали!$B$2:$B$20</definedName>
    <definedName name="id_p">[2]Періоди!$A$2:$A$35</definedName>
    <definedName name="Id_TypeList" localSheetId="5">'[24]Типи данних філії'!#REF!</definedName>
    <definedName name="Id_TypeList" localSheetId="6">'[24]Типи данних філії'!#REF!</definedName>
    <definedName name="Id_TypeList">'[24]Типи данних філії'!#REF!</definedName>
    <definedName name="ii" hidden="1">{"'таб 21'!$A$1:$U$24","'таб 21'!$A$1:$U$1"}</definedName>
    <definedName name="iii_contr" hidden="1">{"'таб 21'!$A$1:$U$24","'таб 21'!$A$1:$U$1"}</definedName>
    <definedName name="Intercompany" localSheetId="5">#REF!</definedName>
    <definedName name="Intercompany" localSheetId="6">#REF!</definedName>
    <definedName name="Intercompany">#REF!</definedName>
    <definedName name="j" localSheetId="5">[13]!j</definedName>
    <definedName name="j" localSheetId="6">[13]!j</definedName>
    <definedName name="j">[13]!j</definedName>
    <definedName name="JJ">#REF!</definedName>
    <definedName name="k" localSheetId="5">[13]!k</definedName>
    <definedName name="k" localSheetId="6">[13]!k</definedName>
    <definedName name="k">[13]!k</definedName>
    <definedName name="Katya">[13]!Katya</definedName>
    <definedName name="KBCN" hidden="1">{#N/A,#N/A,FALSE,"9PS0"}</definedName>
    <definedName name="kkkk" localSheetId="5">[13]!kkkk</definedName>
    <definedName name="kkkk" localSheetId="6">[13]!kkkk</definedName>
    <definedName name="kkkk">[13]!kkkk</definedName>
    <definedName name="kod">[2]Періоди!$B$2:$B$35</definedName>
    <definedName name="koef_e_EZ">[2]KOEF!$E$2</definedName>
    <definedName name="koef_e_T5">[25]KOEF!$C$2</definedName>
    <definedName name="koef_e_T6">[25]KOEF!$D$2</definedName>
    <definedName name="koefE_1.1.1." localSheetId="5">#REF!</definedName>
    <definedName name="koefE_1.1.1." localSheetId="6">#REF!</definedName>
    <definedName name="koefE_1.1.1.">#REF!</definedName>
    <definedName name="koefE_1.1.2." localSheetId="5">#REF!</definedName>
    <definedName name="koefE_1.1.2." localSheetId="6">#REF!</definedName>
    <definedName name="koefE_1.1.2.">#REF!</definedName>
    <definedName name="koefE_1_1_1_" localSheetId="5">#REF!</definedName>
    <definedName name="koefE_1_1_1_" localSheetId="6">#REF!</definedName>
    <definedName name="koefE_1_1_1_">#REF!</definedName>
    <definedName name="koefE_1_1_2_" localSheetId="5">#REF!</definedName>
    <definedName name="koefE_1_1_2_" localSheetId="6">#REF!</definedName>
    <definedName name="koefE_1_1_2_">#REF!</definedName>
    <definedName name="koefT_1.2." localSheetId="5">#REF!</definedName>
    <definedName name="koefT_1.2." localSheetId="6">#REF!</definedName>
    <definedName name="koefT_1.2.">#REF!</definedName>
    <definedName name="koefT_1_2_" localSheetId="5">#REF!</definedName>
    <definedName name="koefT_1_2_" localSheetId="6">#REF!</definedName>
    <definedName name="koefT_1_2_">#REF!</definedName>
    <definedName name="kot" hidden="1">{#N/A,#N/A,FALSE,"9PS0"}</definedName>
    <definedName name="l">[26]Ф2!$F$4</definedName>
    <definedName name="LastDataLev">[19]Ini!$C$46</definedName>
    <definedName name="LastDep_Full">[2]Ini!$C$13</definedName>
    <definedName name="LastDep_FullD">[2]Ini!$C$18</definedName>
    <definedName name="LastDep_Name">[2]Ini!$C$12</definedName>
    <definedName name="LastDep_NameD">[2]Ini!$C$17</definedName>
    <definedName name="LastDtLev">[19]Ini!$C$38</definedName>
    <definedName name="LastID_DEP">[2]Ini!$C$11</definedName>
    <definedName name="LastID_DEPD">[2]Ini!$C$16</definedName>
    <definedName name="LastID_PLAN">[2]Ini!$C$21</definedName>
    <definedName name="LastId_rep">[2]Ini!$C$28</definedName>
    <definedName name="LastId_repD">[2]Ini!$C$24</definedName>
    <definedName name="LastId_type">[2]Ini!$C$20</definedName>
    <definedName name="LastItem">[27]Лист1!$A$1</definedName>
    <definedName name="LastLev">[2]Ini!$C$37</definedName>
    <definedName name="LastMonth">[28]Ini!$B$5</definedName>
    <definedName name="LastPeriodId">[2]Ini!$C$32</definedName>
    <definedName name="LastPeriodKod">[2]Ini!$C$33</definedName>
    <definedName name="LastPeriodPoz">[2]Ini!$C$31</definedName>
    <definedName name="LastPeriodRuName">[2]Ini!$C$35</definedName>
    <definedName name="LastPeriodUkName">[2]Ini!$C$34</definedName>
    <definedName name="LastPoz">[2]Ini!$C$10</definedName>
    <definedName name="LastPozD">[2]Ini!$C$15</definedName>
    <definedName name="LastQ">[7]Periods!$B$6</definedName>
    <definedName name="LastRepName">[2]Ini!$C$29</definedName>
    <definedName name="LastRepNameD">[2]Ini!$C$25</definedName>
    <definedName name="LastRepPoz">[2]Ini!$C$27</definedName>
    <definedName name="LastRepPozD">[2]Ini!$C$23</definedName>
    <definedName name="LastStLev">[2]Ini!$C$37</definedName>
    <definedName name="LastTypePoz">[2]Ini!$C$19</definedName>
    <definedName name="LastYear">[2]Ini!$C$1</definedName>
    <definedName name="lena" localSheetId="5">'[21]АТ_на 2004_витрати_1'!#REF!</definedName>
    <definedName name="lena" localSheetId="6">'[21]АТ_на 2004_витрати_1'!#REF!</definedName>
    <definedName name="lena">'[21]АТ_на 2004_витрати_1'!#REF!</definedName>
    <definedName name="Lev0">[2]Формати!$B$2:$E$2</definedName>
    <definedName name="Level1">[2]Формати!$B$3:$E$3</definedName>
    <definedName name="Level2">[2]Формати!$B$4:$E$4</definedName>
    <definedName name="Level3">[2]Формати!$B$5:$E$5</definedName>
    <definedName name="Level4">[2]Формати!$B$6:$E$6</definedName>
    <definedName name="Level5">[2]Формати!$B$7:$E$7</definedName>
    <definedName name="LevNames">[19]Ini!$C$40:$C$44</definedName>
    <definedName name="limlist" localSheetId="5">#REF!</definedName>
    <definedName name="limlist" localSheetId="6">#REF!</definedName>
    <definedName name="limlist">#REF!</definedName>
    <definedName name="llllll">[13]!llllll</definedName>
    <definedName name="Ltke22_LTKE1_0798__3__Таблица">#REF!</definedName>
    <definedName name="Lv0">[2]Формати!$B$2:$E$2</definedName>
    <definedName name="m" hidden="1">{"'таб 21'!$A$1:$U$24","'таб 21'!$A$1:$U$1"}</definedName>
    <definedName name="Markohim" localSheetId="5">#REF!</definedName>
    <definedName name="Markohim" localSheetId="6">#REF!</definedName>
    <definedName name="Markohim">#REF!</definedName>
    <definedName name="may">[13]!may</definedName>
    <definedName name="MAYEK">[13]!MAYEK</definedName>
    <definedName name="mnth" localSheetId="5">#REF!</definedName>
    <definedName name="mnth" localSheetId="6">#REF!</definedName>
    <definedName name="mnth">#REF!</definedName>
    <definedName name="n" hidden="1">{"'таб 21'!$A$1:$U$24","'таб 21'!$A$1:$U$1"}</definedName>
    <definedName name="NumFormat">[2]Формати!$B$16</definedName>
    <definedName name="o" localSheetId="5">[13]!o</definedName>
    <definedName name="o" localSheetId="6">[13]!o</definedName>
    <definedName name="o">[13]!o</definedName>
    <definedName name="OMEL08" hidden="1">'[29]3 утв.'!$F$1:$H$65536,'[29]3 утв.'!$P$1:$AQ$65536</definedName>
    <definedName name="otg_okat_ukr_data" localSheetId="5">#REF!</definedName>
    <definedName name="otg_okat_ukr_data" localSheetId="6">#REF!</definedName>
    <definedName name="otg_okat_ukr_data">#REF!</definedName>
    <definedName name="otg_okat_ukr_pokup" localSheetId="5">#REF!</definedName>
    <definedName name="otg_okat_ukr_pokup" localSheetId="6">#REF!</definedName>
    <definedName name="otg_okat_ukr_pokup">#REF!</definedName>
    <definedName name="otg_okat_ukr_ves" localSheetId="5">#REF!</definedName>
    <definedName name="otg_okat_ukr_ves" localSheetId="6">#REF!</definedName>
    <definedName name="otg_okat_ukr_ves">#REF!</definedName>
    <definedName name="oxrtryd" hidden="1">{#N/A,#N/A,FALSE,"9PS0"}</definedName>
    <definedName name="p" localSheetId="5">[13]!p</definedName>
    <definedName name="p" localSheetId="6">[13]!p</definedName>
    <definedName name="p">[13]!p</definedName>
    <definedName name="P_101" localSheetId="5">#REF!</definedName>
    <definedName name="P_101" localSheetId="6">#REF!</definedName>
    <definedName name="P_101">#REF!</definedName>
    <definedName name="P_102" localSheetId="5">#REF!</definedName>
    <definedName name="P_102" localSheetId="6">#REF!</definedName>
    <definedName name="P_102">#REF!</definedName>
    <definedName name="P_103" localSheetId="5">#REF!</definedName>
    <definedName name="P_103" localSheetId="6">#REF!</definedName>
    <definedName name="P_103">#REF!</definedName>
    <definedName name="P_104" localSheetId="5">#REF!</definedName>
    <definedName name="P_104" localSheetId="6">#REF!</definedName>
    <definedName name="P_104">#REF!</definedName>
    <definedName name="P_105" localSheetId="5">#REF!</definedName>
    <definedName name="P_105" localSheetId="6">#REF!</definedName>
    <definedName name="P_105">#REF!</definedName>
    <definedName name="P_106" localSheetId="5">#REF!</definedName>
    <definedName name="P_106" localSheetId="6">#REF!</definedName>
    <definedName name="P_106">#REF!</definedName>
    <definedName name="P_107" localSheetId="5">#REF!</definedName>
    <definedName name="P_107" localSheetId="6">#REF!</definedName>
    <definedName name="P_107">#REF!</definedName>
    <definedName name="P_108" localSheetId="5">#REF!</definedName>
    <definedName name="P_108" localSheetId="6">#REF!</definedName>
    <definedName name="P_108">#REF!</definedName>
    <definedName name="P_109" localSheetId="5">#REF!</definedName>
    <definedName name="P_109" localSheetId="6">#REF!</definedName>
    <definedName name="P_109">#REF!</definedName>
    <definedName name="P_110" localSheetId="5">#REF!</definedName>
    <definedName name="P_110" localSheetId="6">#REF!</definedName>
    <definedName name="P_110">#REF!</definedName>
    <definedName name="P_111" localSheetId="5">#REF!</definedName>
    <definedName name="P_111" localSheetId="6">#REF!</definedName>
    <definedName name="P_111">#REF!</definedName>
    <definedName name="P_112" localSheetId="5">#REF!</definedName>
    <definedName name="P_112" localSheetId="6">#REF!</definedName>
    <definedName name="P_112">#REF!</definedName>
    <definedName name="P_113" localSheetId="5">#REF!</definedName>
    <definedName name="P_113" localSheetId="6">#REF!</definedName>
    <definedName name="P_113">#REF!</definedName>
    <definedName name="P_114" localSheetId="5">#REF!</definedName>
    <definedName name="P_114" localSheetId="6">#REF!</definedName>
    <definedName name="P_114">#REF!</definedName>
    <definedName name="P01.3_к1" localSheetId="5">#REF!</definedName>
    <definedName name="P01.3_к1" localSheetId="6">#REF!</definedName>
    <definedName name="P01.3_к1">#REF!</definedName>
    <definedName name="P01.3_к2" localSheetId="5">#REF!</definedName>
    <definedName name="P01.3_к2" localSheetId="6">#REF!</definedName>
    <definedName name="P01.3_к2">#REF!</definedName>
    <definedName name="P01.3_к3" localSheetId="5">#REF!</definedName>
    <definedName name="P01.3_к3" localSheetId="6">#REF!</definedName>
    <definedName name="P01.3_к3">#REF!</definedName>
    <definedName name="P01.3_к4" localSheetId="5">#REF!</definedName>
    <definedName name="P01.3_к4" localSheetId="6">#REF!</definedName>
    <definedName name="P01.3_к4">#REF!</definedName>
    <definedName name="P01.4_к1" localSheetId="5">#REF!</definedName>
    <definedName name="P01.4_к1" localSheetId="6">#REF!</definedName>
    <definedName name="P01.4_к1">#REF!</definedName>
    <definedName name="P01.4_к2" localSheetId="5">#REF!</definedName>
    <definedName name="P01.4_к2" localSheetId="6">#REF!</definedName>
    <definedName name="P01.4_к2">#REF!</definedName>
    <definedName name="P01.4_к3" localSheetId="5">#REF!</definedName>
    <definedName name="P01.4_к3" localSheetId="6">#REF!</definedName>
    <definedName name="P01.4_к3">#REF!</definedName>
    <definedName name="P01.4_к4" localSheetId="5">#REF!</definedName>
    <definedName name="P01.4_к4" localSheetId="6">#REF!</definedName>
    <definedName name="P01.4_к4">#REF!</definedName>
    <definedName name="P01.5.1_3" localSheetId="5">#REF!</definedName>
    <definedName name="P01.5.1_3" localSheetId="6">#REF!</definedName>
    <definedName name="P01.5.1_3">#REF!</definedName>
    <definedName name="P01.5.2_3" localSheetId="5">#REF!</definedName>
    <definedName name="P01.5.2_3" localSheetId="6">#REF!</definedName>
    <definedName name="P01.5.2_3">#REF!</definedName>
    <definedName name="P01.5_3" localSheetId="5">#REF!</definedName>
    <definedName name="P01.5_3" localSheetId="6">#REF!</definedName>
    <definedName name="P01.5_3">#REF!</definedName>
    <definedName name="P02.3_к1" localSheetId="5">#REF!</definedName>
    <definedName name="P02.3_к1" localSheetId="6">#REF!</definedName>
    <definedName name="P02.3_к1">#REF!</definedName>
    <definedName name="P02.3_к2" localSheetId="5">#REF!</definedName>
    <definedName name="P02.3_к2" localSheetId="6">#REF!</definedName>
    <definedName name="P02.3_к2">#REF!</definedName>
    <definedName name="P02.3_к3" localSheetId="5">#REF!</definedName>
    <definedName name="P02.3_к3" localSheetId="6">#REF!</definedName>
    <definedName name="P02.3_к3">#REF!</definedName>
    <definedName name="P02.3_к4" localSheetId="5">#REF!</definedName>
    <definedName name="P02.3_к4" localSheetId="6">#REF!</definedName>
    <definedName name="P02.3_к4">#REF!</definedName>
    <definedName name="P04.07_к1" localSheetId="5">#REF!</definedName>
    <definedName name="P04.07_к1" localSheetId="6">#REF!</definedName>
    <definedName name="P04.07_к1">#REF!</definedName>
    <definedName name="P04.07_к2" localSheetId="5">#REF!</definedName>
    <definedName name="P04.07_к2" localSheetId="6">#REF!</definedName>
    <definedName name="P04.07_к2">#REF!</definedName>
    <definedName name="P04.07_к3" localSheetId="5">#REF!</definedName>
    <definedName name="P04.07_к3" localSheetId="6">#REF!</definedName>
    <definedName name="P04.07_к3">#REF!</definedName>
    <definedName name="P04.07_к4" localSheetId="5">#REF!</definedName>
    <definedName name="P04.07_к4" localSheetId="6">#REF!</definedName>
    <definedName name="P04.07_к4">#REF!</definedName>
    <definedName name="P04.12_к1" localSheetId="5">'[30]Разом  2010'!#REF!</definedName>
    <definedName name="P04.12_к1" localSheetId="6">'[30]Разом  2010'!#REF!</definedName>
    <definedName name="P04.12_к1">'[30]Разом  2010'!#REF!</definedName>
    <definedName name="P04.12_к2" localSheetId="5">'[30]Разом  2010'!#REF!</definedName>
    <definedName name="P04.12_к2" localSheetId="6">'[30]Разом  2010'!#REF!</definedName>
    <definedName name="P04.12_к2">'[30]Разом  2010'!#REF!</definedName>
    <definedName name="P04.12_к3" localSheetId="5">'[30]Разом  2010'!#REF!</definedName>
    <definedName name="P04.12_к3" localSheetId="6">'[30]Разом  2010'!#REF!</definedName>
    <definedName name="P04.12_к3">'[30]Разом  2010'!#REF!</definedName>
    <definedName name="P04.12_к4" localSheetId="5">'[30]Разом  2010'!#REF!</definedName>
    <definedName name="P04.12_к4" localSheetId="6">'[30]Разом  2010'!#REF!</definedName>
    <definedName name="P04.12_к4">'[30]Разом  2010'!#REF!</definedName>
    <definedName name="P04.12_нп" localSheetId="5">#REF!</definedName>
    <definedName name="P04.12_нп" localSheetId="6">#REF!</definedName>
    <definedName name="P04.12_нп">#REF!</definedName>
    <definedName name="P04.13_к1" localSheetId="5">'[30]Разом  2010'!#REF!</definedName>
    <definedName name="P04.13_к1" localSheetId="6">'[30]Разом  2010'!#REF!</definedName>
    <definedName name="P04.13_к1">'[30]Разом  2010'!#REF!</definedName>
    <definedName name="P04.13_к2" localSheetId="5">'[30]Разом  2010'!#REF!</definedName>
    <definedName name="P04.13_к2" localSheetId="6">'[30]Разом  2010'!#REF!</definedName>
    <definedName name="P04.13_к2">'[30]Разом  2010'!#REF!</definedName>
    <definedName name="P04.13_к3" localSheetId="5">'[30]Разом  2010'!#REF!</definedName>
    <definedName name="P04.13_к3" localSheetId="6">'[30]Разом  2010'!#REF!</definedName>
    <definedName name="P04.13_к3">'[30]Разом  2010'!#REF!</definedName>
    <definedName name="P04.13_к4" localSheetId="5">'[30]Разом  2010'!#REF!</definedName>
    <definedName name="P04.13_к4" localSheetId="6">'[30]Разом  2010'!#REF!</definedName>
    <definedName name="P04.13_к4">'[30]Разом  2010'!#REF!</definedName>
    <definedName name="P04.13_нп" localSheetId="5">#REF!</definedName>
    <definedName name="P04.13_нп" localSheetId="6">#REF!</definedName>
    <definedName name="P04.13_нп">#REF!</definedName>
    <definedName name="P05.3_к1" localSheetId="5">#REF!</definedName>
    <definedName name="P05.3_к1" localSheetId="6">#REF!</definedName>
    <definedName name="P05.3_к1">#REF!</definedName>
    <definedName name="P05.3_к2" localSheetId="5">#REF!</definedName>
    <definedName name="P05.3_к2" localSheetId="6">#REF!</definedName>
    <definedName name="P05.3_к2">#REF!</definedName>
    <definedName name="P05.3_к3" localSheetId="5">#REF!</definedName>
    <definedName name="P05.3_к3" localSheetId="6">#REF!</definedName>
    <definedName name="P05.3_к3">#REF!</definedName>
    <definedName name="P05.3_к4" localSheetId="5">#REF!</definedName>
    <definedName name="P05.3_к4" localSheetId="6">#REF!</definedName>
    <definedName name="P05.3_к4">#REF!</definedName>
    <definedName name="P07_к" localSheetId="5">#REF!</definedName>
    <definedName name="P07_к" localSheetId="6">#REF!</definedName>
    <definedName name="P07_к">#REF!</definedName>
    <definedName name="P07_нп" localSheetId="5">#REF!</definedName>
    <definedName name="P07_нп" localSheetId="6">#REF!</definedName>
    <definedName name="P07_нп">#REF!</definedName>
    <definedName name="P1.6_к1" localSheetId="5">#REF!</definedName>
    <definedName name="P1.6_к1" localSheetId="6">#REF!</definedName>
    <definedName name="P1.6_к1">#REF!</definedName>
    <definedName name="P1.6_к3" localSheetId="5">#REF!</definedName>
    <definedName name="P1.6_к3" localSheetId="6">#REF!</definedName>
    <definedName name="P1.6_к3">#REF!</definedName>
    <definedName name="P1.6_к4" localSheetId="5">#REF!</definedName>
    <definedName name="P1.6_к4" localSheetId="6">#REF!</definedName>
    <definedName name="P1.6_к4">#REF!</definedName>
    <definedName name="P10_к1" localSheetId="5">#REF!</definedName>
    <definedName name="P10_к1" localSheetId="6">#REF!</definedName>
    <definedName name="P10_к1">#REF!</definedName>
    <definedName name="P10_к2" localSheetId="5">#REF!</definedName>
    <definedName name="P10_к2" localSheetId="6">#REF!</definedName>
    <definedName name="P10_к2">#REF!</definedName>
    <definedName name="P10_к3" localSheetId="5">#REF!</definedName>
    <definedName name="P10_к3" localSheetId="6">#REF!</definedName>
    <definedName name="P10_к3">#REF!</definedName>
    <definedName name="P10_к4" localSheetId="5">#REF!</definedName>
    <definedName name="P10_к4" localSheetId="6">#REF!</definedName>
    <definedName name="P10_к4">#REF!</definedName>
    <definedName name="P13.5.1_к1" localSheetId="5">#REF!</definedName>
    <definedName name="P13.5.1_к1" localSheetId="6">#REF!</definedName>
    <definedName name="P13.5.1_к1">#REF!</definedName>
    <definedName name="P13.5.1_к2" localSheetId="5">#REF!</definedName>
    <definedName name="P13.5.1_к2" localSheetId="6">#REF!</definedName>
    <definedName name="P13.5.1_к2">#REF!</definedName>
    <definedName name="P13.5.1_к3" localSheetId="5">#REF!</definedName>
    <definedName name="P13.5.1_к3" localSheetId="6">#REF!</definedName>
    <definedName name="P13.5.1_к3">#REF!</definedName>
    <definedName name="P13.5.1_к4" localSheetId="5">#REF!</definedName>
    <definedName name="P13.5.1_к4" localSheetId="6">#REF!</definedName>
    <definedName name="P13.5.1_к4">#REF!</definedName>
    <definedName name="P13.5.1_нп" localSheetId="5">#REF!</definedName>
    <definedName name="P13.5.1_нп" localSheetId="6">#REF!</definedName>
    <definedName name="P13.5.1_нп">#REF!</definedName>
    <definedName name="P13.5.2_к1" localSheetId="5">#REF!</definedName>
    <definedName name="P13.5.2_к1" localSheetId="6">#REF!</definedName>
    <definedName name="P13.5.2_к1">#REF!</definedName>
    <definedName name="P13.5.2_к2" localSheetId="5">#REF!</definedName>
    <definedName name="P13.5.2_к2" localSheetId="6">#REF!</definedName>
    <definedName name="P13.5.2_к2">#REF!</definedName>
    <definedName name="P13.5.2_к3" localSheetId="5">#REF!</definedName>
    <definedName name="P13.5.2_к3" localSheetId="6">#REF!</definedName>
    <definedName name="P13.5.2_к3">#REF!</definedName>
    <definedName name="P13.5.2_к4" localSheetId="5">#REF!</definedName>
    <definedName name="P13.5.2_к4" localSheetId="6">#REF!</definedName>
    <definedName name="P13.5.2_к4">#REF!</definedName>
    <definedName name="P13.5.2_нп" localSheetId="5">#REF!</definedName>
    <definedName name="P13.5.2_нп" localSheetId="6">#REF!</definedName>
    <definedName name="P13.5.2_нп">#REF!</definedName>
    <definedName name="P13.7_к1" localSheetId="5">#REF!</definedName>
    <definedName name="P13.7_к1" localSheetId="6">#REF!</definedName>
    <definedName name="P13.7_к1">#REF!</definedName>
    <definedName name="P13.7_к2" localSheetId="5">#REF!</definedName>
    <definedName name="P13.7_к2" localSheetId="6">#REF!</definedName>
    <definedName name="P13.7_к2">#REF!</definedName>
    <definedName name="P13.7_к3" localSheetId="5">#REF!</definedName>
    <definedName name="P13.7_к3" localSheetId="6">#REF!</definedName>
    <definedName name="P13.7_к3">#REF!</definedName>
    <definedName name="P13.7_к4" localSheetId="5">#REF!</definedName>
    <definedName name="P13.7_к4" localSheetId="6">#REF!</definedName>
    <definedName name="P13.7_к4">#REF!</definedName>
    <definedName name="P13_к1" localSheetId="5">#REF!</definedName>
    <definedName name="P13_к1" localSheetId="6">#REF!</definedName>
    <definedName name="P13_к1">#REF!</definedName>
    <definedName name="P13_к2" localSheetId="5">#REF!</definedName>
    <definedName name="P13_к2" localSheetId="6">#REF!</definedName>
    <definedName name="P13_к2">#REF!</definedName>
    <definedName name="P13_к3" localSheetId="5">#REF!</definedName>
    <definedName name="P13_к3" localSheetId="6">#REF!</definedName>
    <definedName name="P13_к3">#REF!</definedName>
    <definedName name="P13_к4" localSheetId="5">#REF!</definedName>
    <definedName name="P13_к4" localSheetId="6">#REF!</definedName>
    <definedName name="P13_к4">#REF!</definedName>
    <definedName name="P19.1_к2" localSheetId="5">#REF!</definedName>
    <definedName name="P19.1_к2" localSheetId="6">#REF!</definedName>
    <definedName name="P19.1_к2">#REF!</definedName>
    <definedName name="P19.1_к3" localSheetId="5">#REF!</definedName>
    <definedName name="P19.1_к3" localSheetId="6">#REF!</definedName>
    <definedName name="P19.1_к3">#REF!</definedName>
    <definedName name="P19.1_к4" localSheetId="5">#REF!</definedName>
    <definedName name="P19.1_к4" localSheetId="6">#REF!</definedName>
    <definedName name="P19.1_к4">#REF!</definedName>
    <definedName name="P23_к1" localSheetId="5">#REF!</definedName>
    <definedName name="P23_к1" localSheetId="6">#REF!</definedName>
    <definedName name="P23_к1">#REF!</definedName>
    <definedName name="P23_к2" localSheetId="5">#REF!</definedName>
    <definedName name="P23_к2" localSheetId="6">#REF!</definedName>
    <definedName name="P23_к2">#REF!</definedName>
    <definedName name="P23_к3" localSheetId="5">#REF!</definedName>
    <definedName name="P23_к3" localSheetId="6">#REF!</definedName>
    <definedName name="P23_к3">#REF!</definedName>
    <definedName name="P23_к4" localSheetId="5">#REF!</definedName>
    <definedName name="P23_к4" localSheetId="6">#REF!</definedName>
    <definedName name="P23_к4">#REF!</definedName>
    <definedName name="P4.1_к1" localSheetId="5">#REF!</definedName>
    <definedName name="P4.1_к1" localSheetId="6">#REF!</definedName>
    <definedName name="P4.1_к1">#REF!</definedName>
    <definedName name="P4.1_к2" localSheetId="5">#REF!</definedName>
    <definedName name="P4.1_к2" localSheetId="6">#REF!</definedName>
    <definedName name="P4.1_к2">#REF!</definedName>
    <definedName name="P4.1_к3" localSheetId="5">#REF!</definedName>
    <definedName name="P4.1_к3" localSheetId="6">#REF!</definedName>
    <definedName name="P4.1_к3">#REF!</definedName>
    <definedName name="P4.1_к4" localSheetId="5">#REF!</definedName>
    <definedName name="P4.1_к4" localSheetId="6">#REF!</definedName>
    <definedName name="P4.1_к4">#REF!</definedName>
    <definedName name="P4.1_л" localSheetId="5">#REF!</definedName>
    <definedName name="P4.1_л" localSheetId="6">#REF!</definedName>
    <definedName name="P4.1_л">#REF!</definedName>
    <definedName name="P4.1_п" localSheetId="5">#REF!</definedName>
    <definedName name="P4.1_п" localSheetId="6">#REF!</definedName>
    <definedName name="P4.1_п">#REF!</definedName>
    <definedName name="P4.5_к1" localSheetId="5">#REF!</definedName>
    <definedName name="P4.5_к1" localSheetId="6">#REF!</definedName>
    <definedName name="P4.5_к1">#REF!</definedName>
    <definedName name="P4.5_к2" localSheetId="5">#REF!</definedName>
    <definedName name="P4.5_к2" localSheetId="6">#REF!</definedName>
    <definedName name="P4.5_к2">#REF!</definedName>
    <definedName name="P4.5_к3" localSheetId="5">#REF!</definedName>
    <definedName name="P4.5_к3" localSheetId="6">#REF!</definedName>
    <definedName name="P4.5_к3">#REF!</definedName>
    <definedName name="P4.5_к4" localSheetId="5">#REF!</definedName>
    <definedName name="P4.5_к4" localSheetId="6">#REF!</definedName>
    <definedName name="P4.5_к4">#REF!</definedName>
    <definedName name="P6.1_к1" localSheetId="5">#REF!</definedName>
    <definedName name="P6.1_к1" localSheetId="6">#REF!</definedName>
    <definedName name="P6.1_к1">#REF!</definedName>
    <definedName name="P6.1_к2" localSheetId="5">#REF!</definedName>
    <definedName name="P6.1_к2" localSheetId="6">#REF!</definedName>
    <definedName name="P6.1_к2">#REF!</definedName>
    <definedName name="P6.1_к3" localSheetId="5">#REF!</definedName>
    <definedName name="P6.1_к3" localSheetId="6">#REF!</definedName>
    <definedName name="P6.1_к3">#REF!</definedName>
    <definedName name="P6.1_к4" localSheetId="5">#REF!</definedName>
    <definedName name="P6.1_к4" localSheetId="6">#REF!</definedName>
    <definedName name="P6.1_к4">#REF!</definedName>
    <definedName name="P6.1_нп" localSheetId="5">#REF!</definedName>
    <definedName name="P6.1_нп" localSheetId="6">#REF!</definedName>
    <definedName name="P6.1_нп">#REF!</definedName>
    <definedName name="P6.2_к1" localSheetId="5">#REF!</definedName>
    <definedName name="P6.2_к1" localSheetId="6">#REF!</definedName>
    <definedName name="P6.2_к1">#REF!</definedName>
    <definedName name="P6.2_к2" localSheetId="5">#REF!</definedName>
    <definedName name="P6.2_к2" localSheetId="6">#REF!</definedName>
    <definedName name="P6.2_к2">#REF!</definedName>
    <definedName name="P6.2_к3" localSheetId="5">#REF!</definedName>
    <definedName name="P6.2_к3" localSheetId="6">#REF!</definedName>
    <definedName name="P6.2_к3">#REF!</definedName>
    <definedName name="P6.2_к4" localSheetId="5">#REF!</definedName>
    <definedName name="P6.2_к4" localSheetId="6">#REF!</definedName>
    <definedName name="P6.2_к4">#REF!</definedName>
    <definedName name="P6.2_нп" localSheetId="5">#REF!</definedName>
    <definedName name="P6.2_нп" localSheetId="6">#REF!</definedName>
    <definedName name="P6.2_нп">#REF!</definedName>
    <definedName name="P6.3_к1" localSheetId="5">#REF!</definedName>
    <definedName name="P6.3_к1" localSheetId="6">#REF!</definedName>
    <definedName name="P6.3_к1">#REF!</definedName>
    <definedName name="P6.3_к2" localSheetId="5">#REF!</definedName>
    <definedName name="P6.3_к2" localSheetId="6">#REF!</definedName>
    <definedName name="P6.3_к2">#REF!</definedName>
    <definedName name="P6.3_к3" localSheetId="5">#REF!</definedName>
    <definedName name="P6.3_к3" localSheetId="6">#REF!</definedName>
    <definedName name="P6.3_к3">#REF!</definedName>
    <definedName name="P6.3_к4" localSheetId="5">#REF!</definedName>
    <definedName name="P6.3_к4" localSheetId="6">#REF!</definedName>
    <definedName name="P6.3_к4">#REF!</definedName>
    <definedName name="P6.3_нп" localSheetId="5">#REF!</definedName>
    <definedName name="P6.3_нп" localSheetId="6">#REF!</definedName>
    <definedName name="P6.3_нп">#REF!</definedName>
    <definedName name="P6_к1" localSheetId="5">#REF!</definedName>
    <definedName name="P6_к1" localSheetId="6">#REF!</definedName>
    <definedName name="P6_к1">#REF!</definedName>
    <definedName name="P6_к2" localSheetId="5">#REF!</definedName>
    <definedName name="P6_к2" localSheetId="6">#REF!</definedName>
    <definedName name="P6_к2">#REF!</definedName>
    <definedName name="P6_к3" localSheetId="5">#REF!</definedName>
    <definedName name="P6_к3" localSheetId="6">#REF!</definedName>
    <definedName name="P6_к3">#REF!</definedName>
    <definedName name="P6_к4" localSheetId="5">#REF!</definedName>
    <definedName name="P6_к4" localSheetId="6">#REF!</definedName>
    <definedName name="P6_к4">#REF!</definedName>
    <definedName name="P6_нп" localSheetId="5">#REF!</definedName>
    <definedName name="P6_нп" localSheetId="6">#REF!</definedName>
    <definedName name="P6_нп">#REF!</definedName>
    <definedName name="P7.1_к1" localSheetId="5">#REF!</definedName>
    <definedName name="P7.1_к1" localSheetId="6">#REF!</definedName>
    <definedName name="P7.1_к1">#REF!</definedName>
    <definedName name="P7.1_к2" localSheetId="5">#REF!</definedName>
    <definedName name="P7.1_к2" localSheetId="6">#REF!</definedName>
    <definedName name="P7.1_к2">#REF!</definedName>
    <definedName name="P7.1_к3" localSheetId="5">#REF!</definedName>
    <definedName name="P7.1_к3" localSheetId="6">#REF!</definedName>
    <definedName name="P7.1_к3">#REF!</definedName>
    <definedName name="P7.1_к4" localSheetId="5">#REF!</definedName>
    <definedName name="P7.1_к4" localSheetId="6">#REF!</definedName>
    <definedName name="P7.1_к4">#REF!</definedName>
    <definedName name="P7.1_нп" localSheetId="5">#REF!</definedName>
    <definedName name="P7.1_нп" localSheetId="6">#REF!</definedName>
    <definedName name="P7.1_нп">#REF!</definedName>
    <definedName name="P7.2_к1" localSheetId="5">#REF!</definedName>
    <definedName name="P7.2_к1" localSheetId="6">#REF!</definedName>
    <definedName name="P7.2_к1">#REF!</definedName>
    <definedName name="P7.2_к2" localSheetId="5">#REF!</definedName>
    <definedName name="P7.2_к2" localSheetId="6">#REF!</definedName>
    <definedName name="P7.2_к2">#REF!</definedName>
    <definedName name="P7.2_к3" localSheetId="5">#REF!</definedName>
    <definedName name="P7.2_к3" localSheetId="6">#REF!</definedName>
    <definedName name="P7.2_к3">#REF!</definedName>
    <definedName name="P7.2_к4" localSheetId="5">#REF!</definedName>
    <definedName name="P7.2_к4" localSheetId="6">#REF!</definedName>
    <definedName name="P7.2_к4">#REF!</definedName>
    <definedName name="P7.2_нп" localSheetId="5">#REF!</definedName>
    <definedName name="P7.2_нп" localSheetId="6">#REF!</definedName>
    <definedName name="P7.2_нп">#REF!</definedName>
    <definedName name="P7.3_к1" localSheetId="5">#REF!</definedName>
    <definedName name="P7.3_к1" localSheetId="6">#REF!</definedName>
    <definedName name="P7.3_к1">#REF!</definedName>
    <definedName name="P7.3_к2" localSheetId="5">#REF!</definedName>
    <definedName name="P7.3_к2" localSheetId="6">#REF!</definedName>
    <definedName name="P7.3_к2">#REF!</definedName>
    <definedName name="P7.3_к3" localSheetId="5">#REF!</definedName>
    <definedName name="P7.3_к3" localSheetId="6">#REF!</definedName>
    <definedName name="P7.3_к3">#REF!</definedName>
    <definedName name="P7.3_к4" localSheetId="5">#REF!</definedName>
    <definedName name="P7.3_к4" localSheetId="6">#REF!</definedName>
    <definedName name="P7.3_к4">#REF!</definedName>
    <definedName name="P7.3_нп" localSheetId="5">#REF!</definedName>
    <definedName name="P7.3_нп" localSheetId="6">#REF!</definedName>
    <definedName name="P7.3_нп">#REF!</definedName>
    <definedName name="P7_к1" localSheetId="5">#REF!</definedName>
    <definedName name="P7_к1" localSheetId="6">#REF!</definedName>
    <definedName name="P7_к1">#REF!</definedName>
    <definedName name="P7_к2" localSheetId="5">#REF!</definedName>
    <definedName name="P7_к2" localSheetId="6">#REF!</definedName>
    <definedName name="P7_к2">#REF!</definedName>
    <definedName name="P7_к3" localSheetId="5">#REF!</definedName>
    <definedName name="P7_к3" localSheetId="6">#REF!</definedName>
    <definedName name="P7_к3">#REF!</definedName>
    <definedName name="P7_к4" localSheetId="5">#REF!</definedName>
    <definedName name="P7_к4" localSheetId="6">#REF!</definedName>
    <definedName name="P7_к4">#REF!</definedName>
    <definedName name="P7_нп" localSheetId="5">#REF!</definedName>
    <definedName name="P7_нп" localSheetId="6">#REF!</definedName>
    <definedName name="P7_нп">#REF!</definedName>
    <definedName name="period" localSheetId="5">#REF!</definedName>
    <definedName name="period" localSheetId="6">#REF!</definedName>
    <definedName name="period">#REF!</definedName>
    <definedName name="Periods">'[4]0'!$I$1:$I$16</definedName>
    <definedName name="pitanie" hidden="1">{#N/A,#N/A,FALSE,"9PS0"}</definedName>
    <definedName name="PK_201301">'[23]2013'!$B$3:$B$252</definedName>
    <definedName name="PK_201302">'[23]2013'!$D$3:$D$252</definedName>
    <definedName name="PK_201303">'[23]2013'!$F$3:$F$252</definedName>
    <definedName name="PK_201304">'[23]2013'!$H$3:$H$252</definedName>
    <definedName name="PK_201305">'[23]2013'!$J$3:$J$252</definedName>
    <definedName name="PK_201306">'[23]2013'!$L$3:$L$252</definedName>
    <definedName name="PK_201307">'[23]2013'!$N$3:$N$252</definedName>
    <definedName name="PK_201308">'[23]2013'!$P$3:$P$252</definedName>
    <definedName name="PK_201309">'[23]2013'!$R$3:$R$252</definedName>
    <definedName name="PK_201310">'[23]2013'!$T$3:$T$252</definedName>
    <definedName name="PK_201311">'[23]2013'!$V$3:$V$252</definedName>
    <definedName name="PK_201312">'[23]2013'!$X$3:$X$252</definedName>
    <definedName name="PK_201401">'[23]2014'!$B$3:$B$252</definedName>
    <definedName name="PK_201402">'[23]2014'!$D$3:$D$252</definedName>
    <definedName name="PK_201403">'[23]2014'!$F$3:$F$252</definedName>
    <definedName name="PK_201404">'[23]2014'!$H$3:$H$252</definedName>
    <definedName name="PK_201405">'[23]2014'!$J$3:$J$252</definedName>
    <definedName name="PK_201406">'[23]2014'!$L$3:$L$252</definedName>
    <definedName name="PK_201407">'[23]2014'!$N$3:$N$252</definedName>
    <definedName name="PK_201408">'[23]2014'!$P$3:$P$252</definedName>
    <definedName name="PK_201409">'[23]2014'!$R$3:$R$252</definedName>
    <definedName name="PK_201410">'[23]2014'!$T$3:$T$252</definedName>
    <definedName name="PK_201411">'[23]2014'!$V$3:$V$252</definedName>
    <definedName name="PK_201412">'[23]2014'!$X$3:$X$252</definedName>
    <definedName name="PK_201501">'[23]2015'!$B$3:$B$252</definedName>
    <definedName name="PK_201502">'[23]2015'!$D$3:$D$252</definedName>
    <definedName name="PK_201503">'[23]2015'!$F$3:$F$252</definedName>
    <definedName name="PK_201504">'[23]2015'!$H$3:$H$252</definedName>
    <definedName name="PK_201505">'[23]2015'!$J$3:$J$252</definedName>
    <definedName name="PK_201506">'[23]2015'!$L$3:$L$252</definedName>
    <definedName name="PK_201507">'[23]2015'!$N$3:$N$252</definedName>
    <definedName name="PK_201508">'[23]2015'!$P$3:$P$252</definedName>
    <definedName name="PK_201509">'[23]2015'!$R$3:$R$252</definedName>
    <definedName name="PK_201510">'[23]2015'!$T$3:$T$252</definedName>
    <definedName name="PK_201511">'[23]2015'!$V$3:$V$252</definedName>
    <definedName name="PL">[2]Плани!$A$2:$E$2</definedName>
    <definedName name="PLN">[2]Плани!$B$2:$E$2</definedName>
    <definedName name="POLO">[13]!POLO</definedName>
    <definedName name="Poz">[2]Філіали!$A$2:$A$20</definedName>
    <definedName name="pppp">[13]!pppp</definedName>
    <definedName name="PА_пу" localSheetId="5">#REF!</definedName>
    <definedName name="PА_пу" localSheetId="6">#REF!</definedName>
    <definedName name="PА_пу">#REF!</definedName>
    <definedName name="PА1_неу" localSheetId="5">#REF!</definedName>
    <definedName name="PА1_неу" localSheetId="6">#REF!</definedName>
    <definedName name="PА1_неу">#REF!</definedName>
    <definedName name="PА1_нп" localSheetId="5">#REF!</definedName>
    <definedName name="PА1_нп" localSheetId="6">#REF!</definedName>
    <definedName name="PА1_нп">#REF!</definedName>
    <definedName name="PА1_п" localSheetId="5">#REF!</definedName>
    <definedName name="PА1_п" localSheetId="6">#REF!</definedName>
    <definedName name="PА1_п">#REF!</definedName>
    <definedName name="PА1_пу" localSheetId="5">#REF!</definedName>
    <definedName name="PА1_пу" localSheetId="6">#REF!</definedName>
    <definedName name="PА1_пу">#REF!</definedName>
    <definedName name="PА2_неу" localSheetId="5">#REF!</definedName>
    <definedName name="PА2_неу" localSheetId="6">#REF!</definedName>
    <definedName name="PА2_неу">#REF!</definedName>
    <definedName name="PА2_нп" localSheetId="5">#REF!</definedName>
    <definedName name="PА2_нп" localSheetId="6">#REF!</definedName>
    <definedName name="PА2_нп">#REF!</definedName>
    <definedName name="PА2_п" localSheetId="5">#REF!</definedName>
    <definedName name="PА2_п" localSheetId="6">#REF!</definedName>
    <definedName name="PА2_п">#REF!</definedName>
    <definedName name="PА2_пу" localSheetId="5">#REF!</definedName>
    <definedName name="PА2_пу" localSheetId="6">#REF!</definedName>
    <definedName name="PА2_пу">#REF!</definedName>
    <definedName name="PА3_неу" localSheetId="5">#REF!</definedName>
    <definedName name="PА3_неу" localSheetId="6">#REF!</definedName>
    <definedName name="PА3_неу">#REF!</definedName>
    <definedName name="PА3_нп" localSheetId="5">#REF!</definedName>
    <definedName name="PА3_нп" localSheetId="6">#REF!</definedName>
    <definedName name="PА3_нп">#REF!</definedName>
    <definedName name="PА3_п" localSheetId="5">#REF!</definedName>
    <definedName name="PА3_п" localSheetId="6">#REF!</definedName>
    <definedName name="PА3_п">#REF!</definedName>
    <definedName name="PА3_пу" localSheetId="5">#REF!</definedName>
    <definedName name="PА3_пу" localSheetId="6">#REF!</definedName>
    <definedName name="PА3_пу">#REF!</definedName>
    <definedName name="PА4_неу" localSheetId="5">#REF!</definedName>
    <definedName name="PА4_неу" localSheetId="6">#REF!</definedName>
    <definedName name="PА4_неу">#REF!</definedName>
    <definedName name="PА4_нп" localSheetId="5">#REF!</definedName>
    <definedName name="PА4_нп" localSheetId="6">#REF!</definedName>
    <definedName name="PА4_нп">#REF!</definedName>
    <definedName name="PА4_п" localSheetId="5">#REF!</definedName>
    <definedName name="PА4_п" localSheetId="6">#REF!</definedName>
    <definedName name="PА4_п">#REF!</definedName>
    <definedName name="PА4_пу" localSheetId="5">#REF!</definedName>
    <definedName name="PА4_пу" localSheetId="6">#REF!</definedName>
    <definedName name="PА4_пу">#REF!</definedName>
    <definedName name="PА5_неу" localSheetId="5">#REF!</definedName>
    <definedName name="PА5_неу" localSheetId="6">#REF!</definedName>
    <definedName name="PА5_неу">#REF!</definedName>
    <definedName name="PА5_нп" localSheetId="5">#REF!</definedName>
    <definedName name="PА5_нп" localSheetId="6">#REF!</definedName>
    <definedName name="PА5_нп">#REF!</definedName>
    <definedName name="PА5_п" localSheetId="5">#REF!</definedName>
    <definedName name="PА5_п" localSheetId="6">#REF!</definedName>
    <definedName name="PА5_п">#REF!</definedName>
    <definedName name="PА5_пу" localSheetId="5">#REF!</definedName>
    <definedName name="PА5_пу" localSheetId="6">#REF!</definedName>
    <definedName name="PА5_пу">#REF!</definedName>
    <definedName name="PА6_неу" localSheetId="5">#REF!</definedName>
    <definedName name="PА6_неу" localSheetId="6">#REF!</definedName>
    <definedName name="PА6_неу">#REF!</definedName>
    <definedName name="PА6_нп" localSheetId="5">#REF!</definedName>
    <definedName name="PА6_нп" localSheetId="6">#REF!</definedName>
    <definedName name="PА6_нп">#REF!</definedName>
    <definedName name="PА6_п" localSheetId="5">#REF!</definedName>
    <definedName name="PА6_п" localSheetId="6">#REF!</definedName>
    <definedName name="PА6_п">#REF!</definedName>
    <definedName name="PА6_пу" localSheetId="5">#REF!</definedName>
    <definedName name="PА6_пу" localSheetId="6">#REF!</definedName>
    <definedName name="PА6_пу">#REF!</definedName>
    <definedName name="PА7_неу" localSheetId="5">#REF!</definedName>
    <definedName name="PА7_неу" localSheetId="6">#REF!</definedName>
    <definedName name="PА7_неу">#REF!</definedName>
    <definedName name="PА7_нп" localSheetId="5">#REF!</definedName>
    <definedName name="PА7_нп" localSheetId="6">#REF!</definedName>
    <definedName name="PА7_нп">#REF!</definedName>
    <definedName name="PА7_п" localSheetId="5">#REF!</definedName>
    <definedName name="PА7_п" localSheetId="6">#REF!</definedName>
    <definedName name="PА7_п">#REF!</definedName>
    <definedName name="PА7_пу" localSheetId="5">#REF!</definedName>
    <definedName name="PА7_пу" localSheetId="6">#REF!</definedName>
    <definedName name="PА7_пу">#REF!</definedName>
    <definedName name="PБ1_к" localSheetId="5">#REF!</definedName>
    <definedName name="PБ1_к" localSheetId="6">#REF!</definedName>
    <definedName name="PБ1_к">#REF!</definedName>
    <definedName name="PБ1_нп" localSheetId="5">#REF!</definedName>
    <definedName name="PБ1_нп" localSheetId="6">#REF!</definedName>
    <definedName name="PБ1_нп">#REF!</definedName>
    <definedName name="PБ1_пк" localSheetId="5">#REF!</definedName>
    <definedName name="PБ1_пк" localSheetId="6">#REF!</definedName>
    <definedName name="PБ1_пк">#REF!</definedName>
    <definedName name="PБ2_к" localSheetId="5">#REF!</definedName>
    <definedName name="PБ2_к" localSheetId="6">#REF!</definedName>
    <definedName name="PБ2_к">#REF!</definedName>
    <definedName name="PБ2_нп" localSheetId="5">#REF!</definedName>
    <definedName name="PБ2_нп" localSheetId="6">#REF!</definedName>
    <definedName name="PБ2_нп">#REF!</definedName>
    <definedName name="PБ2_пк" localSheetId="5">#REF!</definedName>
    <definedName name="PБ2_пк" localSheetId="6">#REF!</definedName>
    <definedName name="PБ2_пк">#REF!</definedName>
    <definedName name="PБ3_к" localSheetId="5">#REF!</definedName>
    <definedName name="PБ3_к" localSheetId="6">#REF!</definedName>
    <definedName name="PБ3_к">#REF!</definedName>
    <definedName name="PБ3_нп" localSheetId="5">#REF!</definedName>
    <definedName name="PБ3_нп" localSheetId="6">#REF!</definedName>
    <definedName name="PБ3_нп">#REF!</definedName>
    <definedName name="PБ3_пк" localSheetId="5">#REF!</definedName>
    <definedName name="PБ3_пк" localSheetId="6">#REF!</definedName>
    <definedName name="PБ3_пк">#REF!</definedName>
    <definedName name="PБ4_к" localSheetId="5">#REF!</definedName>
    <definedName name="PБ4_к" localSheetId="6">#REF!</definedName>
    <definedName name="PБ4_к">#REF!</definedName>
    <definedName name="PБ4_нп" localSheetId="5">#REF!</definedName>
    <definedName name="PБ4_нп" localSheetId="6">#REF!</definedName>
    <definedName name="PБ4_нп">#REF!</definedName>
    <definedName name="PБ4_пк" localSheetId="5">#REF!</definedName>
    <definedName name="PБ4_пк" localSheetId="6">#REF!</definedName>
    <definedName name="PБ4_пк">#REF!</definedName>
    <definedName name="PБ5_к" localSheetId="5">#REF!</definedName>
    <definedName name="PБ5_к" localSheetId="6">#REF!</definedName>
    <definedName name="PБ5_к">#REF!</definedName>
    <definedName name="PБ5_нп" localSheetId="5">#REF!</definedName>
    <definedName name="PБ5_нп" localSheetId="6">#REF!</definedName>
    <definedName name="PБ5_нп">#REF!</definedName>
    <definedName name="PБ5_пк" localSheetId="5">#REF!</definedName>
    <definedName name="PБ5_пк" localSheetId="6">#REF!</definedName>
    <definedName name="PБ5_пк">#REF!</definedName>
    <definedName name="PБ6_к" localSheetId="5">#REF!</definedName>
    <definedName name="PБ6_к" localSheetId="6">#REF!</definedName>
    <definedName name="PБ6_к">#REF!</definedName>
    <definedName name="PБ6_нп" localSheetId="5">#REF!</definedName>
    <definedName name="PБ6_нп" localSheetId="6">#REF!</definedName>
    <definedName name="PБ6_нп">#REF!</definedName>
    <definedName name="PБ6_пк" localSheetId="5">#REF!</definedName>
    <definedName name="PБ6_пк" localSheetId="6">#REF!</definedName>
    <definedName name="PБ6_пк">#REF!</definedName>
    <definedName name="PБ7_к" localSheetId="5">#REF!</definedName>
    <definedName name="PБ7_к" localSheetId="6">#REF!</definedName>
    <definedName name="PБ7_к">#REF!</definedName>
    <definedName name="PБ7_нп" localSheetId="5">#REF!</definedName>
    <definedName name="PБ7_нп" localSheetId="6">#REF!</definedName>
    <definedName name="PБ7_нп">#REF!</definedName>
    <definedName name="PБ7_пк" localSheetId="5">#REF!</definedName>
    <definedName name="PБ7_пк" localSheetId="6">#REF!</definedName>
    <definedName name="PБ7_пк">#REF!</definedName>
    <definedName name="PБ8_к" localSheetId="5">#REF!</definedName>
    <definedName name="PБ8_к" localSheetId="6">#REF!</definedName>
    <definedName name="PБ8_к">#REF!</definedName>
    <definedName name="PБ8_нп" localSheetId="5">#REF!</definedName>
    <definedName name="PБ8_нп" localSheetId="6">#REF!</definedName>
    <definedName name="PБ8_нп">#REF!</definedName>
    <definedName name="PБ8_пк" localSheetId="5">#REF!</definedName>
    <definedName name="PБ8_пк" localSheetId="6">#REF!</definedName>
    <definedName name="PБ8_пк">#REF!</definedName>
    <definedName name="PВ_к" localSheetId="5">#REF!</definedName>
    <definedName name="PВ_к" localSheetId="6">#REF!</definedName>
    <definedName name="PВ_к">#REF!</definedName>
    <definedName name="PВ_нп" localSheetId="5">#REF!</definedName>
    <definedName name="PВ_нп" localSheetId="6">#REF!</definedName>
    <definedName name="PВ_нп">#REF!</definedName>
    <definedName name="PВ_пк" localSheetId="5">#REF!</definedName>
    <definedName name="PВ_пк" localSheetId="6">#REF!</definedName>
    <definedName name="PВ_пк">#REF!</definedName>
    <definedName name="Q" localSheetId="5">[13]!Q</definedName>
    <definedName name="Q" localSheetId="6">[13]!Q</definedName>
    <definedName name="Q">[13]!Q</definedName>
    <definedName name="qq" localSheetId="5">[13]!qq</definedName>
    <definedName name="qq" localSheetId="6">[13]!qq</definedName>
    <definedName name="qq">[13]!qq</definedName>
    <definedName name="qqq" localSheetId="5">[16]факт!$E$16:$K$19,[16]факт!$E$21:$K$24,[16]факт!$E$26:$K$29,[16]факт!$E$31:$K$34,[16]факт!$E$36:$K$39,[16]факт!$E$41:$K$45,[16]факт!$E$47:$K$49,[16]факт!#REF!,[16]факт!#REF!,[16]факт!#REF!,[16]факт!#REF!,[16]факт!#REF!,[16]факт!#REF!,[16]факт!#REF!</definedName>
    <definedName name="qqq" localSheetId="6">[16]факт!$E$16:$K$19,[16]факт!$E$21:$K$24,[16]факт!$E$26:$K$29,[16]факт!$E$31:$K$34,[16]факт!$E$36:$K$39,[16]факт!$E$41:$K$45,[16]факт!$E$47:$K$49,[16]факт!#REF!,[16]факт!#REF!,[16]факт!#REF!,[16]факт!#REF!,[16]факт!#REF!,[16]факт!#REF!,[16]факт!#REF!</definedName>
    <definedName name="qqq">[16]факт!$E$16:$K$19,[16]факт!$E$21:$K$24,[16]факт!$E$26:$K$29,[16]факт!$E$31:$K$34,[16]факт!$E$36:$K$39,[16]факт!$E$41:$K$45,[16]факт!$E$47:$K$49,[16]факт!#REF!,[16]факт!#REF!,[16]факт!#REF!,[16]факт!#REF!,[16]факт!#REF!,[16]факт!#REF!,[16]факт!#REF!</definedName>
    <definedName name="QКТМ" localSheetId="5">[6]рік!#REF!</definedName>
    <definedName name="QКТМ" localSheetId="6">[6]рік!#REF!</definedName>
    <definedName name="QКТМ">[6]рік!#REF!</definedName>
    <definedName name="QКТМ1" localSheetId="5">[6]рік!#REF!</definedName>
    <definedName name="QКТМ1" localSheetId="6">[6]рік!#REF!</definedName>
    <definedName name="QКТМ1">[6]рік!#REF!</definedName>
    <definedName name="Qрозрах" localSheetId="5">[6]рік!#REF!</definedName>
    <definedName name="Qрозрах" localSheetId="6">[6]рік!#REF!</definedName>
    <definedName name="Qрозрах">[6]рік!#REF!</definedName>
    <definedName name="rep" localSheetId="5">'[21]АТ_на 2004_витрати_1'!#REF!</definedName>
    <definedName name="rep" localSheetId="6">'[21]АТ_на 2004_витрати_1'!#REF!</definedName>
    <definedName name="rep">'[21]АТ_на 2004_витрати_1'!#REF!</definedName>
    <definedName name="ReportsList" localSheetId="5">#REF!</definedName>
    <definedName name="ReportsList" localSheetId="6">#REF!</definedName>
    <definedName name="ReportsList">#REF!</definedName>
    <definedName name="rfiltr" localSheetId="5">#REF!</definedName>
    <definedName name="rfiltr" localSheetId="6">#REF!</definedName>
    <definedName name="rfiltr">#REF!</definedName>
    <definedName name="rfirm" localSheetId="5">#REF!</definedName>
    <definedName name="rfirm" localSheetId="6">#REF!</definedName>
    <definedName name="rfirm">#REF!</definedName>
    <definedName name="rgroup" localSheetId="5">#REF!</definedName>
    <definedName name="rgroup" localSheetId="6">#REF!</definedName>
    <definedName name="rgroup">#REF!</definedName>
    <definedName name="rperiod" localSheetId="5">#REF!</definedName>
    <definedName name="rperiod" localSheetId="6">#REF!</definedName>
    <definedName name="rperiod">#REF!</definedName>
    <definedName name="rr" localSheetId="5">[13]!rr</definedName>
    <definedName name="rr" localSheetId="6">[13]!rr</definedName>
    <definedName name="rr">[13]!rr</definedName>
    <definedName name="RuName">[2]Періоди!$D$2:$D$35</definedName>
    <definedName name="ryu" localSheetId="5">'[21]АТ_на 2004_витрати_1'!#REF!</definedName>
    <definedName name="ryu" localSheetId="6">'[21]АТ_на 2004_витрати_1'!#REF!</definedName>
    <definedName name="ryu">'[21]АТ_на 2004_витрати_1'!#REF!</definedName>
    <definedName name="s" hidden="1">{#N/A,#N/A,FALSE,"9PS0"}</definedName>
    <definedName name="SALES" localSheetId="5">[31]assump!#REF!</definedName>
    <definedName name="SALES" localSheetId="6">[31]assump!#REF!</definedName>
    <definedName name="SALES">[31]assump!#REF!</definedName>
    <definedName name="SALES_1" localSheetId="5">[31]assump!#REF!</definedName>
    <definedName name="SALES_1" localSheetId="6">[31]assump!#REF!</definedName>
    <definedName name="SALES_1">[31]assump!#REF!</definedName>
    <definedName name="SALES_11" localSheetId="5">[31]assump!#REF!</definedName>
    <definedName name="SALES_11" localSheetId="6">[31]assump!#REF!</definedName>
    <definedName name="SALES_11">[31]assump!#REF!</definedName>
    <definedName name="SALES_114" localSheetId="5">[31]assump!#REF!</definedName>
    <definedName name="SALES_114" localSheetId="6">[31]assump!#REF!</definedName>
    <definedName name="SALES_114">[31]assump!#REF!</definedName>
    <definedName name="SALES_123" localSheetId="5">[31]assump!#REF!</definedName>
    <definedName name="SALES_123" localSheetId="6">[31]assump!#REF!</definedName>
    <definedName name="SALES_123">[31]assump!#REF!</definedName>
    <definedName name="SALES_132" localSheetId="5">[31]assump!#REF!</definedName>
    <definedName name="SALES_132" localSheetId="6">[31]assump!#REF!</definedName>
    <definedName name="SALES_132">[31]assump!#REF!</definedName>
    <definedName name="SALES_141" localSheetId="5">[31]assump!#REF!</definedName>
    <definedName name="SALES_141" localSheetId="6">[31]assump!#REF!</definedName>
    <definedName name="SALES_141">[31]assump!#REF!</definedName>
    <definedName name="SALES_1414" localSheetId="5">[31]assump!#REF!</definedName>
    <definedName name="SALES_1414" localSheetId="6">[31]assump!#REF!</definedName>
    <definedName name="SALES_1414">[31]assump!#REF!</definedName>
    <definedName name="SALES_151" localSheetId="5">[31]assump!#REF!</definedName>
    <definedName name="SALES_151" localSheetId="6">[31]assump!#REF!</definedName>
    <definedName name="SALES_151">[31]assump!#REF!</definedName>
    <definedName name="SALES_174" localSheetId="5">[31]assump!#REF!</definedName>
    <definedName name="SALES_174" localSheetId="6">[31]assump!#REF!</definedName>
    <definedName name="SALES_174">[31]assump!#REF!</definedName>
    <definedName name="SALES_2" localSheetId="5">[31]assump!#REF!</definedName>
    <definedName name="SALES_2" localSheetId="6">[31]assump!#REF!</definedName>
    <definedName name="SALES_2">[31]assump!#REF!</definedName>
    <definedName name="SALES_2002" localSheetId="5">[32]assump!#REF!</definedName>
    <definedName name="SALES_2002" localSheetId="6">[32]assump!#REF!</definedName>
    <definedName name="SALES_2002">[32]assump!#REF!</definedName>
    <definedName name="SALES_2003" localSheetId="5">[32]assump!#REF!</definedName>
    <definedName name="SALES_2003" localSheetId="6">[32]assump!#REF!</definedName>
    <definedName name="SALES_2003">[32]assump!#REF!</definedName>
    <definedName name="SALES_2004" localSheetId="5">[32]assump!#REF!</definedName>
    <definedName name="SALES_2004" localSheetId="6">[32]assump!#REF!</definedName>
    <definedName name="SALES_2004">[32]assump!#REF!</definedName>
    <definedName name="SALES_2005" localSheetId="5">[32]assump!#REF!</definedName>
    <definedName name="SALES_2005" localSheetId="6">[32]assump!#REF!</definedName>
    <definedName name="SALES_2005">[32]assump!#REF!</definedName>
    <definedName name="SALES_2006" localSheetId="5">[32]assump!#REF!</definedName>
    <definedName name="SALES_2006" localSheetId="6">[32]assump!#REF!</definedName>
    <definedName name="SALES_2006">[32]assump!#REF!</definedName>
    <definedName name="SALES_2007" localSheetId="5">[32]assump!#REF!</definedName>
    <definedName name="SALES_2007" localSheetId="6">[32]assump!#REF!</definedName>
    <definedName name="SALES_2007">[32]assump!#REF!</definedName>
    <definedName name="SALES_2008" localSheetId="5">[32]assump!#REF!</definedName>
    <definedName name="SALES_2008" localSheetId="6">[32]assump!#REF!</definedName>
    <definedName name="SALES_2008">[32]assump!#REF!</definedName>
    <definedName name="SALES_2009" localSheetId="5">[32]assump!#REF!</definedName>
    <definedName name="SALES_2009" localSheetId="6">[32]assump!#REF!</definedName>
    <definedName name="SALES_2009">[32]assump!#REF!</definedName>
    <definedName name="SALES_2010" localSheetId="5">[32]assump!#REF!</definedName>
    <definedName name="SALES_2010" localSheetId="6">[32]assump!#REF!</definedName>
    <definedName name="SALES_2010">[32]assump!#REF!</definedName>
    <definedName name="SALES_2011" localSheetId="5">[32]assump!#REF!</definedName>
    <definedName name="SALES_2011" localSheetId="6">[32]assump!#REF!</definedName>
    <definedName name="SALES_2011">[32]assump!#REF!</definedName>
    <definedName name="SALES_2012" localSheetId="5">[32]assump!#REF!</definedName>
    <definedName name="SALES_2012" localSheetId="6">[32]assump!#REF!</definedName>
    <definedName name="SALES_2012">[32]assump!#REF!</definedName>
    <definedName name="SALES_21" localSheetId="5">[31]assump!#REF!</definedName>
    <definedName name="SALES_21" localSheetId="6">[31]assump!#REF!</definedName>
    <definedName name="SALES_21">[31]assump!#REF!</definedName>
    <definedName name="SALES_210" localSheetId="5">[31]assump!#REF!</definedName>
    <definedName name="SALES_210" localSheetId="6">[31]assump!#REF!</definedName>
    <definedName name="SALES_210">[31]assump!#REF!</definedName>
    <definedName name="SALES_2100" localSheetId="5">[31]assump!#REF!</definedName>
    <definedName name="SALES_2100" localSheetId="6">[31]assump!#REF!</definedName>
    <definedName name="SALES_2100">[31]assump!#REF!</definedName>
    <definedName name="SALES_2101" localSheetId="5">[31]assump!#REF!</definedName>
    <definedName name="SALES_2101" localSheetId="6">[31]assump!#REF!</definedName>
    <definedName name="SALES_2101">[31]assump!#REF!</definedName>
    <definedName name="SALES_2102" localSheetId="5">[31]assump!#REF!</definedName>
    <definedName name="SALES_2102" localSheetId="6">[31]assump!#REF!</definedName>
    <definedName name="SALES_2102">[31]assump!#REF!</definedName>
    <definedName name="SALES_2104" localSheetId="5">[31]assump!#REF!</definedName>
    <definedName name="SALES_2104" localSheetId="6">[31]assump!#REF!</definedName>
    <definedName name="SALES_2104">[31]assump!#REF!</definedName>
    <definedName name="SALES_2105" localSheetId="5">[31]assump!#REF!</definedName>
    <definedName name="SALES_2105" localSheetId="6">[31]assump!#REF!</definedName>
    <definedName name="SALES_2105">[31]assump!#REF!</definedName>
    <definedName name="SALES_2106" localSheetId="5">[31]assump!#REF!</definedName>
    <definedName name="SALES_2106" localSheetId="6">[31]assump!#REF!</definedName>
    <definedName name="SALES_2106">[31]assump!#REF!</definedName>
    <definedName name="SALES_2107" localSheetId="5">[31]assump!#REF!</definedName>
    <definedName name="SALES_2107" localSheetId="6">[31]assump!#REF!</definedName>
    <definedName name="SALES_2107">[31]assump!#REF!</definedName>
    <definedName name="SALES_2108" localSheetId="5">[31]assump!#REF!</definedName>
    <definedName name="SALES_2108" localSheetId="6">[31]assump!#REF!</definedName>
    <definedName name="SALES_2108">[31]assump!#REF!</definedName>
    <definedName name="SALES_2109" localSheetId="5">[31]assump!#REF!</definedName>
    <definedName name="SALES_2109" localSheetId="6">[31]assump!#REF!</definedName>
    <definedName name="SALES_2109">[31]assump!#REF!</definedName>
    <definedName name="SALES_211" localSheetId="5">[31]assump!#REF!</definedName>
    <definedName name="SALES_211" localSheetId="6">[31]assump!#REF!</definedName>
    <definedName name="SALES_211">[31]assump!#REF!</definedName>
    <definedName name="SALES_2111" localSheetId="5">[31]assump!#REF!</definedName>
    <definedName name="SALES_2111" localSheetId="6">[31]assump!#REF!</definedName>
    <definedName name="SALES_2111">[31]assump!#REF!</definedName>
    <definedName name="SALES_22" localSheetId="5">[31]assump!#REF!</definedName>
    <definedName name="SALES_22" localSheetId="6">[31]assump!#REF!</definedName>
    <definedName name="SALES_22">[31]assump!#REF!</definedName>
    <definedName name="SALES_2212" localSheetId="5">[31]assump!#REF!</definedName>
    <definedName name="SALES_2212" localSheetId="6">[31]assump!#REF!</definedName>
    <definedName name="SALES_2212">[31]assump!#REF!</definedName>
    <definedName name="SALES_2222" localSheetId="5">[31]assump!#REF!</definedName>
    <definedName name="SALES_2222" localSheetId="6">[31]assump!#REF!</definedName>
    <definedName name="SALES_2222">[31]assump!#REF!</definedName>
    <definedName name="SALES_321" localSheetId="5">[31]assump!#REF!</definedName>
    <definedName name="SALES_321" localSheetId="6">[31]assump!#REF!</definedName>
    <definedName name="SALES_321">[31]assump!#REF!</definedName>
    <definedName name="SALES_41" localSheetId="5">[31]assump!#REF!</definedName>
    <definedName name="SALES_41" localSheetId="6">[31]assump!#REF!</definedName>
    <definedName name="SALES_41">[31]assump!#REF!</definedName>
    <definedName name="SALES_42" localSheetId="5">[31]assump!#REF!</definedName>
    <definedName name="SALES_42" localSheetId="6">[31]assump!#REF!</definedName>
    <definedName name="SALES_42">[31]assump!#REF!</definedName>
    <definedName name="SALES_43" localSheetId="5">[31]assump!#REF!</definedName>
    <definedName name="SALES_43" localSheetId="6">[31]assump!#REF!</definedName>
    <definedName name="SALES_43">[31]assump!#REF!</definedName>
    <definedName name="SALES_44" localSheetId="5">[31]assump!#REF!</definedName>
    <definedName name="SALES_44" localSheetId="6">[31]assump!#REF!</definedName>
    <definedName name="SALES_44">[31]assump!#REF!</definedName>
    <definedName name="SALES_45" localSheetId="5">[31]assump!#REF!</definedName>
    <definedName name="SALES_45" localSheetId="6">[31]assump!#REF!</definedName>
    <definedName name="SALES_45">[31]assump!#REF!</definedName>
    <definedName name="SALES_46" localSheetId="5">[31]assump!#REF!</definedName>
    <definedName name="SALES_46" localSheetId="6">[31]assump!#REF!</definedName>
    <definedName name="SALES_46">[31]assump!#REF!</definedName>
    <definedName name="SALES_47" localSheetId="5">[31]assump!#REF!</definedName>
    <definedName name="SALES_47" localSheetId="6">[31]assump!#REF!</definedName>
    <definedName name="SALES_47">[31]assump!#REF!</definedName>
    <definedName name="SALES_48" localSheetId="5">[31]assump!#REF!</definedName>
    <definedName name="SALES_48" localSheetId="6">[31]assump!#REF!</definedName>
    <definedName name="SALES_48">[31]assump!#REF!</definedName>
    <definedName name="SALES_49" localSheetId="5">[31]assump!#REF!</definedName>
    <definedName name="SALES_49" localSheetId="6">[31]assump!#REF!</definedName>
    <definedName name="SALES_49">[31]assump!#REF!</definedName>
    <definedName name="SALES_51" localSheetId="5">[31]assump!#REF!</definedName>
    <definedName name="SALES_51" localSheetId="6">[31]assump!#REF!</definedName>
    <definedName name="SALES_51">[31]assump!#REF!</definedName>
    <definedName name="SALES_52" localSheetId="5">[31]assump!#REF!</definedName>
    <definedName name="SALES_52" localSheetId="6">[31]assump!#REF!</definedName>
    <definedName name="SALES_52">[31]assump!#REF!</definedName>
    <definedName name="SALES_53" localSheetId="5">[31]assump!#REF!</definedName>
    <definedName name="SALES_53" localSheetId="6">[31]assump!#REF!</definedName>
    <definedName name="SALES_53">[31]assump!#REF!</definedName>
    <definedName name="SALES_54" localSheetId="5">[31]assump!#REF!</definedName>
    <definedName name="SALES_54" localSheetId="6">[31]assump!#REF!</definedName>
    <definedName name="SALES_54">[31]assump!#REF!</definedName>
    <definedName name="SALES_55" localSheetId="5">[31]assump!#REF!</definedName>
    <definedName name="SALES_55" localSheetId="6">[31]assump!#REF!</definedName>
    <definedName name="SALES_55">[31]assump!#REF!</definedName>
    <definedName name="SALES_56" localSheetId="5">[31]assump!#REF!</definedName>
    <definedName name="SALES_56" localSheetId="6">[31]assump!#REF!</definedName>
    <definedName name="SALES_56">[31]assump!#REF!</definedName>
    <definedName name="SALES_57" localSheetId="5">[31]assump!#REF!</definedName>
    <definedName name="SALES_57" localSheetId="6">[31]assump!#REF!</definedName>
    <definedName name="SALES_57">[31]assump!#REF!</definedName>
    <definedName name="SALES_58" localSheetId="5">[31]assump!#REF!</definedName>
    <definedName name="SALES_58" localSheetId="6">[31]assump!#REF!</definedName>
    <definedName name="SALES_58">[31]assump!#REF!</definedName>
    <definedName name="SALES_59" localSheetId="5">[31]assump!#REF!</definedName>
    <definedName name="SALES_59" localSheetId="6">[31]assump!#REF!</definedName>
    <definedName name="SALES_59">[31]assump!#REF!</definedName>
    <definedName name="SALES_6" localSheetId="5">[31]assump!#REF!</definedName>
    <definedName name="SALES_6" localSheetId="6">[31]assump!#REF!</definedName>
    <definedName name="SALES_6">[31]assump!#REF!</definedName>
    <definedName name="SALES_60" localSheetId="5">[31]assump!#REF!</definedName>
    <definedName name="SALES_60" localSheetId="6">[31]assump!#REF!</definedName>
    <definedName name="SALES_60">[31]assump!#REF!</definedName>
    <definedName name="SALES_61" localSheetId="5">[31]assump!#REF!</definedName>
    <definedName name="SALES_61" localSheetId="6">[31]assump!#REF!</definedName>
    <definedName name="SALES_61">[31]assump!#REF!</definedName>
    <definedName name="SALES_62" localSheetId="5">[31]assump!#REF!</definedName>
    <definedName name="SALES_62" localSheetId="6">[31]assump!#REF!</definedName>
    <definedName name="SALES_62">[31]assump!#REF!</definedName>
    <definedName name="SALES_63" localSheetId="5">[31]assump!#REF!</definedName>
    <definedName name="SALES_63" localSheetId="6">[31]assump!#REF!</definedName>
    <definedName name="SALES_63">[31]assump!#REF!</definedName>
    <definedName name="SALES_64" localSheetId="5">[31]assump!#REF!</definedName>
    <definedName name="SALES_64" localSheetId="6">[31]assump!#REF!</definedName>
    <definedName name="SALES_64">[31]assump!#REF!</definedName>
    <definedName name="SALES_65" localSheetId="5">[31]assump!#REF!</definedName>
    <definedName name="SALES_65" localSheetId="6">[31]assump!#REF!</definedName>
    <definedName name="SALES_65">[31]assump!#REF!</definedName>
    <definedName name="SALES_66" localSheetId="5">[31]assump!#REF!</definedName>
    <definedName name="SALES_66" localSheetId="6">[31]assump!#REF!</definedName>
    <definedName name="SALES_66">[31]assump!#REF!</definedName>
    <definedName name="SALES_67" localSheetId="5">[31]assump!#REF!</definedName>
    <definedName name="SALES_67" localSheetId="6">[31]assump!#REF!</definedName>
    <definedName name="SALES_67">[31]assump!#REF!</definedName>
    <definedName name="SALES_68" localSheetId="5">[31]assump!#REF!</definedName>
    <definedName name="SALES_68" localSheetId="6">[31]assump!#REF!</definedName>
    <definedName name="SALES_68">[31]assump!#REF!</definedName>
    <definedName name="SALES_69" localSheetId="5">[31]assump!#REF!</definedName>
    <definedName name="SALES_69" localSheetId="6">[31]assump!#REF!</definedName>
    <definedName name="SALES_69">[31]assump!#REF!</definedName>
    <definedName name="SALES_70" localSheetId="5">[31]assump!#REF!</definedName>
    <definedName name="SALES_70" localSheetId="6">[31]assump!#REF!</definedName>
    <definedName name="SALES_70">[31]assump!#REF!</definedName>
    <definedName name="SALES_71" localSheetId="5">[31]assump!#REF!</definedName>
    <definedName name="SALES_71" localSheetId="6">[31]assump!#REF!</definedName>
    <definedName name="SALES_71">[31]assump!#REF!</definedName>
    <definedName name="SALES_72" localSheetId="5">[31]assump!#REF!</definedName>
    <definedName name="SALES_72" localSheetId="6">[31]assump!#REF!</definedName>
    <definedName name="SALES_72">[31]assump!#REF!</definedName>
    <definedName name="SALES_73" localSheetId="5">[31]assump!#REF!</definedName>
    <definedName name="SALES_73" localSheetId="6">[31]assump!#REF!</definedName>
    <definedName name="SALES_73">[31]assump!#REF!</definedName>
    <definedName name="SALES_74" localSheetId="5">[31]assump!#REF!</definedName>
    <definedName name="SALES_74" localSheetId="6">[31]assump!#REF!</definedName>
    <definedName name="SALES_74">[31]assump!#REF!</definedName>
    <definedName name="SALES_75" localSheetId="5">[31]assump!#REF!</definedName>
    <definedName name="SALES_75" localSheetId="6">[31]assump!#REF!</definedName>
    <definedName name="SALES_75">[31]assump!#REF!</definedName>
    <definedName name="SALES_76" localSheetId="5">[31]assump!#REF!</definedName>
    <definedName name="SALES_76" localSheetId="6">[31]assump!#REF!</definedName>
    <definedName name="SALES_76">[31]assump!#REF!</definedName>
    <definedName name="SALES_77" localSheetId="5">[31]assump!#REF!</definedName>
    <definedName name="SALES_77" localSheetId="6">[31]assump!#REF!</definedName>
    <definedName name="SALES_77">[31]assump!#REF!</definedName>
    <definedName name="SALES_78" localSheetId="5">[31]assump!#REF!</definedName>
    <definedName name="SALES_78" localSheetId="6">[31]assump!#REF!</definedName>
    <definedName name="SALES_78">[31]assump!#REF!</definedName>
    <definedName name="SALES_79" localSheetId="5">[31]assump!#REF!</definedName>
    <definedName name="SALES_79" localSheetId="6">[31]assump!#REF!</definedName>
    <definedName name="SALES_79">[31]assump!#REF!</definedName>
    <definedName name="SALES_80" localSheetId="5">[31]assump!#REF!</definedName>
    <definedName name="SALES_80" localSheetId="6">[31]assump!#REF!</definedName>
    <definedName name="SALES_80">[31]assump!#REF!</definedName>
    <definedName name="SALES_81" localSheetId="5">[31]assump!#REF!</definedName>
    <definedName name="SALES_81" localSheetId="6">[31]assump!#REF!</definedName>
    <definedName name="SALES_81">[31]assump!#REF!</definedName>
    <definedName name="SALES_82" localSheetId="5">[31]assump!#REF!</definedName>
    <definedName name="SALES_82" localSheetId="6">[31]assump!#REF!</definedName>
    <definedName name="SALES_82">[31]assump!#REF!</definedName>
    <definedName name="SALES_83" localSheetId="5">[31]assump!#REF!</definedName>
    <definedName name="SALES_83" localSheetId="6">[31]assump!#REF!</definedName>
    <definedName name="SALES_83">[31]assump!#REF!</definedName>
    <definedName name="SALES_84" localSheetId="5">[31]assump!#REF!</definedName>
    <definedName name="SALES_84" localSheetId="6">[31]assump!#REF!</definedName>
    <definedName name="SALES_84">[31]assump!#REF!</definedName>
    <definedName name="SALES_98" localSheetId="5">[31]assump!#REF!</definedName>
    <definedName name="SALES_98" localSheetId="6">[31]assump!#REF!</definedName>
    <definedName name="SALES_98">[31]assump!#REF!</definedName>
    <definedName name="SetP">'[2]Типи філіалів'!$C$2:$C$3</definedName>
    <definedName name="ShowFil" localSheetId="5">[27]!ShowFil</definedName>
    <definedName name="ShowFil" localSheetId="6">[27]!ShowFil</definedName>
    <definedName name="ShowFil">[27]!ShowFil</definedName>
    <definedName name="Skk" localSheetId="5">[33]рік!#REF!</definedName>
    <definedName name="Skk" localSheetId="6">[33]рік!#REF!</definedName>
    <definedName name="Skk">[33]рік!#REF!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5" hidden="1">#REF!</definedName>
    <definedName name="solver_opt" localSheetId="6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S">#REF!</definedName>
    <definedName name="StartDate" localSheetId="5">#REF!</definedName>
    <definedName name="StartDate" localSheetId="6">#REF!</definedName>
    <definedName name="StartDate">#REF!</definedName>
    <definedName name="stroka">'[34]tar ee 99'!$CT$95:$CT$110</definedName>
    <definedName name="t" hidden="1">{#N/A,#N/A,FALSE,"9PS0"}</definedName>
    <definedName name="Teplo">[2]Ini!$C$54</definedName>
    <definedName name="TeploCell">[2]Ini!$C$54</definedName>
    <definedName name="TEST0" localSheetId="5">#REF!</definedName>
    <definedName name="TEST0" localSheetId="6">#REF!</definedName>
    <definedName name="TEST0">#REF!</definedName>
    <definedName name="TESTHKEY" localSheetId="5">#REF!</definedName>
    <definedName name="TESTHKEY" localSheetId="6">#REF!</definedName>
    <definedName name="TESTHKEY">#REF!</definedName>
    <definedName name="TESTKEYS" localSheetId="5">#REF!</definedName>
    <definedName name="TESTKEYS" localSheetId="6">#REF!</definedName>
    <definedName name="TESTKEYS">#REF!</definedName>
    <definedName name="TESTVKEY" localSheetId="5">#REF!</definedName>
    <definedName name="TESTVKEY" localSheetId="6">#REF!</definedName>
    <definedName name="TESTVKEY">#REF!</definedName>
    <definedName name="tgfaf">#REF!</definedName>
    <definedName name="ThisYear">[28]Ini!$B$3</definedName>
    <definedName name="tryd" localSheetId="5">'[21]АТ_на 2004_витрати_1'!#REF!</definedName>
    <definedName name="tryd" localSheetId="6">'[21]АТ_на 2004_витрати_1'!#REF!</definedName>
    <definedName name="tryd">'[21]АТ_на 2004_витрати_1'!#REF!</definedName>
    <definedName name="tt" hidden="1">{#N/A,#N/A,TRUE,"попередні"}</definedName>
    <definedName name="tu" localSheetId="5">[13]!tu</definedName>
    <definedName name="tu" localSheetId="6">[13]!tu</definedName>
    <definedName name="tu">[13]!tu</definedName>
    <definedName name="typesaldo" localSheetId="5">[35]Data!#REF!</definedName>
    <definedName name="typesaldo" localSheetId="6">[35]Data!#REF!</definedName>
    <definedName name="typesaldo">[35]Data!#REF!</definedName>
    <definedName name="u" localSheetId="5">[13]!u</definedName>
    <definedName name="u" localSheetId="6">[13]!u</definedName>
    <definedName name="u">[13]!u</definedName>
    <definedName name="UkName">[2]Періоди!$C$2:$C$35</definedName>
    <definedName name="user" localSheetId="5">#REF!</definedName>
    <definedName name="user" localSheetId="6">#REF!</definedName>
    <definedName name="user">#REF!</definedName>
    <definedName name="uu" hidden="1">{"'таб 21'!$A$1:$U$24","'таб 21'!$A$1:$U$1"}</definedName>
    <definedName name="uuuu">[13]!uuuu</definedName>
    <definedName name="v" localSheetId="5">[13]!v</definedName>
    <definedName name="v" localSheetId="6">[13]!v</definedName>
    <definedName name="v">[13]!v</definedName>
    <definedName name="ver" hidden="1">{#N/A,#N/A,FALSE,"9PS0"}</definedName>
    <definedName name="VIP" localSheetId="5">#REF!</definedName>
    <definedName name="VIP" localSheetId="6">#REF!</definedName>
    <definedName name="VIP">#REF!</definedName>
    <definedName name="voda100" localSheetId="5">[6]рік!#REF!</definedName>
    <definedName name="voda100" localSheetId="6">[6]рік!#REF!</definedName>
    <definedName name="voda100">[6]рік!#REF!</definedName>
    <definedName name="VVVVV">[13]!VVVVV</definedName>
    <definedName name="w" hidden="1">{#N/A,#N/A,FALSE,"9PS0"}</definedName>
    <definedName name="wer" hidden="1">{#N/A,#N/A,FALSE,"9PS0"}</definedName>
    <definedName name="WorkPath">[2]Ini!$C$4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 localSheetId="5">[13]!x</definedName>
    <definedName name="x" localSheetId="6">[13]!x</definedName>
    <definedName name="x">[13]!x</definedName>
    <definedName name="xenia" localSheetId="5">[13]!xenia</definedName>
    <definedName name="xenia" localSheetId="6">[13]!xenia</definedName>
    <definedName name="xenia">[13]!xenia</definedName>
    <definedName name="xff1" localSheetId="5">#REF!</definedName>
    <definedName name="xff1" localSheetId="6">#REF!</definedName>
    <definedName name="xff1">#REF!</definedName>
    <definedName name="xgg" localSheetId="5">#REF!</definedName>
    <definedName name="xgg" localSheetId="6">#REF!</definedName>
    <definedName name="xgg">#REF!</definedName>
    <definedName name="xgg1" localSheetId="5">#REF!</definedName>
    <definedName name="xgg1" localSheetId="6">#REF!</definedName>
    <definedName name="xgg1">#REF!</definedName>
    <definedName name="xxx1" localSheetId="5">#REF!</definedName>
    <definedName name="xxx1" localSheetId="6">#REF!</definedName>
    <definedName name="xxx1">#REF!</definedName>
    <definedName name="y" hidden="1">{"'таб 21'!$A$1:$U$24","'таб 21'!$A$1:$U$1"}</definedName>
    <definedName name="Year" localSheetId="5">#REF!</definedName>
    <definedName name="Year" localSheetId="6">#REF!</definedName>
    <definedName name="Year">#REF!</definedName>
    <definedName name="yy" localSheetId="5">[13]!yy</definedName>
    <definedName name="yy" localSheetId="6">[13]!yy</definedName>
    <definedName name="yy">[13]!yy</definedName>
    <definedName name="yyyyyyyyyyyyyyyyyyy" localSheetId="5">[13]!yyyyyyyyyyyyyyyyyyy</definedName>
    <definedName name="yyyyyyyyyyyyyyyyyyy" localSheetId="6">[13]!yyyyyyyyyyyyyyyyyyy</definedName>
    <definedName name="yyyyyyyyyyyyyyyyyyy">[13]!yyyyyyyyyyyyyyyyyyy</definedName>
    <definedName name="z" localSheetId="5">[13]!z</definedName>
    <definedName name="z" localSheetId="6">[13]!z</definedName>
    <definedName name="z">[13]!z</definedName>
    <definedName name="Z_2B9BA360_C094_11D4_BCAF_00C026C07CB6_.wvu.Cols" hidden="1">'[36]0'!$C$1:$L$65536,'[36]0'!$P$1:$AI$65536</definedName>
    <definedName name="Z_2B9BA360_C094_11D4_BCAF_00C026C07CB6__wvu_Cols">('[36]0'!$C:$L,'[36]0'!$P:$AI)</definedName>
    <definedName name="Z_2B9BA361_C094_11D4_BCAF_00C026C07CB6_.wvu.Cols" hidden="1">'[36]1'!$D$1:$F$65536,'[36]1'!$L$1:$AQ$65536</definedName>
    <definedName name="Z_2B9BA361_C094_11D4_BCAF_00C026C07CB6__wvu_Cols">('[36]1'!$D:$F,'[36]1'!$L:$AQ)</definedName>
    <definedName name="Z_2B9BA362_C094_11D4_BCAF_00C026C07CB6_.wvu.Cols" hidden="1">'[36]1 кв'!$C$1:$E$65536,'[36]1 кв'!$N$1:$AX$65536</definedName>
    <definedName name="Z_2B9BA362_C094_11D4_BCAF_00C026C07CB6__wvu_Cols">('[36]1 кв'!$C:$E,'[36]1 кв'!$N:$AX)</definedName>
    <definedName name="Z_2B9BA363_C094_11D4_BCAF_00C026C07CB6_.wvu.Cols" hidden="1">'[36]10'!$F$1:$H$65536,'[36]10'!$P$1:$AR$65536</definedName>
    <definedName name="Z_2B9BA363_C094_11D4_BCAF_00C026C07CB6__wvu_Cols">('[36]10'!$F:$H,'[36]10'!$P:$AR)</definedName>
    <definedName name="Z_2B9BA364_C094_11D4_BCAF_00C026C07CB6_.wvu.Cols" hidden="1">'[36]10 міс.'!$C$1:$E$65536,'[36]10 міс.'!$N$1:$AX$65536</definedName>
    <definedName name="Z_2B9BA364_C094_11D4_BCAF_00C026C07CB6__wvu_Cols">('[36]10 міс.'!$C:$E,'[36]10 міс.'!$N:$AX)</definedName>
    <definedName name="Z_2B9BA365_C094_11D4_BCAF_00C026C07CB6_.wvu.Cols" hidden="1">'[36]11'!$F$1:$H$65536,'[36]11'!$P$1:$AR$65536</definedName>
    <definedName name="Z_2B9BA365_C094_11D4_BCAF_00C026C07CB6__wvu_Cols">('[36]11'!$F:$H,'[36]11'!$P:$AR)</definedName>
    <definedName name="Z_2B9BA366_C094_11D4_BCAF_00C026C07CB6_.wvu.Cols" hidden="1">'[36]11 міс.'!$C$1:$E$65536,'[36]11 міс.'!$N$1:$AX$65536</definedName>
    <definedName name="Z_2B9BA366_C094_11D4_BCAF_00C026C07CB6__wvu_Cols">('[36]11 міс.'!$C:$E,'[36]11 міс.'!$N:$AX)</definedName>
    <definedName name="Z_2B9BA367_C094_11D4_BCAF_00C026C07CB6_.wvu.Cols" hidden="1">'[36]12'!$F$1:$H$65536,'[36]12'!$P$1:$AR$65536</definedName>
    <definedName name="Z_2B9BA367_C094_11D4_BCAF_00C026C07CB6__wvu_Cols">('[36]12'!$F:$H,'[36]12'!$P:$AR)</definedName>
    <definedName name="Z_2B9BA368_C094_11D4_BCAF_00C026C07CB6_.wvu.Cols" hidden="1">'[36]12 міс.'!$C$1:$E$65536,'[36]12 міс.'!$N$1:$AX$65536</definedName>
    <definedName name="Z_2B9BA368_C094_11D4_BCAF_00C026C07CB6__wvu_Cols">('[36]12 міс.'!$C:$E,'[36]12 міс.'!$N:$AX)</definedName>
    <definedName name="Z_2B9BA369_C094_11D4_BCAF_00C026C07CB6_.wvu.Cols" hidden="1">'[36]1998'!$C$1:$E$65536,'[36]1998'!$I$1:$AC$65536</definedName>
    <definedName name="Z_2B9BA369_C094_11D4_BCAF_00C026C07CB6__wvu_Cols">('[36]1998'!$C:$E,'[36]1998'!$I:$AC)</definedName>
    <definedName name="Z_2B9BA36A_C094_11D4_BCAF_00C026C07CB6_.wvu.Cols" hidden="1">'[36]1півр'!$C$1:$E$65536,'[36]1півр'!$N$1:$AX$65536</definedName>
    <definedName name="Z_2B9BA36A_C094_11D4_BCAF_00C026C07CB6__wvu_Cols">('[36]1півр'!$C:$E,'[36]1півр'!$N:$AX)</definedName>
    <definedName name="Z_2B9BA36B_C094_11D4_BCAF_00C026C07CB6_.wvu.Cols" hidden="1">'[36]2'!$F$1:$H$65536,'[36]2'!$P$1:$AQ$65536</definedName>
    <definedName name="Z_2B9BA36B_C094_11D4_BCAF_00C026C07CB6__wvu_Cols">('[36]2'!$F:$H,'[36]2'!$P:$AQ)</definedName>
    <definedName name="Z_2B9BA36C_C094_11D4_BCAF_00C026C07CB6_.wvu.Cols" hidden="1">'[36]2 кв'!$C$1:$E$65536,'[36]2 кв'!$M$1:$AW$65536</definedName>
    <definedName name="Z_2B9BA36C_C094_11D4_BCAF_00C026C07CB6__wvu_Cols">('[36]2 кв'!$C:$E,'[36]2 кв'!$M:$AW)</definedName>
    <definedName name="Z_2B9BA36D_C094_11D4_BCAF_00C026C07CB6_.wvu.Cols" hidden="1">'[36]2 утв'!$F$1:$H$65536,'[36]2 утв'!$P$1:$AM$65536</definedName>
    <definedName name="Z_2B9BA36D_C094_11D4_BCAF_00C026C07CB6__wvu_Cols">('[36]2 утв'!$F:$H,'[36]2 утв'!$P:$AM)</definedName>
    <definedName name="Z_2B9BA36E_C094_11D4_BCAF_00C026C07CB6_.wvu.Cols" hidden="1">'[36]3 не сокр.'!$F$1:$H$65536,'[36]3 не сокр.'!$P$1:$AQ$65536</definedName>
    <definedName name="Z_2B9BA36E_C094_11D4_BCAF_00C026C07CB6__wvu_Cols">('[36]3 не сокр.'!$F:$H,'[36]3 не сокр.'!$P:$AQ)</definedName>
    <definedName name="Z_2B9BA36F_C094_11D4_BCAF_00C026C07CB6_.wvu.Cols" hidden="1">'[36]3 тар.'!$C$1:$E$65536,'[36]3 тар.'!$I$1:$AO$65536</definedName>
    <definedName name="Z_2B9BA36F_C094_11D4_BCAF_00C026C07CB6__wvu_Cols">('[36]3 тар.'!$C:$E,'[36]3 тар.'!$I:$AO)</definedName>
    <definedName name="Z_2B9BA370_C094_11D4_BCAF_00C026C07CB6_.wvu.Cols" hidden="1">'[36]3 утв.'!$F$1:$H$65536,'[36]3 утв.'!$P$1:$AQ$65536</definedName>
    <definedName name="Z_2B9BA370_C094_11D4_BCAF_00C026C07CB6__wvu_Cols">('[36]3 утв.'!$F:$H,'[36]3 утв.'!$P:$AQ)</definedName>
    <definedName name="Z_2B9BA371_C094_11D4_BCAF_00C026C07CB6_.wvu.Cols" hidden="1">'[36]3кв'!$C$1:$E$65536,'[36]3кв'!$N$1:$AX$65536</definedName>
    <definedName name="Z_2B9BA371_C094_11D4_BCAF_00C026C07CB6__wvu_Cols">('[36]3кв'!$C:$E,'[36]3кв'!$N:$AX)</definedName>
    <definedName name="Z_2B9BA372_C094_11D4_BCAF_00C026C07CB6_.wvu.Cols" hidden="1">'[36]3кв '!$C$1:$E$65536,'[36]3кв '!$I$1:$AA$65536</definedName>
    <definedName name="Z_2B9BA372_C094_11D4_BCAF_00C026C07CB6__wvu_Cols">('[36]3кв '!$C:$E,'[36]3кв '!$I:$AA)</definedName>
    <definedName name="Z_2B9BA373_C094_11D4_BCAF_00C026C07CB6_.wvu.Cols" hidden="1">'[36]4 утв'!$F$1:$H$65536,'[36]4 утв'!$P$1:$AR$65536</definedName>
    <definedName name="Z_2B9BA373_C094_11D4_BCAF_00C026C07CB6__wvu_Cols">('[36]4 утв'!$F:$H,'[36]4 утв'!$P:$AR)</definedName>
    <definedName name="Z_2B9BA374_C094_11D4_BCAF_00C026C07CB6_.wvu.Cols" hidden="1">'[36]5'!$F$1:$H$65536,'[36]5'!$P$1:$AR$65536</definedName>
    <definedName name="Z_2B9BA374_C094_11D4_BCAF_00C026C07CB6__wvu_Cols">('[36]5'!$F:$H,'[36]5'!$P:$AR)</definedName>
    <definedName name="Z_2B9BA375_C094_11D4_BCAF_00C026C07CB6_.wvu.Cols" hidden="1">'[36]6'!$F$1:$H$65536,'[36]6'!$P$1:$AR$65536</definedName>
    <definedName name="Z_2B9BA375_C094_11D4_BCAF_00C026C07CB6__wvu_Cols">('[36]6'!$F:$H,'[36]6'!$P:$AR)</definedName>
    <definedName name="Z_2B9BA376_C094_11D4_BCAF_00C026C07CB6_.wvu.Cols" hidden="1">'[36]7'!$F$1:$H$65536,'[36]7'!$P$1:$AR$65536</definedName>
    <definedName name="Z_2B9BA376_C094_11D4_BCAF_00C026C07CB6__wvu_Cols">('[36]7'!$F:$H,'[36]7'!$P:$AR)</definedName>
    <definedName name="Z_2B9BA377_C094_11D4_BCAF_00C026C07CB6_.wvu.Cols" hidden="1">'[36]7 міс'!$C$1:$E$65536,'[36]7 міс'!$N$1:$AX$65536</definedName>
    <definedName name="Z_2B9BA377_C094_11D4_BCAF_00C026C07CB6__wvu_Cols">('[36]7 міс'!$C:$E,'[36]7 міс'!$N:$AX)</definedName>
    <definedName name="Z_2B9BA378_C094_11D4_BCAF_00C026C07CB6_.wvu.Cols" hidden="1">'[36]8'!$F$1:$H$65536,'[36]8'!$P$1:$AR$65536</definedName>
    <definedName name="Z_2B9BA378_C094_11D4_BCAF_00C026C07CB6__wvu_Cols">('[36]8'!$F:$H,'[36]8'!$P:$AR)</definedName>
    <definedName name="Z_2B9BA379_C094_11D4_BCAF_00C026C07CB6_.wvu.Cols" hidden="1">'[36]8 міс.'!$C$1:$E$65536,'[36]8 міс.'!$N$1:$AX$65536</definedName>
    <definedName name="Z_2B9BA379_C094_11D4_BCAF_00C026C07CB6__wvu_Cols">('[36]8 міс.'!$C:$E,'[36]8 міс.'!$N:$AX)</definedName>
    <definedName name="Z_2B9BA37A_C094_11D4_BCAF_00C026C07CB6_.wvu.Cols" hidden="1">'[36]812'!$F$1:$H$65536,'[36]812'!$P$1:$AM$65536</definedName>
    <definedName name="Z_2B9BA37A_C094_11D4_BCAF_00C026C07CB6__wvu_Cols">('[36]812'!$F:$H,'[36]812'!$P:$AM)</definedName>
    <definedName name="Z_2B9BA37B_C094_11D4_BCAF_00C026C07CB6_.wvu.Cols" hidden="1">'[36]812 (2)'!$F$1:$H$65536,'[36]812 (2)'!$P$1:$AL$65536</definedName>
    <definedName name="Z_2B9BA37B_C094_11D4_BCAF_00C026C07CB6__wvu_Cols">('[36]812 (2)'!$F:$H,'[36]812 (2)'!$P:$AL)</definedName>
    <definedName name="Z_2B9BA37C_C094_11D4_BCAF_00C026C07CB6_.wvu.Cols" hidden="1">'[36]9'!$F$1:$H$65536,'[36]9'!$P$1:$AP$65536</definedName>
    <definedName name="Z_2B9BA37C_C094_11D4_BCAF_00C026C07CB6__wvu_Cols">('[36]9'!$F:$H,'[36]9'!$P:$AP)</definedName>
    <definedName name="Z_2B9BA37D_C094_11D4_BCAF_00C026C07CB6_.wvu.Cols" hidden="1">'[36]9 (2)'!$C$1:$E$65536,'[36]9 (2)'!$I$1:$AF$65536</definedName>
    <definedName name="Z_2B9BA37D_C094_11D4_BCAF_00C026C07CB6__wvu_Cols">('[36]9 (2)'!$C:$E,'[36]9 (2)'!$I:$AF)</definedName>
    <definedName name="Z_2B9BA37E_C094_11D4_BCAF_00C026C07CB6_.wvu.Cols" hidden="1">'[36]9 міс.'!$C$1:$E$65536,'[36]9 міс.'!$N$1:$AX$65536</definedName>
    <definedName name="Z_2B9BA37E_C094_11D4_BCAF_00C026C07CB6__wvu_Cols">('[36]9 міс.'!$C:$E,'[36]9 міс.'!$N:$AX)</definedName>
    <definedName name="Z_F5654560_D292_11D4_BCAF_00C026C07CB6_.wvu.Cols" hidden="1">'[36]0'!$C$1:$L$65536,'[36]0'!$P$1:$AI$65536</definedName>
    <definedName name="Z_F5654560_D292_11D4_BCAF_00C026C07CB6__wvu_Cols">('[36]0'!$C:$L,'[36]0'!$P:$AI)</definedName>
    <definedName name="Z_F5654561_D292_11D4_BCAF_00C026C07CB6_.wvu.Cols" hidden="1">'[36]1'!$D$1:$F$65536,'[36]1'!$L$1:$AQ$65536</definedName>
    <definedName name="Z_F5654561_D292_11D4_BCAF_00C026C07CB6__wvu_Cols">('[36]1'!$D:$F,'[36]1'!$L:$AQ)</definedName>
    <definedName name="Z_F5654562_D292_11D4_BCAF_00C026C07CB6_.wvu.Cols" hidden="1">'[36]1 кв'!$C$1:$E$65536,'[36]1 кв'!$N$1:$AX$65536</definedName>
    <definedName name="Z_F5654562_D292_11D4_BCAF_00C026C07CB6__wvu_Cols">('[36]1 кв'!$C:$E,'[36]1 кв'!$N:$AX)</definedName>
    <definedName name="Z_F5654563_D292_11D4_BCAF_00C026C07CB6_.wvu.Cols" hidden="1">'[36]10'!$F$1:$H$65536,'[36]10'!$P$1:$AR$65536</definedName>
    <definedName name="Z_F5654563_D292_11D4_BCAF_00C026C07CB6__wvu_Cols">('[36]10'!$F:$H,'[36]10'!$P:$AR)</definedName>
    <definedName name="Z_F5654564_D292_11D4_BCAF_00C026C07CB6_.wvu.Cols" hidden="1">'[36]10 міс.'!$C$1:$E$65536,'[36]10 міс.'!$N$1:$AX$65536</definedName>
    <definedName name="Z_F5654564_D292_11D4_BCAF_00C026C07CB6__wvu_Cols">('[36]10 міс.'!$C:$E,'[36]10 міс.'!$N:$AX)</definedName>
    <definedName name="Z_F5654565_D292_11D4_BCAF_00C026C07CB6_.wvu.Cols" hidden="1">'[36]11'!$F$1:$H$65536,'[36]11'!$P$1:$AR$65536</definedName>
    <definedName name="Z_F5654565_D292_11D4_BCAF_00C026C07CB6__wvu_Cols">('[36]11'!$F:$H,'[36]11'!$P:$AR)</definedName>
    <definedName name="Z_F5654566_D292_11D4_BCAF_00C026C07CB6_.wvu.Cols" hidden="1">'[36]11 міс.'!$C$1:$E$65536,'[36]11 міс.'!$N$1:$AX$65536</definedName>
    <definedName name="Z_F5654566_D292_11D4_BCAF_00C026C07CB6__wvu_Cols">('[36]11 міс.'!$C:$E,'[36]11 міс.'!$N:$AX)</definedName>
    <definedName name="Z_F5654567_D292_11D4_BCAF_00C026C07CB6_.wvu.Cols" hidden="1">'[36]12'!$F$1:$H$65536,'[36]12'!$P$1:$AR$65536</definedName>
    <definedName name="Z_F5654567_D292_11D4_BCAF_00C026C07CB6__wvu_Cols">('[36]12'!$F:$H,'[36]12'!$P:$AR)</definedName>
    <definedName name="Z_F5654568_D292_11D4_BCAF_00C026C07CB6_.wvu.Cols" hidden="1">'[36]12 міс.'!$C$1:$E$65536,'[36]12 міс.'!$N$1:$AX$65536</definedName>
    <definedName name="Z_F5654568_D292_11D4_BCAF_00C026C07CB6__wvu_Cols">('[36]12 міс.'!$C:$E,'[36]12 міс.'!$N:$AX)</definedName>
    <definedName name="Z_F5654569_D292_11D4_BCAF_00C026C07CB6_.wvu.Cols" hidden="1">'[36]1998'!$C$1:$E$65536,'[36]1998'!$I$1:$AC$65536</definedName>
    <definedName name="Z_F5654569_D292_11D4_BCAF_00C026C07CB6__wvu_Cols">('[36]1998'!$C:$E,'[36]1998'!$I:$AC)</definedName>
    <definedName name="Z_F565456A_D292_11D4_BCAF_00C026C07CB6_.wvu.Cols" hidden="1">'[36]1півр'!$C$1:$E$65536,'[36]1півр'!$N$1:$AX$65536</definedName>
    <definedName name="Z_F565456A_D292_11D4_BCAF_00C026C07CB6__wvu_Cols">('[36]1півр'!$C:$E,'[36]1півр'!$N:$AX)</definedName>
    <definedName name="Z_F565456B_D292_11D4_BCAF_00C026C07CB6_.wvu.Cols" hidden="1">'[36]2'!$F$1:$H$65536,'[36]2'!$P$1:$AQ$65536</definedName>
    <definedName name="Z_F565456B_D292_11D4_BCAF_00C026C07CB6__wvu_Cols">('[36]2'!$F:$H,'[36]2'!$P:$AQ)</definedName>
    <definedName name="Z_F565456C_D292_11D4_BCAF_00C026C07CB6_.wvu.Cols" hidden="1">'[36]2 кв'!$C$1:$E$65536,'[36]2 кв'!$M$1:$AW$65536</definedName>
    <definedName name="Z_F565456C_D292_11D4_BCAF_00C026C07CB6__wvu_Cols">('[36]2 кв'!$C:$E,'[36]2 кв'!$M:$AW)</definedName>
    <definedName name="Z_F565456D_D292_11D4_BCAF_00C026C07CB6_.wvu.Cols" hidden="1">'[36]2 утв'!$F$1:$H$65536,'[36]2 утв'!$P$1:$AM$65536</definedName>
    <definedName name="Z_F565456D_D292_11D4_BCAF_00C026C07CB6__wvu_Cols">('[36]2 утв'!$F:$H,'[36]2 утв'!$P:$AM)</definedName>
    <definedName name="Z_F565456E_D292_11D4_BCAF_00C026C07CB6_.wvu.Cols" hidden="1">'[36]3 не сокр.'!$F$1:$H$65536,'[36]3 не сокр.'!$P$1:$AQ$65536</definedName>
    <definedName name="Z_F565456E_D292_11D4_BCAF_00C026C07CB6__wvu_Cols">('[36]3 не сокр.'!$F:$H,'[36]3 не сокр.'!$P:$AQ)</definedName>
    <definedName name="Z_F565456F_D292_11D4_BCAF_00C026C07CB6_.wvu.Cols" hidden="1">'[36]3 тар.'!$C$1:$E$65536,'[36]3 тар.'!$I$1:$AO$65536</definedName>
    <definedName name="Z_F565456F_D292_11D4_BCAF_00C026C07CB6__wvu_Cols">('[36]3 тар.'!$C:$E,'[36]3 тар.'!$I:$AO)</definedName>
    <definedName name="Z_F5654570_D292_11D4_BCAF_00C026C07CB6_.wvu.Cols" hidden="1">'[36]3 утв.'!$F$1:$H$65536,'[36]3 утв.'!$P$1:$AQ$65536</definedName>
    <definedName name="Z_F5654570_D292_11D4_BCAF_00C026C07CB6__wvu_Cols">('[36]3 утв.'!$F:$H,'[36]3 утв.'!$P:$AQ)</definedName>
    <definedName name="Z_F5654571_D292_11D4_BCAF_00C026C07CB6_.wvu.Cols" hidden="1">'[36]3кв'!$C$1:$E$65536,'[36]3кв'!$N$1:$AX$65536</definedName>
    <definedName name="Z_F5654571_D292_11D4_BCAF_00C026C07CB6__wvu_Cols">('[36]3кв'!$C:$E,'[36]3кв'!$N:$AX)</definedName>
    <definedName name="Z_F5654572_D292_11D4_BCAF_00C026C07CB6_.wvu.Cols" hidden="1">'[36]3кв '!$C$1:$E$65536,'[36]3кв '!$I$1:$AA$65536</definedName>
    <definedName name="Z_F5654572_D292_11D4_BCAF_00C026C07CB6__wvu_Cols">('[36]3кв '!$C:$E,'[36]3кв '!$I:$AA)</definedName>
    <definedName name="Z_F5654573_D292_11D4_BCAF_00C026C07CB6_.wvu.Cols" hidden="1">'[36]4 утв'!$F$1:$H$65536,'[36]4 утв'!$P$1:$AR$65536</definedName>
    <definedName name="Z_F5654573_D292_11D4_BCAF_00C026C07CB6__wvu_Cols">('[36]4 утв'!$F:$H,'[36]4 утв'!$P:$AR)</definedName>
    <definedName name="Z_F5654574_D292_11D4_BCAF_00C026C07CB6_.wvu.Cols" hidden="1">'[36]5'!$F$1:$H$65536,'[36]5'!$P$1:$AR$65536</definedName>
    <definedName name="Z_F5654574_D292_11D4_BCAF_00C026C07CB6__wvu_Cols">('[36]5'!$F:$H,'[36]5'!$P:$AR)</definedName>
    <definedName name="Z_F5654575_D292_11D4_BCAF_00C026C07CB6_.wvu.Cols" hidden="1">'[36]6'!$F$1:$H$65536,'[36]6'!$P$1:$AR$65536</definedName>
    <definedName name="Z_F5654575_D292_11D4_BCAF_00C026C07CB6__wvu_Cols">('[36]6'!$F:$H,'[36]6'!$P:$AR)</definedName>
    <definedName name="Z_F5654576_D292_11D4_BCAF_00C026C07CB6_.wvu.Cols" hidden="1">'[36]7'!$F$1:$H$65536,'[36]7'!$P$1:$AR$65536</definedName>
    <definedName name="Z_F5654576_D292_11D4_BCAF_00C026C07CB6__wvu_Cols">('[36]7'!$F:$H,'[36]7'!$P:$AR)</definedName>
    <definedName name="Z_F5654577_D292_11D4_BCAF_00C026C07CB6_.wvu.Cols" hidden="1">'[36]7 міс'!$C$1:$E$65536,'[36]7 міс'!$N$1:$AX$65536</definedName>
    <definedName name="Z_F5654577_D292_11D4_BCAF_00C026C07CB6__wvu_Cols">('[36]7 міс'!$C:$E,'[36]7 міс'!$N:$AX)</definedName>
    <definedName name="Z_F5654578_D292_11D4_BCAF_00C026C07CB6_.wvu.Cols" hidden="1">'[36]8'!$F$1:$H$65536,'[36]8'!$P$1:$AR$65536</definedName>
    <definedName name="Z_F5654578_D292_11D4_BCAF_00C026C07CB6__wvu_Cols">('[36]8'!$F:$H,'[36]8'!$P:$AR)</definedName>
    <definedName name="Z_F5654579_D292_11D4_BCAF_00C026C07CB6_.wvu.Cols" hidden="1">'[36]8 міс.'!$C$1:$E$65536,'[36]8 міс.'!$N$1:$AX$65536</definedName>
    <definedName name="Z_F5654579_D292_11D4_BCAF_00C026C07CB6__wvu_Cols">('[36]8 міс.'!$C:$E,'[36]8 міс.'!$N:$AX)</definedName>
    <definedName name="Z_F565457A_D292_11D4_BCAF_00C026C07CB6_.wvu.Cols" hidden="1">'[36]812'!$F$1:$H$65536,'[36]812'!$P$1:$AM$65536</definedName>
    <definedName name="Z_F565457A_D292_11D4_BCAF_00C026C07CB6__wvu_Cols">('[36]812'!$F:$H,'[36]812'!$P:$AM)</definedName>
    <definedName name="Z_F565457B_D292_11D4_BCAF_00C026C07CB6_.wvu.Cols" hidden="1">'[36]812 (2)'!$F$1:$H$65536,'[36]812 (2)'!$P$1:$AL$65536</definedName>
    <definedName name="Z_F565457B_D292_11D4_BCAF_00C026C07CB6__wvu_Cols">('[36]812 (2)'!$F:$H,'[36]812 (2)'!$P:$AL)</definedName>
    <definedName name="Z_F565457C_D292_11D4_BCAF_00C026C07CB6_.wvu.Cols" hidden="1">'[36]9'!$F$1:$H$65536,'[36]9'!$P$1:$AP$65536</definedName>
    <definedName name="Z_F565457C_D292_11D4_BCAF_00C026C07CB6__wvu_Cols">('[36]9'!$F:$H,'[36]9'!$P:$AP)</definedName>
    <definedName name="Z_F565457D_D292_11D4_BCAF_00C026C07CB6_.wvu.Cols" hidden="1">'[36]9 (2)'!$C$1:$E$65536,'[36]9 (2)'!$I$1:$AF$65536</definedName>
    <definedName name="Z_F565457D_D292_11D4_BCAF_00C026C07CB6__wvu_Cols">('[36]9 (2)'!$C:$E,'[36]9 (2)'!$I:$AF)</definedName>
    <definedName name="Z_F565457E_D292_11D4_BCAF_00C026C07CB6_.wvu.Cols" hidden="1">'[36]9 міс.'!$C$1:$E$65536,'[36]9 міс.'!$N$1:$AX$65536</definedName>
    <definedName name="Z_F565457E_D292_11D4_BCAF_00C026C07CB6__wvu_Cols">('[36]9 міс.'!$C:$E,'[36]9 міс.'!$N:$AX)</definedName>
    <definedName name="zzz1" localSheetId="5">#REF!</definedName>
    <definedName name="zzz1" localSheetId="6">#REF!</definedName>
    <definedName name="zzz1">#REF!</definedName>
    <definedName name="а" hidden="1">{"'таб 21'!$A$1:$U$24","'таб 21'!$A$1:$U$1"}</definedName>
    <definedName name="А1" localSheetId="5">#REF!</definedName>
    <definedName name="А1" localSheetId="6">#REF!</definedName>
    <definedName name="А1">#REF!</definedName>
    <definedName name="А1_нп" localSheetId="5">#REF!</definedName>
    <definedName name="А1_нп" localSheetId="6">#REF!</definedName>
    <definedName name="А1_нп">#REF!</definedName>
    <definedName name="А1_п" localSheetId="5">#REF!</definedName>
    <definedName name="А1_п" localSheetId="6">#REF!</definedName>
    <definedName name="А1_п">#REF!</definedName>
    <definedName name="А2_нп" localSheetId="5">#REF!</definedName>
    <definedName name="А2_нп" localSheetId="6">#REF!</definedName>
    <definedName name="А2_нп">#REF!</definedName>
    <definedName name="А2_п" localSheetId="5">#REF!</definedName>
    <definedName name="А2_п" localSheetId="6">#REF!</definedName>
    <definedName name="А2_п">#REF!</definedName>
    <definedName name="А24" localSheetId="5">#REF!</definedName>
    <definedName name="А24" localSheetId="6">#REF!</definedName>
    <definedName name="А24">#REF!</definedName>
    <definedName name="А3_нп" localSheetId="5">#REF!</definedName>
    <definedName name="А3_нп" localSheetId="6">#REF!</definedName>
    <definedName name="А3_нп">#REF!</definedName>
    <definedName name="А3_п" localSheetId="5">#REF!</definedName>
    <definedName name="А3_п" localSheetId="6">#REF!</definedName>
    <definedName name="А3_п">#REF!</definedName>
    <definedName name="А4_нп" localSheetId="5">#REF!</definedName>
    <definedName name="А4_нп" localSheetId="6">#REF!</definedName>
    <definedName name="А4_нп">#REF!</definedName>
    <definedName name="А4_п" localSheetId="5">#REF!</definedName>
    <definedName name="А4_п" localSheetId="6">#REF!</definedName>
    <definedName name="А4_п">#REF!</definedName>
    <definedName name="А5_нп" localSheetId="5">#REF!</definedName>
    <definedName name="А5_нп" localSheetId="6">#REF!</definedName>
    <definedName name="А5_нп">#REF!</definedName>
    <definedName name="А5_п" localSheetId="5">#REF!</definedName>
    <definedName name="А5_п" localSheetId="6">#REF!</definedName>
    <definedName name="А5_п">#REF!</definedName>
    <definedName name="А6_нп" localSheetId="5">#REF!</definedName>
    <definedName name="А6_нп" localSheetId="6">#REF!</definedName>
    <definedName name="А6_нп">#REF!</definedName>
    <definedName name="А6_п" localSheetId="5">#REF!</definedName>
    <definedName name="А6_п" localSheetId="6">#REF!</definedName>
    <definedName name="А6_п">#REF!</definedName>
    <definedName name="А7" localSheetId="5">#REF!</definedName>
    <definedName name="А7" localSheetId="6">#REF!</definedName>
    <definedName name="А7">#REF!</definedName>
    <definedName name="А7_нп" localSheetId="5">#REF!</definedName>
    <definedName name="А7_нп" localSheetId="6">#REF!</definedName>
    <definedName name="А7_нп">#REF!</definedName>
    <definedName name="А7_п" localSheetId="5">#REF!</definedName>
    <definedName name="А7_п" localSheetId="6">#REF!</definedName>
    <definedName name="А7_п">#REF!</definedName>
    <definedName name="аа" hidden="1">{#N/A,#N/A,FALSE,"9PS0"}</definedName>
    <definedName name="ааа" localSheetId="5">[37]рік!#REF!</definedName>
    <definedName name="ааа" localSheetId="6">[37]рік!#REF!</definedName>
    <definedName name="ааа">[37]рік!#REF!</definedName>
    <definedName name="авто_1" localSheetId="5">#REF!</definedName>
    <definedName name="авто_1" localSheetId="6">#REF!</definedName>
    <definedName name="авто_1">#REF!</definedName>
    <definedName name="авто_2" localSheetId="5">#REF!</definedName>
    <definedName name="авто_2" localSheetId="6">#REF!</definedName>
    <definedName name="авто_2">#REF!</definedName>
    <definedName name="авто_3" localSheetId="5">#REF!</definedName>
    <definedName name="авто_3" localSheetId="6">#REF!</definedName>
    <definedName name="авто_3">#REF!</definedName>
    <definedName name="авто_4" localSheetId="5">#REF!</definedName>
    <definedName name="авто_4" localSheetId="6">#REF!</definedName>
    <definedName name="авто_4">#REF!</definedName>
    <definedName name="авто_5" localSheetId="5">'[21]АТ_на 2004_витрати_1'!#REF!</definedName>
    <definedName name="авто_5" localSheetId="6">'[21]АТ_на 2004_витрати_1'!#REF!</definedName>
    <definedName name="авто_5">'[21]АТ_на 2004_витрати_1'!#REF!</definedName>
    <definedName name="авто_9" localSheetId="5">[38]Автотранс!#REF!</definedName>
    <definedName name="авто_9" localSheetId="6">[38]Автотранс!#REF!</definedName>
    <definedName name="авто_9">[38]Автотранс!#REF!</definedName>
    <definedName name="авто_9п" localSheetId="5">[38]Автотранс!#REF!</definedName>
    <definedName name="авто_9п" localSheetId="6">[38]Автотранс!#REF!</definedName>
    <definedName name="авто_9п">[38]Автотранс!#REF!</definedName>
    <definedName name="авто_г" localSheetId="5">#REF!</definedName>
    <definedName name="авто_г" localSheetId="6">#REF!</definedName>
    <definedName name="авто_г">#REF!</definedName>
    <definedName name="авто_зв" localSheetId="5">[38]Автотранс!#REF!</definedName>
    <definedName name="авто_зв" localSheetId="6">[38]Автотранс!#REF!</definedName>
    <definedName name="авто_зв">[38]Автотранс!#REF!</definedName>
    <definedName name="авто_о" localSheetId="5">[38]Автотранс!#REF!</definedName>
    <definedName name="авто_о" localSheetId="6">[38]Автотранс!#REF!</definedName>
    <definedName name="авто_о">[38]Автотранс!#REF!</definedName>
    <definedName name="авто_п" localSheetId="5">[38]Автотранс!#REF!</definedName>
    <definedName name="авто_п" localSheetId="6">[38]Автотранс!#REF!</definedName>
    <definedName name="авто_п">[38]Автотранс!#REF!</definedName>
    <definedName name="АвтоподборВС" localSheetId="5">#REF!</definedName>
    <definedName name="АвтоподборВС" localSheetId="6">#REF!</definedName>
    <definedName name="АвтоподборВС" localSheetId="0">#REF!</definedName>
    <definedName name="АвтоподборВС">#REF!</definedName>
    <definedName name="Адреса_підприємства" localSheetId="5">#REF!</definedName>
    <definedName name="Адреса_підприємства" localSheetId="6">#REF!</definedName>
    <definedName name="Адреса_підприємства">#REF!</definedName>
    <definedName name="акт_1" localSheetId="5">#REF!</definedName>
    <definedName name="акт_1" localSheetId="6">#REF!</definedName>
    <definedName name="акт_1">#REF!</definedName>
    <definedName name="акт_2" localSheetId="5">#REF!</definedName>
    <definedName name="акт_2" localSheetId="6">#REF!</definedName>
    <definedName name="акт_2">#REF!</definedName>
    <definedName name="акт_3" localSheetId="5">#REF!</definedName>
    <definedName name="акт_3" localSheetId="6">#REF!</definedName>
    <definedName name="акт_3">#REF!</definedName>
    <definedName name="акт_4" localSheetId="5">#REF!</definedName>
    <definedName name="акт_4" localSheetId="6">#REF!</definedName>
    <definedName name="акт_4">#REF!</definedName>
    <definedName name="акт_г" localSheetId="5">#REF!</definedName>
    <definedName name="акт_г" localSheetId="6">#REF!</definedName>
    <definedName name="акт_г">#REF!</definedName>
    <definedName name="аліріцалоисірьл" localSheetId="5">#REF!</definedName>
    <definedName name="аліріцалоисірьл" localSheetId="6">#REF!</definedName>
    <definedName name="аліріцалоисірьл">#REF!</definedName>
    <definedName name="ам" hidden="1">{"'таб 21'!$A$1:$U$24","'таб 21'!$A$1:$U$1"}</definedName>
    <definedName name="аппа" localSheetId="5">[13]!аппа</definedName>
    <definedName name="аппа" localSheetId="6">[13]!аппа</definedName>
    <definedName name="аппа">[13]!аппа</definedName>
    <definedName name="ар" localSheetId="5">[13]!ар</definedName>
    <definedName name="ар" localSheetId="6">[13]!ар</definedName>
    <definedName name="ар">[13]!ар</definedName>
    <definedName name="арпрдлод" localSheetId="5">[39]страх!#REF!</definedName>
    <definedName name="арпрдлод" localSheetId="6">[39]страх!#REF!</definedName>
    <definedName name="арпрдлод">[39]страх!#REF!</definedName>
    <definedName name="АХО" hidden="1">{#N/A,#N/A,TRUE,"попередні"}</definedName>
    <definedName name="_xlnm.Database" localSheetId="5">#REF!</definedName>
    <definedName name="_xlnm.Database" localSheetId="6">#REF!</definedName>
    <definedName name="_xlnm.Database">#REF!</definedName>
    <definedName name="База_данных_ИМ" localSheetId="5">#REF!</definedName>
    <definedName name="База_данных_ИМ" localSheetId="6">#REF!</definedName>
    <definedName name="База_данных_ИМ">#REF!</definedName>
    <definedName name="Баланс">[0]!Баланс</definedName>
    <definedName name="банк_пл" localSheetId="5">[40]банк!#REF!</definedName>
    <definedName name="банк_пл" localSheetId="6">[40]банк!#REF!</definedName>
    <definedName name="банк_пл">[40]банк!#REF!</definedName>
    <definedName name="ббб">[13]!ббб</definedName>
    <definedName name="безп_9" localSheetId="5">[41]охорона!#REF!</definedName>
    <definedName name="безп_9" localSheetId="6">[41]охорона!#REF!</definedName>
    <definedName name="безп_9">[41]охорона!#REF!</definedName>
    <definedName name="безп_о" localSheetId="5">[41]охорона!#REF!</definedName>
    <definedName name="безп_о" localSheetId="6">[41]охорона!#REF!</definedName>
    <definedName name="безп_о">[41]охорона!#REF!</definedName>
    <definedName name="безп_п" localSheetId="5">[41]охорона!#REF!</definedName>
    <definedName name="безп_п" localSheetId="6">[41]охорона!#REF!</definedName>
    <definedName name="безп_п">[41]охорона!#REF!</definedName>
    <definedName name="бер">'[42]812'!$P$1:$P$65536</definedName>
    <definedName name="бнб" localSheetId="5">[13]!бнб</definedName>
    <definedName name="бнб" localSheetId="6">[13]!бнб</definedName>
    <definedName name="бнб">[13]!бнб</definedName>
    <definedName name="БПн">[43]Ф2!$E$2</definedName>
    <definedName name="бюдж_п">[44]м_812!$I$1:$I$65536</definedName>
    <definedName name="Бюдж1" localSheetId="5">[6]рік!#REF!</definedName>
    <definedName name="Бюдж1" localSheetId="6">[6]рік!#REF!</definedName>
    <definedName name="Бюдж1">[6]рік!#REF!</definedName>
    <definedName name="Бюдж2" localSheetId="5">[6]рік!#REF!</definedName>
    <definedName name="Бюдж2" localSheetId="6">[6]рік!#REF!</definedName>
    <definedName name="Бюдж2">[6]рік!#REF!</definedName>
    <definedName name="в" hidden="1">{#N/A,#N/A,FALSE,"9PS0"}</definedName>
    <definedName name="в1">'[45]Цены СНГ'!$B$2</definedName>
    <definedName name="вааа" hidden="1">{#N/A,#N/A,FALSE,"9PS0"}</definedName>
    <definedName name="ваи" localSheetId="5">[13]!ваи</definedName>
    <definedName name="ваи" localSheetId="6">[13]!ваи</definedName>
    <definedName name="ваи">[13]!ваи</definedName>
    <definedName name="вер">'[42]812'!$X$1:$X$65536</definedName>
    <definedName name="вид_плана">[46]Рабочий!$A$1:$A$7</definedName>
    <definedName name="вика">[13]!вика</definedName>
    <definedName name="вир_1" localSheetId="5">#REF!</definedName>
    <definedName name="вир_1" localSheetId="6">#REF!</definedName>
    <definedName name="вир_1">#REF!</definedName>
    <definedName name="вир_2" localSheetId="5">#REF!</definedName>
    <definedName name="вир_2" localSheetId="6">#REF!</definedName>
    <definedName name="вир_2">#REF!</definedName>
    <definedName name="вир_3" localSheetId="5">#REF!</definedName>
    <definedName name="вир_3" localSheetId="6">#REF!</definedName>
    <definedName name="вир_3">#REF!</definedName>
    <definedName name="вир_4" localSheetId="5">#REF!</definedName>
    <definedName name="вир_4" localSheetId="6">#REF!</definedName>
    <definedName name="вир_4">#REF!</definedName>
    <definedName name="вир_г" localSheetId="5">#REF!</definedName>
    <definedName name="вир_г" localSheetId="6">#REF!</definedName>
    <definedName name="вир_г">#REF!</definedName>
    <definedName name="вир_оч" localSheetId="5">#REF!</definedName>
    <definedName name="вир_оч" localSheetId="6">#REF!</definedName>
    <definedName name="вир_оч">#REF!</definedName>
    <definedName name="вир_пл" localSheetId="5">#REF!</definedName>
    <definedName name="вир_пл" localSheetId="6">#REF!</definedName>
    <definedName name="вир_пл">#REF!</definedName>
    <definedName name="витр_1" localSheetId="5">#REF!</definedName>
    <definedName name="витр_1" localSheetId="6">#REF!</definedName>
    <definedName name="витр_1">#REF!</definedName>
    <definedName name="витр_2" localSheetId="5">#REF!</definedName>
    <definedName name="витр_2" localSheetId="6">#REF!</definedName>
    <definedName name="витр_2">#REF!</definedName>
    <definedName name="витр_3" localSheetId="5">#REF!</definedName>
    <definedName name="витр_3" localSheetId="6">#REF!</definedName>
    <definedName name="витр_3">#REF!</definedName>
    <definedName name="витр_4" localSheetId="5">#REF!</definedName>
    <definedName name="витр_4" localSheetId="6">#REF!</definedName>
    <definedName name="витр_4">#REF!</definedName>
    <definedName name="витр_9" localSheetId="5">#REF!</definedName>
    <definedName name="витр_9" localSheetId="6">#REF!</definedName>
    <definedName name="витр_9">#REF!</definedName>
    <definedName name="витр_9п" localSheetId="5">#REF!</definedName>
    <definedName name="витр_9п" localSheetId="6">#REF!</definedName>
    <definedName name="витр_9п">#REF!</definedName>
    <definedName name="витр_г" localSheetId="5">#REF!</definedName>
    <definedName name="витр_г" localSheetId="6">#REF!</definedName>
    <definedName name="витр_г">#REF!</definedName>
    <definedName name="витр_зв" localSheetId="5">#REF!</definedName>
    <definedName name="витр_зв" localSheetId="6">#REF!</definedName>
    <definedName name="витр_зв">#REF!</definedName>
    <definedName name="витр_о" localSheetId="5">#REF!</definedName>
    <definedName name="витр_о" localSheetId="6">#REF!</definedName>
    <definedName name="витр_о">#REF!</definedName>
    <definedName name="витр_п" localSheetId="5">#REF!</definedName>
    <definedName name="витр_п" localSheetId="6">#REF!</definedName>
    <definedName name="витр_п">#REF!</definedName>
    <definedName name="витрати" hidden="1">'[36]1998'!$C$1:$E$65536,'[36]1998'!$I$1:$AC$65536</definedName>
    <definedName name="Відпуск" localSheetId="5">#REF!</definedName>
    <definedName name="Відпуск" localSheetId="6">#REF!</definedName>
    <definedName name="Відпуск">#REF!</definedName>
    <definedName name="відх_оч" localSheetId="5">'[47] ГВ'!#REF!</definedName>
    <definedName name="відх_оч" localSheetId="6">'[47] ГВ'!#REF!</definedName>
    <definedName name="відх_оч">'[47] ГВ'!#REF!</definedName>
    <definedName name="відх_пл" localSheetId="5">'[47] ГВ'!#REF!</definedName>
    <definedName name="відх_пл" localSheetId="6">'[47] ГВ'!#REF!</definedName>
    <definedName name="відх_пл">'[47] ГВ'!#REF!</definedName>
    <definedName name="вііф" hidden="1">{#N/A,#N/A,FALSE,"9PS0"}</definedName>
    <definedName name="внешние_поставщики" localSheetId="5">#REF!</definedName>
    <definedName name="внешние_поставщики" localSheetId="6">#REF!</definedName>
    <definedName name="внешние_поставщики">#REF!</definedName>
    <definedName name="вод_1" localSheetId="5">[48]Бюджет_шаб_07!#REF!</definedName>
    <definedName name="вод_1" localSheetId="6">[48]Бюджет_шаб_07!#REF!</definedName>
    <definedName name="вод_1">[48]Бюджет_шаб_07!#REF!</definedName>
    <definedName name="вод_2" localSheetId="5">[48]Бюджет_шаб_07!#REF!</definedName>
    <definedName name="вод_2" localSheetId="6">[48]Бюджет_шаб_07!#REF!</definedName>
    <definedName name="вод_2">[48]Бюджет_шаб_07!#REF!</definedName>
    <definedName name="вода2" hidden="1">{#N/A,#N/A,FALSE,"9PS0"}</definedName>
    <definedName name="вохр_1" localSheetId="5">#REF!</definedName>
    <definedName name="вохр_1" localSheetId="6">#REF!</definedName>
    <definedName name="вохр_1">#REF!</definedName>
    <definedName name="вохр_2" localSheetId="5">'[49]0291'!#REF!</definedName>
    <definedName name="вохр_2" localSheetId="6">'[49]0291'!#REF!</definedName>
    <definedName name="вохр_2">'[49]0291'!#REF!</definedName>
    <definedName name="вохр_3" localSheetId="5">'[49]0291'!#REF!</definedName>
    <definedName name="вохр_3" localSheetId="6">'[49]0291'!#REF!</definedName>
    <definedName name="вохр_3">'[49]0291'!#REF!</definedName>
    <definedName name="вохр_4" localSheetId="5">'[49]0291'!#REF!</definedName>
    <definedName name="вохр_4" localSheetId="6">'[49]0291'!#REF!</definedName>
    <definedName name="вохр_4">'[49]0291'!#REF!</definedName>
    <definedName name="вохр_оч" localSheetId="5">'[49]0291'!#REF!</definedName>
    <definedName name="вохр_оч" localSheetId="6">'[49]0291'!#REF!</definedName>
    <definedName name="вохр_оч">'[49]0291'!#REF!</definedName>
    <definedName name="вохр_пл" localSheetId="5">'[50]Сторож охор_шаб'!#REF!</definedName>
    <definedName name="вохр_пл" localSheetId="6">'[50]Сторож охор_шаб'!#REF!</definedName>
    <definedName name="вохр_пл">'[50]Сторож охор_шаб'!#REF!</definedName>
    <definedName name="все_с_01" localSheetId="5">#REF!</definedName>
    <definedName name="все_с_01" localSheetId="6">#REF!</definedName>
    <definedName name="все_с_01">#REF!</definedName>
    <definedName name="Встав">[51]Коригування!$W$9:$W$2131,[51]Коригування!$AF$9:$AH$2131,[51]Коригування!$AM$9:$AM$2131,[51]Коригування!$AO$9:$AO$2131,[51]Коригування!$AQ$9:$AQ$2131,[51]Коригування!$AU$9:$AU$2131,[51]Коригування!$AW$9:$AW$2131+[51]Коригування!$AY$9:$BD$2131,[51]Коригування!$BG$9:$BP$2131,[51]Коригування!$BY$9:$BY$2131,[51]Коригування!$CF$9:$CG$2131,[51]Коригування!$CJ$9:$CO$2131,[51]Коригування!$CX$9:$CY$2131,[51]Коригування!$DB$9:$DC$2131,[51]Коригування!$DJ$9:$DJ$2131,[51]Коригування!$DL$9:$DM$2131,[51]Коригування!$DO$9:$DO$2131,[51]Коригування!$DT$9:$DT$2131</definedName>
    <definedName name="ВСЬОГО" localSheetId="5">#REF!</definedName>
    <definedName name="ВСЬОГО" localSheetId="6">#REF!</definedName>
    <definedName name="ВСЬОГО">#REF!</definedName>
    <definedName name="ВчерашнийДень">[0]!ВчерашнийДень</definedName>
    <definedName name="вы" localSheetId="5">[13]!вы</definedName>
    <definedName name="вы" localSheetId="6">[13]!вы</definedName>
    <definedName name="вы">[13]!вы</definedName>
    <definedName name="выс" hidden="1">{"'таб 21'!$A$1:$U$24","'таб 21'!$A$1:$U$1"}</definedName>
    <definedName name="выц" localSheetId="5">[13]!выц</definedName>
    <definedName name="выц" localSheetId="6">[13]!выц</definedName>
    <definedName name="выц">[13]!выц</definedName>
    <definedName name="Г123" localSheetId="5">'[52]ВД (анал)'!#REF!</definedName>
    <definedName name="Г123" localSheetId="6">'[52]ВД (анал)'!#REF!</definedName>
    <definedName name="Г123">'[52]ВД (анал)'!#REF!</definedName>
    <definedName name="г154" localSheetId="5">#REF!</definedName>
    <definedName name="г154" localSheetId="6">#REF!</definedName>
    <definedName name="г154">#REF!</definedName>
    <definedName name="ГК" hidden="1">{#N/A,#N/A,TRUE,"попередні"}</definedName>
    <definedName name="Год">'[53]Технич лист'!$F$2:$F$100</definedName>
    <definedName name="госп_п_01" localSheetId="5">#REF!</definedName>
    <definedName name="госп_п_01" localSheetId="6">#REF!</definedName>
    <definedName name="госп_п_01">#REF!</definedName>
    <definedName name="госп_п_02" localSheetId="5">#REF!</definedName>
    <definedName name="госп_п_02" localSheetId="6">#REF!</definedName>
    <definedName name="госп_п_02">#REF!</definedName>
    <definedName name="госп_с_01" localSheetId="5">#REF!</definedName>
    <definedName name="госп_с_01" localSheetId="6">#REF!</definedName>
    <definedName name="госп_с_01">#REF!</definedName>
    <definedName name="госп_ф_01" localSheetId="5">#REF!</definedName>
    <definedName name="госп_ф_01" localSheetId="6">#REF!</definedName>
    <definedName name="госп_ф_01">#REF!</definedName>
    <definedName name="гр.5_р.12" localSheetId="5">#REF!</definedName>
    <definedName name="гр.5_р.12" localSheetId="6">#REF!</definedName>
    <definedName name="гр.5_р.12">#REF!</definedName>
    <definedName name="гр.7_р.12" localSheetId="5">#REF!</definedName>
    <definedName name="гр.7_р.12" localSheetId="6">#REF!</definedName>
    <definedName name="гр.7_р.12">#REF!</definedName>
    <definedName name="график" localSheetId="5">#REF!</definedName>
    <definedName name="график" localSheetId="6">#REF!</definedName>
    <definedName name="график">#REF!</definedName>
    <definedName name="груд">'[42]812'!$AB$1:$AB$65536</definedName>
    <definedName name="ГРУДЕНЬ" hidden="1">{#N/A,#N/A,FALSE,"9PS0"}</definedName>
    <definedName name="группа">[54]PR!$A$1:$A$21</definedName>
    <definedName name="Группа_ДТЭК_внешние_поставщики" localSheetId="5">#REF!</definedName>
    <definedName name="Группа_ДТЭК_внешние_поставщики" localSheetId="6">#REF!</definedName>
    <definedName name="Группа_ДТЭК_внешние_поставщики">#REF!</definedName>
    <definedName name="Группа_ДТЭК_наименование" localSheetId="5">#REF!</definedName>
    <definedName name="Группа_ДТЭК_наименование" localSheetId="6">#REF!</definedName>
    <definedName name="Группа_ДТЭК_наименование">#REF!</definedName>
    <definedName name="гсм_б_10м" localSheetId="5">#REF!</definedName>
    <definedName name="гсм_б_10м" localSheetId="6">#REF!</definedName>
    <definedName name="гсм_б_10м">#REF!</definedName>
    <definedName name="гсм_б_11м" localSheetId="5">#REF!</definedName>
    <definedName name="гсм_б_11м" localSheetId="6">#REF!</definedName>
    <definedName name="гсм_б_11м">#REF!</definedName>
    <definedName name="гсм_б_12м" localSheetId="5">#REF!</definedName>
    <definedName name="гсм_б_12м" localSheetId="6">#REF!</definedName>
    <definedName name="гсм_б_12м">#REF!</definedName>
    <definedName name="гсм_б_2м" localSheetId="5">#REF!</definedName>
    <definedName name="гсм_б_2м" localSheetId="6">#REF!</definedName>
    <definedName name="гсм_б_2м">#REF!</definedName>
    <definedName name="гсм_б_3м" localSheetId="5">#REF!</definedName>
    <definedName name="гсм_б_3м" localSheetId="6">#REF!</definedName>
    <definedName name="гсм_б_3м">#REF!</definedName>
    <definedName name="гсм_б_4м" localSheetId="5">#REF!</definedName>
    <definedName name="гсм_б_4м" localSheetId="6">#REF!</definedName>
    <definedName name="гсм_б_4м">#REF!</definedName>
    <definedName name="гсм_б_5м" localSheetId="5">#REF!</definedName>
    <definedName name="гсм_б_5м" localSheetId="6">#REF!</definedName>
    <definedName name="гсм_б_5м">#REF!</definedName>
    <definedName name="гсм_б_6м" localSheetId="5">#REF!</definedName>
    <definedName name="гсм_б_6м" localSheetId="6">#REF!</definedName>
    <definedName name="гсм_б_6м">#REF!</definedName>
    <definedName name="гсм_б_7м" localSheetId="5">#REF!</definedName>
    <definedName name="гсм_б_7м" localSheetId="6">#REF!</definedName>
    <definedName name="гсм_б_7м">#REF!</definedName>
    <definedName name="гсм_б_8м" localSheetId="5">#REF!</definedName>
    <definedName name="гсм_б_8м" localSheetId="6">#REF!</definedName>
    <definedName name="гсм_б_8м">#REF!</definedName>
    <definedName name="гсм_б_9м" localSheetId="5">#REF!</definedName>
    <definedName name="гсм_б_9м" localSheetId="6">#REF!</definedName>
    <definedName name="гсм_б_9м">#REF!</definedName>
    <definedName name="гсм_б_авг" localSheetId="5">#REF!</definedName>
    <definedName name="гсм_б_авг" localSheetId="6">#REF!</definedName>
    <definedName name="гсм_б_авг">#REF!</definedName>
    <definedName name="гсм_б_апр" localSheetId="5">#REF!</definedName>
    <definedName name="гсм_б_апр" localSheetId="6">#REF!</definedName>
    <definedName name="гсм_б_апр">#REF!</definedName>
    <definedName name="гсм_б_дек" localSheetId="5">#REF!</definedName>
    <definedName name="гсм_б_дек" localSheetId="6">#REF!</definedName>
    <definedName name="гсм_б_дек">#REF!</definedName>
    <definedName name="гсм_б_июль" localSheetId="5">#REF!</definedName>
    <definedName name="гсм_б_июль" localSheetId="6">#REF!</definedName>
    <definedName name="гсм_б_июль">#REF!</definedName>
    <definedName name="гсм_б_июнь" localSheetId="5">#REF!</definedName>
    <definedName name="гсм_б_июнь" localSheetId="6">#REF!</definedName>
    <definedName name="гсм_б_июнь">#REF!</definedName>
    <definedName name="гсм_б_май" localSheetId="5">#REF!</definedName>
    <definedName name="гсм_б_май" localSheetId="6">#REF!</definedName>
    <definedName name="гсм_б_май">#REF!</definedName>
    <definedName name="гсм_б_март" localSheetId="5">#REF!</definedName>
    <definedName name="гсм_б_март" localSheetId="6">#REF!</definedName>
    <definedName name="гсм_б_март">#REF!</definedName>
    <definedName name="гсм_б_нояб" localSheetId="5">#REF!</definedName>
    <definedName name="гсм_б_нояб" localSheetId="6">#REF!</definedName>
    <definedName name="гсм_б_нояб">#REF!</definedName>
    <definedName name="гсм_б_окт" localSheetId="5">#REF!</definedName>
    <definedName name="гсм_б_окт" localSheetId="6">#REF!</definedName>
    <definedName name="гсм_б_окт">#REF!</definedName>
    <definedName name="гсм_б_сент" localSheetId="5">#REF!</definedName>
    <definedName name="гсм_б_сент" localSheetId="6">#REF!</definedName>
    <definedName name="гсм_б_сент">#REF!</definedName>
    <definedName name="гсм_б_фев" localSheetId="5">#REF!</definedName>
    <definedName name="гсм_б_фев" localSheetId="6">#REF!</definedName>
    <definedName name="гсм_б_фев">#REF!</definedName>
    <definedName name="гсм_б_янв" localSheetId="5">#REF!</definedName>
    <definedName name="гсм_б_янв" localSheetId="6">#REF!</definedName>
    <definedName name="гсм_б_янв">#REF!</definedName>
    <definedName name="гсм_п_10м" localSheetId="5">#REF!</definedName>
    <definedName name="гсм_п_10м" localSheetId="6">#REF!</definedName>
    <definedName name="гсм_п_10м">#REF!</definedName>
    <definedName name="гсм_п_11м" localSheetId="5">#REF!</definedName>
    <definedName name="гсм_п_11м" localSheetId="6">#REF!</definedName>
    <definedName name="гсм_п_11м">#REF!</definedName>
    <definedName name="гсм_п_12м" localSheetId="5">#REF!</definedName>
    <definedName name="гсм_п_12м" localSheetId="6">#REF!</definedName>
    <definedName name="гсм_п_12м">#REF!</definedName>
    <definedName name="гсм_п_2м" localSheetId="5">#REF!</definedName>
    <definedName name="гсм_п_2м" localSheetId="6">#REF!</definedName>
    <definedName name="гсм_п_2м">#REF!</definedName>
    <definedName name="гсм_п_3м" localSheetId="5">#REF!</definedName>
    <definedName name="гсм_п_3м" localSheetId="6">#REF!</definedName>
    <definedName name="гсм_п_3м">#REF!</definedName>
    <definedName name="гсм_п_4м" localSheetId="5">#REF!</definedName>
    <definedName name="гсм_п_4м" localSheetId="6">#REF!</definedName>
    <definedName name="гсм_п_4м">#REF!</definedName>
    <definedName name="гсм_п_5м" localSheetId="5">#REF!</definedName>
    <definedName name="гсм_п_5м" localSheetId="6">#REF!</definedName>
    <definedName name="гсм_п_5м">#REF!</definedName>
    <definedName name="гсм_п_6м" localSheetId="5">#REF!</definedName>
    <definedName name="гсм_п_6м" localSheetId="6">#REF!</definedName>
    <definedName name="гсм_п_6м">#REF!</definedName>
    <definedName name="гсм_п_7м" localSheetId="5">#REF!</definedName>
    <definedName name="гсм_п_7м" localSheetId="6">#REF!</definedName>
    <definedName name="гсм_п_7м">#REF!</definedName>
    <definedName name="гсм_п_8м" localSheetId="5">#REF!</definedName>
    <definedName name="гсм_п_8м" localSheetId="6">#REF!</definedName>
    <definedName name="гсм_п_8м">#REF!</definedName>
    <definedName name="гсм_п_9м" localSheetId="5">#REF!</definedName>
    <definedName name="гсм_п_9м" localSheetId="6">#REF!</definedName>
    <definedName name="гсм_п_9м">#REF!</definedName>
    <definedName name="гсм_п_авг" localSheetId="5">#REF!</definedName>
    <definedName name="гсм_п_авг" localSheetId="6">#REF!</definedName>
    <definedName name="гсм_п_авг">#REF!</definedName>
    <definedName name="гсм_п_апр" localSheetId="5">#REF!</definedName>
    <definedName name="гсм_п_апр" localSheetId="6">#REF!</definedName>
    <definedName name="гсм_п_апр">#REF!</definedName>
    <definedName name="гсм_п_дек" localSheetId="5">#REF!</definedName>
    <definedName name="гсм_п_дек" localSheetId="6">#REF!</definedName>
    <definedName name="гсм_п_дек">#REF!</definedName>
    <definedName name="гсм_п_июль" localSheetId="5">#REF!</definedName>
    <definedName name="гсм_п_июль" localSheetId="6">#REF!</definedName>
    <definedName name="гсм_п_июль">#REF!</definedName>
    <definedName name="гсм_п_июнь" localSheetId="5">#REF!</definedName>
    <definedName name="гсм_п_июнь" localSheetId="6">#REF!</definedName>
    <definedName name="гсм_п_июнь">#REF!</definedName>
    <definedName name="гсм_п_май" localSheetId="5">#REF!</definedName>
    <definedName name="гсм_п_май" localSheetId="6">#REF!</definedName>
    <definedName name="гсм_п_май">#REF!</definedName>
    <definedName name="гсм_п_март" localSheetId="5">#REF!</definedName>
    <definedName name="гсм_п_март" localSheetId="6">#REF!</definedName>
    <definedName name="гсм_п_март">#REF!</definedName>
    <definedName name="гсм_п_нояб" localSheetId="5">#REF!</definedName>
    <definedName name="гсм_п_нояб" localSheetId="6">#REF!</definedName>
    <definedName name="гсм_п_нояб">#REF!</definedName>
    <definedName name="гсм_п_окт" localSheetId="5">#REF!</definedName>
    <definedName name="гсм_п_окт" localSheetId="6">#REF!</definedName>
    <definedName name="гсм_п_окт">#REF!</definedName>
    <definedName name="гсм_п_сент" localSheetId="5">#REF!</definedName>
    <definedName name="гсм_п_сент" localSheetId="6">#REF!</definedName>
    <definedName name="гсм_п_сент">#REF!</definedName>
    <definedName name="гсм_п_фев" localSheetId="5">#REF!</definedName>
    <definedName name="гсм_п_фев" localSheetId="6">#REF!</definedName>
    <definedName name="гсм_п_фев">#REF!</definedName>
    <definedName name="гсм_п_янв" localSheetId="5">#REF!</definedName>
    <definedName name="гсм_п_янв" localSheetId="6">#REF!</definedName>
    <definedName name="гсм_п_янв">#REF!</definedName>
    <definedName name="гсм_ф_10м" localSheetId="5">#REF!</definedName>
    <definedName name="гсм_ф_10м" localSheetId="6">#REF!</definedName>
    <definedName name="гсм_ф_10м">#REF!</definedName>
    <definedName name="гсм_ф_11м" localSheetId="5">#REF!</definedName>
    <definedName name="гсм_ф_11м" localSheetId="6">#REF!</definedName>
    <definedName name="гсм_ф_11м">#REF!</definedName>
    <definedName name="гсм_ф_12м" localSheetId="5">#REF!</definedName>
    <definedName name="гсм_ф_12м" localSheetId="6">#REF!</definedName>
    <definedName name="гсм_ф_12м">#REF!</definedName>
    <definedName name="гсм_ф_2м" localSheetId="5">#REF!</definedName>
    <definedName name="гсм_ф_2м" localSheetId="6">#REF!</definedName>
    <definedName name="гсм_ф_2м">#REF!</definedName>
    <definedName name="гсм_ф_3м" localSheetId="5">#REF!</definedName>
    <definedName name="гсм_ф_3м" localSheetId="6">#REF!</definedName>
    <definedName name="гсм_ф_3м">#REF!</definedName>
    <definedName name="гсм_ф_4м" localSheetId="5">#REF!</definedName>
    <definedName name="гсм_ф_4м" localSheetId="6">#REF!</definedName>
    <definedName name="гсм_ф_4м">#REF!</definedName>
    <definedName name="гсм_ф_5м" localSheetId="5">#REF!</definedName>
    <definedName name="гсм_ф_5м" localSheetId="6">#REF!</definedName>
    <definedName name="гсм_ф_5м">#REF!</definedName>
    <definedName name="гсм_ф_6м" localSheetId="5">#REF!</definedName>
    <definedName name="гсм_ф_6м" localSheetId="6">#REF!</definedName>
    <definedName name="гсм_ф_6м">#REF!</definedName>
    <definedName name="гсм_ф_7м" localSheetId="5">#REF!</definedName>
    <definedName name="гсм_ф_7м" localSheetId="6">#REF!</definedName>
    <definedName name="гсм_ф_7м">#REF!</definedName>
    <definedName name="гсм_ф_8м" localSheetId="5">#REF!</definedName>
    <definedName name="гсм_ф_8м" localSheetId="6">#REF!</definedName>
    <definedName name="гсм_ф_8м">#REF!</definedName>
    <definedName name="гсм_ф_9м" localSheetId="5">#REF!</definedName>
    <definedName name="гсм_ф_9м" localSheetId="6">#REF!</definedName>
    <definedName name="гсм_ф_9м">#REF!</definedName>
    <definedName name="гсм_ф_авг" localSheetId="5">#REF!</definedName>
    <definedName name="гсм_ф_авг" localSheetId="6">#REF!</definedName>
    <definedName name="гсм_ф_авг">#REF!</definedName>
    <definedName name="гсм_ф_апр" localSheetId="5">#REF!</definedName>
    <definedName name="гсм_ф_апр" localSheetId="6">#REF!</definedName>
    <definedName name="гсм_ф_апр">#REF!</definedName>
    <definedName name="гсм_ф_дек" localSheetId="5">#REF!</definedName>
    <definedName name="гсм_ф_дек" localSheetId="6">#REF!</definedName>
    <definedName name="гсм_ф_дек">#REF!</definedName>
    <definedName name="гсм_ф_июль" localSheetId="5">#REF!</definedName>
    <definedName name="гсм_ф_июль" localSheetId="6">#REF!</definedName>
    <definedName name="гсм_ф_июль">#REF!</definedName>
    <definedName name="гсм_ф_июнь" localSheetId="5">#REF!</definedName>
    <definedName name="гсм_ф_июнь" localSheetId="6">#REF!</definedName>
    <definedName name="гсм_ф_июнь">#REF!</definedName>
    <definedName name="гсм_ф_май" localSheetId="5">#REF!</definedName>
    <definedName name="гсм_ф_май" localSheetId="6">#REF!</definedName>
    <definedName name="гсм_ф_май">#REF!</definedName>
    <definedName name="гсм_ф_март" localSheetId="5">#REF!</definedName>
    <definedName name="гсм_ф_март" localSheetId="6">#REF!</definedName>
    <definedName name="гсм_ф_март">#REF!</definedName>
    <definedName name="гсм_ф_нояб" localSheetId="5">#REF!</definedName>
    <definedName name="гсм_ф_нояб" localSheetId="6">#REF!</definedName>
    <definedName name="гсм_ф_нояб">#REF!</definedName>
    <definedName name="гсм_ф_окт" localSheetId="5">#REF!</definedName>
    <definedName name="гсм_ф_окт" localSheetId="6">#REF!</definedName>
    <definedName name="гсм_ф_окт">#REF!</definedName>
    <definedName name="гсм_ф_сент" localSheetId="5">#REF!</definedName>
    <definedName name="гсм_ф_сент" localSheetId="6">#REF!</definedName>
    <definedName name="гсм_ф_сент">#REF!</definedName>
    <definedName name="гсм_ф_фев" localSheetId="5">#REF!</definedName>
    <definedName name="гсм_ф_фев" localSheetId="6">#REF!</definedName>
    <definedName name="гсм_ф_фев">#REF!</definedName>
    <definedName name="гсм_ф_янв" localSheetId="5">#REF!</definedName>
    <definedName name="гсм_ф_янв" localSheetId="6">#REF!</definedName>
    <definedName name="гсм_ф_янв">#REF!</definedName>
    <definedName name="гшб" hidden="1">{"'таб 21'!$A$1:$U$24","'таб 21'!$A$1:$U$1"}</definedName>
    <definedName name="Д" localSheetId="1">#REF!</definedName>
    <definedName name="Д" localSheetId="5">#REF!</definedName>
    <definedName name="Д" localSheetId="6">#REF!</definedName>
    <definedName name="Д" localSheetId="0">#REF!</definedName>
    <definedName name="Д">#REF!</definedName>
    <definedName name="дд">[55]БДР!$A:$IV</definedName>
    <definedName name="ддд">[13]!ддд</definedName>
    <definedName name="дез_1" localSheetId="5">'[49]0292'!#REF!</definedName>
    <definedName name="дез_1" localSheetId="6">'[49]0292'!#REF!</definedName>
    <definedName name="дез_1">'[49]0292'!#REF!</definedName>
    <definedName name="дез_2" localSheetId="5">'[49]0292'!#REF!</definedName>
    <definedName name="дез_2" localSheetId="6">'[49]0292'!#REF!</definedName>
    <definedName name="дез_2">'[49]0292'!#REF!</definedName>
    <definedName name="дез_3" localSheetId="5">'[49]0292'!#REF!</definedName>
    <definedName name="дез_3" localSheetId="6">'[49]0292'!#REF!</definedName>
    <definedName name="дез_3">'[49]0292'!#REF!</definedName>
    <definedName name="дез_4" localSheetId="5">'[49]0292'!#REF!</definedName>
    <definedName name="дез_4" localSheetId="6">'[49]0292'!#REF!</definedName>
    <definedName name="дез_4">'[49]0292'!#REF!</definedName>
    <definedName name="дез_г" localSheetId="5">'[49]0292'!#REF!</definedName>
    <definedName name="дез_г" localSheetId="6">'[49]0292'!#REF!</definedName>
    <definedName name="дез_г">'[49]0292'!#REF!</definedName>
    <definedName name="дез_оч" localSheetId="5">'[49]0292'!#REF!</definedName>
    <definedName name="дез_оч" localSheetId="6">'[49]0292'!#REF!</definedName>
    <definedName name="дез_оч">'[49]0292'!#REF!</definedName>
    <definedName name="дез_пл" localSheetId="5">[40]дез!#REF!</definedName>
    <definedName name="дез_пл" localSheetId="6">[40]дез!#REF!</definedName>
    <definedName name="дез_пл">[40]дез!#REF!</definedName>
    <definedName name="дез_сх" localSheetId="5">'[49]0292'!#REF!</definedName>
    <definedName name="дез_сх" localSheetId="6">'[49]0292'!#REF!</definedName>
    <definedName name="дез_сх">'[49]0292'!#REF!</definedName>
    <definedName name="декабрь" hidden="1">{#N/A,#N/A,FALSE,"9PS0"}</definedName>
    <definedName name="ДепЕЗ" hidden="1">{#N/A,#N/A,FALSE,"9PS0"}</definedName>
    <definedName name="Динамика_импорта_ферро_98_00" localSheetId="5">#REF!</definedName>
    <definedName name="Динамика_импорта_ферро_98_00" localSheetId="6">#REF!</definedName>
    <definedName name="Динамика_импорта_ферро_98_00">#REF!</definedName>
    <definedName name="Динамика_импорта_ферро_98_01" localSheetId="5">#REF!</definedName>
    <definedName name="Динамика_импорта_ферро_98_01" localSheetId="6">#REF!</definedName>
    <definedName name="Динамика_импорта_ферро_98_01">#REF!</definedName>
    <definedName name="Динамика_импорта_ферро_98_99" localSheetId="5">#REF!</definedName>
    <definedName name="Динамика_импорта_ферро_98_99" localSheetId="6">#REF!</definedName>
    <definedName name="Динамика_импорта_ферро_98_99">#REF!</definedName>
    <definedName name="Динамика_экспорта_ферро_98_00" localSheetId="5">#REF!</definedName>
    <definedName name="Динамика_экспорта_ферро_98_00" localSheetId="6">#REF!</definedName>
    <definedName name="Динамика_экспорта_ферро_98_00">#REF!</definedName>
    <definedName name="Динамика_экспорта_ферро_98_01" localSheetId="5">#REF!</definedName>
    <definedName name="Динамика_экспорта_ферро_98_01" localSheetId="6">#REF!</definedName>
    <definedName name="Динамика_экспорта_ферро_98_01">#REF!</definedName>
    <definedName name="Динамика_экспорта_ферро_98_99" localSheetId="5">#REF!</definedName>
    <definedName name="Динамика_экспорта_ферро_98_99" localSheetId="6">#REF!</definedName>
    <definedName name="Динамика_экспорта_ферро_98_99">#REF!</definedName>
    <definedName name="Динамика_экспорта_чугуна_97_00" localSheetId="5">#REF!</definedName>
    <definedName name="Динамика_экспорта_чугуна_97_00" localSheetId="6">#REF!</definedName>
    <definedName name="Динамика_экспорта_чугуна_97_00">#REF!</definedName>
    <definedName name="Динамика_экспорта_чугуна_98_00" localSheetId="5">#REF!</definedName>
    <definedName name="Динамика_экспорта_чугуна_98_00" localSheetId="6">#REF!</definedName>
    <definedName name="Динамика_экспорта_чугуна_98_00">#REF!</definedName>
    <definedName name="Динамика_экспорта_чугуна_98_99" localSheetId="5">#REF!</definedName>
    <definedName name="Динамика_экспорта_чугуна_98_99" localSheetId="6">#REF!</definedName>
    <definedName name="Динамика_экспорта_чугуна_98_99">#REF!</definedName>
    <definedName name="дло1" localSheetId="5">#REF!</definedName>
    <definedName name="дло1" localSheetId="6">#REF!</definedName>
    <definedName name="дло1">#REF!</definedName>
    <definedName name="дод">'[56]Тариф на транзит'!$D$14</definedName>
    <definedName name="ДОЛ" localSheetId="5">#REF!</definedName>
    <definedName name="ДОЛ" localSheetId="6">#REF!</definedName>
    <definedName name="ДОЛ">#REF!</definedName>
    <definedName name="донов">'[57]Тариф на транзит'!$D$14</definedName>
    <definedName name="еда" localSheetId="5">'[21]АТ_на 2004_витрати_1'!#REF!</definedName>
    <definedName name="еда" localSheetId="6">'[21]АТ_на 2004_витрати_1'!#REF!</definedName>
    <definedName name="еда">'[21]АТ_на 2004_витрати_1'!#REF!</definedName>
    <definedName name="екол_1" localSheetId="5">[58]єк!#REF!</definedName>
    <definedName name="екол_1" localSheetId="6">[58]єк!#REF!</definedName>
    <definedName name="екол_1">[58]єк!#REF!</definedName>
    <definedName name="екол_2" localSheetId="5">[58]єк!#REF!</definedName>
    <definedName name="екол_2" localSheetId="6">[58]єк!#REF!</definedName>
    <definedName name="екол_2">[58]єк!#REF!</definedName>
    <definedName name="екол_3" localSheetId="5">[58]єк!#REF!</definedName>
    <definedName name="екол_3" localSheetId="6">[58]єк!#REF!</definedName>
    <definedName name="екол_3">[58]єк!#REF!</definedName>
    <definedName name="екол_4" localSheetId="5">[58]єк!#REF!</definedName>
    <definedName name="екол_4" localSheetId="6">[58]єк!#REF!</definedName>
    <definedName name="екол_4">[58]єк!#REF!</definedName>
    <definedName name="екол_оч" localSheetId="5">[58]єк!#REF!</definedName>
    <definedName name="екол_оч" localSheetId="6">[58]єк!#REF!</definedName>
    <definedName name="екол_оч">[58]єк!#REF!</definedName>
    <definedName name="екол_пл" localSheetId="5">#REF!</definedName>
    <definedName name="екол_пл" localSheetId="6">#REF!</definedName>
    <definedName name="екол_пл">#REF!</definedName>
    <definedName name="експл_9">[59]Експл!$J$59</definedName>
    <definedName name="експл_9п">[59]Експл!$I$59</definedName>
    <definedName name="експл_зв">[59]Експл!$E$59</definedName>
    <definedName name="експл_оч" localSheetId="5">[60]повірка!#REF!</definedName>
    <definedName name="експл_оч" localSheetId="6">[60]повірка!#REF!</definedName>
    <definedName name="експл_оч">[60]повірка!#REF!</definedName>
    <definedName name="експл_п">[59]Експл!$K$59</definedName>
    <definedName name="експл_пл" localSheetId="5">[61]вдоск!#REF!</definedName>
    <definedName name="експл_пл" localSheetId="6">[61]вдоск!#REF!</definedName>
    <definedName name="експл_пл">[61]вдоск!#REF!</definedName>
    <definedName name="ел_1" localSheetId="5">[62]енергія!#REF!</definedName>
    <definedName name="ел_1" localSheetId="6">[62]енергія!#REF!</definedName>
    <definedName name="ел_1">[62]енергія!#REF!</definedName>
    <definedName name="ел_2" localSheetId="5">[62]енергія!#REF!</definedName>
    <definedName name="ел_2" localSheetId="6">[62]енергія!#REF!</definedName>
    <definedName name="ел_2">[62]енергія!#REF!</definedName>
    <definedName name="ел_3" localSheetId="5">[62]енергія!#REF!</definedName>
    <definedName name="ел_3" localSheetId="6">[62]енергія!#REF!</definedName>
    <definedName name="ел_3">[62]енергія!#REF!</definedName>
    <definedName name="ел_4" localSheetId="5">[62]енергія!#REF!</definedName>
    <definedName name="ел_4" localSheetId="6">[62]енергія!#REF!</definedName>
    <definedName name="ел_4">[62]енергія!#REF!</definedName>
    <definedName name="ел_г" localSheetId="5">[62]енергія!#REF!</definedName>
    <definedName name="ел_г" localSheetId="6">[62]енергія!#REF!</definedName>
    <definedName name="ел_г">[62]енергія!#REF!</definedName>
    <definedName name="ен" localSheetId="5">[13]!ен</definedName>
    <definedName name="ен" localSheetId="6">[13]!ен</definedName>
    <definedName name="ен">[13]!ен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 localSheetId="5">[13]!еь</definedName>
    <definedName name="еь" localSheetId="6">[13]!еь</definedName>
    <definedName name="еь">[13]!еь</definedName>
    <definedName name="жовт">'[42]812'!$Z$1:$Z$65536</definedName>
    <definedName name="жовтень" hidden="1">{#N/A,#N/A,FALSE,"9PS0"}</definedName>
    <definedName name="жу" localSheetId="5">'[63]0292'!#REF!</definedName>
    <definedName name="жу" localSheetId="6">'[63]0292'!#REF!</definedName>
    <definedName name="жу">'[63]0292'!#REF!</definedName>
    <definedName name="з_работы" localSheetId="5">#REF!</definedName>
    <definedName name="з_работы" localSheetId="6">#REF!</definedName>
    <definedName name="з_работы">#REF!</definedName>
    <definedName name="заг_1" localSheetId="5">#REF!</definedName>
    <definedName name="заг_1" localSheetId="6">#REF!</definedName>
    <definedName name="заг_1">#REF!</definedName>
    <definedName name="заг_2" localSheetId="5">#REF!</definedName>
    <definedName name="заг_2" localSheetId="6">#REF!</definedName>
    <definedName name="заг_2">#REF!</definedName>
    <definedName name="заг_3" localSheetId="5">#REF!</definedName>
    <definedName name="заг_3" localSheetId="6">#REF!</definedName>
    <definedName name="заг_3">#REF!</definedName>
    <definedName name="заг_4" localSheetId="5">#REF!</definedName>
    <definedName name="заг_4" localSheetId="6">#REF!</definedName>
    <definedName name="заг_4">#REF!</definedName>
    <definedName name="заг_г" localSheetId="5">#REF!</definedName>
    <definedName name="заг_г" localSheetId="6">#REF!</definedName>
    <definedName name="заг_г">#REF!</definedName>
    <definedName name="заг_оч" localSheetId="5">#REF!</definedName>
    <definedName name="заг_оч" localSheetId="6">#REF!</definedName>
    <definedName name="заг_оч">#REF!</definedName>
    <definedName name="заг_пл" localSheetId="5">#REF!</definedName>
    <definedName name="заг_пл" localSheetId="6">#REF!</definedName>
    <definedName name="заг_пл">#REF!</definedName>
    <definedName name="заг_сх" localSheetId="5">#REF!</definedName>
    <definedName name="заг_сх" localSheetId="6">#REF!</definedName>
    <definedName name="заг_сх">#REF!</definedName>
    <definedName name="_xlnm.Print_Titles" localSheetId="1">'Д 8.2 ее'!$4:$7</definedName>
    <definedName name="_xlnm.Print_Titles" localSheetId="2">'Д10(2-х ставочн)'!$8:$8</definedName>
    <definedName name="_xlnm.Print_Titles" localSheetId="4">'Дод.2 вир-во'!$9:$10</definedName>
    <definedName name="_xlnm.Print_Titles" localSheetId="3">'Додаток 1'!$9:$10</definedName>
    <definedName name="_xlnm.Print_Titles" localSheetId="5">'Додаток 3'!$9:$10</definedName>
    <definedName name="_xlnm.Print_Titles" localSheetId="6">'додаток 6'!$11:$12</definedName>
    <definedName name="зап_б_10м" localSheetId="5">#REF!</definedName>
    <definedName name="зап_б_10м" localSheetId="6">#REF!</definedName>
    <definedName name="зап_б_10м">#REF!</definedName>
    <definedName name="зап_б_11м" localSheetId="5">#REF!</definedName>
    <definedName name="зап_б_11м" localSheetId="6">#REF!</definedName>
    <definedName name="зап_б_11м">#REF!</definedName>
    <definedName name="зап_б_12м" localSheetId="5">#REF!</definedName>
    <definedName name="зап_б_12м" localSheetId="6">#REF!</definedName>
    <definedName name="зап_б_12м">#REF!</definedName>
    <definedName name="зап_б_2м" localSheetId="5">#REF!</definedName>
    <definedName name="зап_б_2м" localSheetId="6">#REF!</definedName>
    <definedName name="зап_б_2м">#REF!</definedName>
    <definedName name="зап_б_3м" localSheetId="5">#REF!</definedName>
    <definedName name="зап_б_3м" localSheetId="6">#REF!</definedName>
    <definedName name="зап_б_3м">#REF!</definedName>
    <definedName name="зап_б_4м" localSheetId="5">#REF!</definedName>
    <definedName name="зап_б_4м" localSheetId="6">#REF!</definedName>
    <definedName name="зап_б_4м">#REF!</definedName>
    <definedName name="зап_б_5м" localSheetId="5">#REF!</definedName>
    <definedName name="зап_б_5м" localSheetId="6">#REF!</definedName>
    <definedName name="зап_б_5м">#REF!</definedName>
    <definedName name="зап_б_6м" localSheetId="5">#REF!</definedName>
    <definedName name="зап_б_6м" localSheetId="6">#REF!</definedName>
    <definedName name="зап_б_6м">#REF!</definedName>
    <definedName name="зап_б_7м" localSheetId="5">#REF!</definedName>
    <definedName name="зап_б_7м" localSheetId="6">#REF!</definedName>
    <definedName name="зап_б_7м">#REF!</definedName>
    <definedName name="зап_б_8м" localSheetId="5">#REF!</definedName>
    <definedName name="зап_б_8м" localSheetId="6">#REF!</definedName>
    <definedName name="зап_б_8м">#REF!</definedName>
    <definedName name="зап_б_9м" localSheetId="5">#REF!</definedName>
    <definedName name="зап_б_9м" localSheetId="6">#REF!</definedName>
    <definedName name="зап_б_9м">#REF!</definedName>
    <definedName name="зап_б_авг" localSheetId="5">#REF!</definedName>
    <definedName name="зап_б_авг" localSheetId="6">#REF!</definedName>
    <definedName name="зап_б_авг">#REF!</definedName>
    <definedName name="зап_б_апр" localSheetId="5">#REF!</definedName>
    <definedName name="зап_б_апр" localSheetId="6">#REF!</definedName>
    <definedName name="зап_б_апр">#REF!</definedName>
    <definedName name="зап_б_дек" localSheetId="5">#REF!</definedName>
    <definedName name="зап_б_дек" localSheetId="6">#REF!</definedName>
    <definedName name="зап_б_дек">#REF!</definedName>
    <definedName name="зап_б_июль" localSheetId="5">#REF!</definedName>
    <definedName name="зап_б_июль" localSheetId="6">#REF!</definedName>
    <definedName name="зап_б_июль">#REF!</definedName>
    <definedName name="зап_б_июнь" localSheetId="5">#REF!</definedName>
    <definedName name="зап_б_июнь" localSheetId="6">#REF!</definedName>
    <definedName name="зап_б_июнь">#REF!</definedName>
    <definedName name="зап_б_май" localSheetId="5">#REF!</definedName>
    <definedName name="зап_б_май" localSheetId="6">#REF!</definedName>
    <definedName name="зап_б_май">#REF!</definedName>
    <definedName name="зап_б_март" localSheetId="5">#REF!</definedName>
    <definedName name="зап_б_март" localSheetId="6">#REF!</definedName>
    <definedName name="зап_б_март">#REF!</definedName>
    <definedName name="зап_б_нояб" localSheetId="5">#REF!</definedName>
    <definedName name="зап_б_нояб" localSheetId="6">#REF!</definedName>
    <definedName name="зап_б_нояб">#REF!</definedName>
    <definedName name="зап_б_окт" localSheetId="5">#REF!</definedName>
    <definedName name="зап_б_окт" localSheetId="6">#REF!</definedName>
    <definedName name="зап_б_окт">#REF!</definedName>
    <definedName name="зап_б_сент" localSheetId="5">#REF!</definedName>
    <definedName name="зап_б_сент" localSheetId="6">#REF!</definedName>
    <definedName name="зап_б_сент">#REF!</definedName>
    <definedName name="зап_б_фев" localSheetId="5">#REF!</definedName>
    <definedName name="зап_б_фев" localSheetId="6">#REF!</definedName>
    <definedName name="зап_б_фев">#REF!</definedName>
    <definedName name="зап_б_янв" localSheetId="5">#REF!</definedName>
    <definedName name="зап_б_янв" localSheetId="6">#REF!</definedName>
    <definedName name="зап_б_янв">#REF!</definedName>
    <definedName name="зап_п_10м" localSheetId="5">#REF!</definedName>
    <definedName name="зап_п_10м" localSheetId="6">#REF!</definedName>
    <definedName name="зап_п_10м">#REF!</definedName>
    <definedName name="зап_п_11м" localSheetId="5">#REF!</definedName>
    <definedName name="зап_п_11м" localSheetId="6">#REF!</definedName>
    <definedName name="зап_п_11м">#REF!</definedName>
    <definedName name="зап_п_12м" localSheetId="5">#REF!</definedName>
    <definedName name="зап_п_12м" localSheetId="6">#REF!</definedName>
    <definedName name="зап_п_12м">#REF!</definedName>
    <definedName name="зап_п_2м" localSheetId="5">#REF!</definedName>
    <definedName name="зап_п_2м" localSheetId="6">#REF!</definedName>
    <definedName name="зап_п_2м">#REF!</definedName>
    <definedName name="зап_п_3м" localSheetId="5">#REF!</definedName>
    <definedName name="зап_п_3м" localSheetId="6">#REF!</definedName>
    <definedName name="зап_п_3м">#REF!</definedName>
    <definedName name="зап_п_4м" localSheetId="5">#REF!</definedName>
    <definedName name="зап_п_4м" localSheetId="6">#REF!</definedName>
    <definedName name="зап_п_4м">#REF!</definedName>
    <definedName name="зап_п_5м" localSheetId="5">#REF!</definedName>
    <definedName name="зап_п_5м" localSheetId="6">#REF!</definedName>
    <definedName name="зап_п_5м">#REF!</definedName>
    <definedName name="зап_п_6м" localSheetId="5">#REF!</definedName>
    <definedName name="зап_п_6м" localSheetId="6">#REF!</definedName>
    <definedName name="зап_п_6м">#REF!</definedName>
    <definedName name="зап_п_7м" localSheetId="5">#REF!</definedName>
    <definedName name="зап_п_7м" localSheetId="6">#REF!</definedName>
    <definedName name="зап_п_7м">#REF!</definedName>
    <definedName name="зап_п_8м" localSheetId="5">#REF!</definedName>
    <definedName name="зап_п_8м" localSheetId="6">#REF!</definedName>
    <definedName name="зап_п_8м">#REF!</definedName>
    <definedName name="зап_п_9м" localSheetId="5">#REF!</definedName>
    <definedName name="зап_п_9м" localSheetId="6">#REF!</definedName>
    <definedName name="зап_п_9м">#REF!</definedName>
    <definedName name="зап_п_авг" localSheetId="5">#REF!</definedName>
    <definedName name="зап_п_авг" localSheetId="6">#REF!</definedName>
    <definedName name="зап_п_авг">#REF!</definedName>
    <definedName name="зап_п_апр" localSheetId="5">#REF!</definedName>
    <definedName name="зап_п_апр" localSheetId="6">#REF!</definedName>
    <definedName name="зап_п_апр">#REF!</definedName>
    <definedName name="зап_п_дек" localSheetId="5">#REF!</definedName>
    <definedName name="зап_п_дек" localSheetId="6">#REF!</definedName>
    <definedName name="зап_п_дек">#REF!</definedName>
    <definedName name="зап_п_июль" localSheetId="5">#REF!</definedName>
    <definedName name="зап_п_июль" localSheetId="6">#REF!</definedName>
    <definedName name="зап_п_июль">#REF!</definedName>
    <definedName name="зап_п_июнь" localSheetId="5">#REF!</definedName>
    <definedName name="зап_п_июнь" localSheetId="6">#REF!</definedName>
    <definedName name="зап_п_июнь">#REF!</definedName>
    <definedName name="зап_п_май" localSheetId="5">#REF!</definedName>
    <definedName name="зап_п_май" localSheetId="6">#REF!</definedName>
    <definedName name="зап_п_май">#REF!</definedName>
    <definedName name="зап_п_март" localSheetId="5">#REF!</definedName>
    <definedName name="зап_п_март" localSheetId="6">#REF!</definedName>
    <definedName name="зап_п_март">#REF!</definedName>
    <definedName name="зап_п_нояб" localSheetId="5">#REF!</definedName>
    <definedName name="зап_п_нояб" localSheetId="6">#REF!</definedName>
    <definedName name="зап_п_нояб">#REF!</definedName>
    <definedName name="зап_п_окт" localSheetId="5">#REF!</definedName>
    <definedName name="зап_п_окт" localSheetId="6">#REF!</definedName>
    <definedName name="зап_п_окт">#REF!</definedName>
    <definedName name="зап_п_сент" localSheetId="5">#REF!</definedName>
    <definedName name="зап_п_сент" localSheetId="6">#REF!</definedName>
    <definedName name="зап_п_сент">#REF!</definedName>
    <definedName name="зап_п_фев" localSheetId="5">#REF!</definedName>
    <definedName name="зап_п_фев" localSheetId="6">#REF!</definedName>
    <definedName name="зап_п_фев">#REF!</definedName>
    <definedName name="зап_п_янв" localSheetId="5">#REF!</definedName>
    <definedName name="зап_п_янв" localSheetId="6">#REF!</definedName>
    <definedName name="зап_п_янв">#REF!</definedName>
    <definedName name="зап_ф_10м" localSheetId="5">#REF!</definedName>
    <definedName name="зап_ф_10м" localSheetId="6">#REF!</definedName>
    <definedName name="зап_ф_10м">#REF!</definedName>
    <definedName name="зап_ф_11м" localSheetId="5">#REF!</definedName>
    <definedName name="зап_ф_11м" localSheetId="6">#REF!</definedName>
    <definedName name="зап_ф_11м">#REF!</definedName>
    <definedName name="зап_ф_12м" localSheetId="5">#REF!</definedName>
    <definedName name="зап_ф_12м" localSheetId="6">#REF!</definedName>
    <definedName name="зап_ф_12м">#REF!</definedName>
    <definedName name="зап_ф_2м" localSheetId="5">#REF!</definedName>
    <definedName name="зап_ф_2м" localSheetId="6">#REF!</definedName>
    <definedName name="зап_ф_2м">#REF!</definedName>
    <definedName name="зап_ф_3м" localSheetId="5">#REF!</definedName>
    <definedName name="зап_ф_3м" localSheetId="6">#REF!</definedName>
    <definedName name="зап_ф_3м">#REF!</definedName>
    <definedName name="зап_ф_4м" localSheetId="5">#REF!</definedName>
    <definedName name="зап_ф_4м" localSheetId="6">#REF!</definedName>
    <definedName name="зап_ф_4м">#REF!</definedName>
    <definedName name="зап_ф_5м" localSheetId="5">#REF!</definedName>
    <definedName name="зап_ф_5м" localSheetId="6">#REF!</definedName>
    <definedName name="зап_ф_5м">#REF!</definedName>
    <definedName name="зап_ф_6м" localSheetId="5">#REF!</definedName>
    <definedName name="зап_ф_6м" localSheetId="6">#REF!</definedName>
    <definedName name="зап_ф_6м">#REF!</definedName>
    <definedName name="зап_ф_7м" localSheetId="5">#REF!</definedName>
    <definedName name="зап_ф_7м" localSheetId="6">#REF!</definedName>
    <definedName name="зап_ф_7м">#REF!</definedName>
    <definedName name="зап_ф_8м" localSheetId="5">#REF!</definedName>
    <definedName name="зап_ф_8м" localSheetId="6">#REF!</definedName>
    <definedName name="зап_ф_8м">#REF!</definedName>
    <definedName name="зап_ф_9м" localSheetId="5">#REF!</definedName>
    <definedName name="зап_ф_9м" localSheetId="6">#REF!</definedName>
    <definedName name="зап_ф_9м">#REF!</definedName>
    <definedName name="зап_ф_авг" localSheetId="5">#REF!</definedName>
    <definedName name="зап_ф_авг" localSheetId="6">#REF!</definedName>
    <definedName name="зап_ф_авг">#REF!</definedName>
    <definedName name="зап_ф_апр" localSheetId="5">#REF!</definedName>
    <definedName name="зап_ф_апр" localSheetId="6">#REF!</definedName>
    <definedName name="зап_ф_апр">#REF!</definedName>
    <definedName name="зап_ф_дек" localSheetId="5">#REF!</definedName>
    <definedName name="зап_ф_дек" localSheetId="6">#REF!</definedName>
    <definedName name="зап_ф_дек">#REF!</definedName>
    <definedName name="зап_ф_июль" localSheetId="5">#REF!</definedName>
    <definedName name="зап_ф_июль" localSheetId="6">#REF!</definedName>
    <definedName name="зап_ф_июль">#REF!</definedName>
    <definedName name="зап_ф_июнь" localSheetId="5">#REF!</definedName>
    <definedName name="зап_ф_июнь" localSheetId="6">#REF!</definedName>
    <definedName name="зап_ф_июнь">#REF!</definedName>
    <definedName name="зап_ф_май" localSheetId="5">#REF!</definedName>
    <definedName name="зап_ф_май" localSheetId="6">#REF!</definedName>
    <definedName name="зап_ф_май">#REF!</definedName>
    <definedName name="зап_ф_март" localSheetId="5">#REF!</definedName>
    <definedName name="зап_ф_март" localSheetId="6">#REF!</definedName>
    <definedName name="зап_ф_март">#REF!</definedName>
    <definedName name="зап_ф_нояб" localSheetId="5">#REF!</definedName>
    <definedName name="зап_ф_нояб" localSheetId="6">#REF!</definedName>
    <definedName name="зап_ф_нояб">#REF!</definedName>
    <definedName name="зап_ф_окт" localSheetId="5">#REF!</definedName>
    <definedName name="зап_ф_окт" localSheetId="6">#REF!</definedName>
    <definedName name="зап_ф_окт">#REF!</definedName>
    <definedName name="зап_ф_сент" localSheetId="5">#REF!</definedName>
    <definedName name="зап_ф_сент" localSheetId="6">#REF!</definedName>
    <definedName name="зап_ф_сент">#REF!</definedName>
    <definedName name="зап_ф_фев" localSheetId="5">#REF!</definedName>
    <definedName name="зап_ф_фев" localSheetId="6">#REF!</definedName>
    <definedName name="зап_ф_фев">#REF!</definedName>
    <definedName name="зап_ф_янв" localSheetId="5">#REF!</definedName>
    <definedName name="зап_ф_янв" localSheetId="6">#REF!</definedName>
    <definedName name="зап_ф_янв">#REF!</definedName>
    <definedName name="зарплатаБ" hidden="1">{#N/A,#N/A,FALSE,"9PS0"}</definedName>
    <definedName name="зах_1" localSheetId="5">#REF!</definedName>
    <definedName name="зах_1" localSheetId="6">#REF!</definedName>
    <definedName name="зах_1">#REF!</definedName>
    <definedName name="зах_2" localSheetId="5">#REF!</definedName>
    <definedName name="зах_2" localSheetId="6">#REF!</definedName>
    <definedName name="зах_2">#REF!</definedName>
    <definedName name="зах_3" localSheetId="5">#REF!</definedName>
    <definedName name="зах_3" localSheetId="6">#REF!</definedName>
    <definedName name="зах_3">#REF!</definedName>
    <definedName name="зах_4" localSheetId="5">#REF!</definedName>
    <definedName name="зах_4" localSheetId="6">#REF!</definedName>
    <definedName name="зах_4">#REF!</definedName>
    <definedName name="зах_9" localSheetId="5">[64]підсумок_спецодяг!#REF!</definedName>
    <definedName name="зах_9" localSheetId="6">[64]підсумок_спецодяг!#REF!</definedName>
    <definedName name="зах_9">[64]підсумок_спецодяг!#REF!</definedName>
    <definedName name="зах_9п" localSheetId="5">[64]підсумок_спецодяг!#REF!</definedName>
    <definedName name="зах_9п" localSheetId="6">[64]підсумок_спецодяг!#REF!</definedName>
    <definedName name="зах_9п">[64]підсумок_спецодяг!#REF!</definedName>
    <definedName name="зах_г" localSheetId="5">[64]підсумок_спецодяг!#REF!</definedName>
    <definedName name="зах_г" localSheetId="6">[64]підсумок_спецодяг!#REF!</definedName>
    <definedName name="зах_г">[64]підсумок_спецодяг!#REF!</definedName>
    <definedName name="зах_зв" localSheetId="5">[64]підсумок_спецодяг!#REF!</definedName>
    <definedName name="зах_зв" localSheetId="6">[64]підсумок_спецодяг!#REF!</definedName>
    <definedName name="зах_зв">[64]підсумок_спецодяг!#REF!</definedName>
    <definedName name="зах_оч" localSheetId="5">#REF!</definedName>
    <definedName name="зах_оч" localSheetId="6">#REF!</definedName>
    <definedName name="зах_оч">#REF!</definedName>
    <definedName name="зах_п" localSheetId="5">[64]підсумок_спецодяг!#REF!</definedName>
    <definedName name="зах_п" localSheetId="6">[64]підсумок_спецодяг!#REF!</definedName>
    <definedName name="зах_п">[64]підсумок_спецодяг!#REF!</definedName>
    <definedName name="зах_пл" localSheetId="5">#REF!</definedName>
    <definedName name="зах_пл" localSheetId="6">#REF!</definedName>
    <definedName name="зах_пл">#REF!</definedName>
    <definedName name="зах_сх" localSheetId="5">#REF!</definedName>
    <definedName name="зах_сх" localSheetId="6">#REF!</definedName>
    <definedName name="зах_сх">#REF!</definedName>
    <definedName name="ЗБ">'[65]tar ee 99'!$CT$95:$CT$110</definedName>
    <definedName name="зв">[59]ПЛАН_1вар!$G$1:$G$65536</definedName>
    <definedName name="зв_01" localSheetId="5">#REF!</definedName>
    <definedName name="зв_01" localSheetId="6">#REF!</definedName>
    <definedName name="зв_01">#REF!</definedName>
    <definedName name="зв_1" localSheetId="5">[66]связь_07!#REF!</definedName>
    <definedName name="зв_1" localSheetId="6">[66]связь_07!#REF!</definedName>
    <definedName name="зв_1">[66]связь_07!#REF!</definedName>
    <definedName name="зв_2" localSheetId="5">[66]связь_07!#REF!</definedName>
    <definedName name="зв_2" localSheetId="6">[66]связь_07!#REF!</definedName>
    <definedName name="зв_2">[66]связь_07!#REF!</definedName>
    <definedName name="зв_2004">[44]м_812!$H$1:$H$65536</definedName>
    <definedName name="зв_9">[59]ПЛАН_1вар!$L$1:$L$65536</definedName>
    <definedName name="зв_9м">[44]м_812!$K$1:$K$65536</definedName>
    <definedName name="зв_оч" localSheetId="5">[40]связь!#REF!</definedName>
    <definedName name="зв_оч" localSheetId="6">[40]связь!#REF!</definedName>
    <definedName name="зв_оч">[40]связь!#REF!</definedName>
    <definedName name="ЗвітЗа_1квартал" localSheetId="5">#REF!</definedName>
    <definedName name="ЗвітЗа_1квартал" localSheetId="6">#REF!</definedName>
    <definedName name="ЗвітЗа_1квартал">#REF!</definedName>
    <definedName name="ЗвітЗа_3квартали" localSheetId="5">#REF!</definedName>
    <definedName name="ЗвітЗа_3квартали" localSheetId="6">#REF!</definedName>
    <definedName name="ЗвітЗа_3квартали">#REF!</definedName>
    <definedName name="ЗвітЗа_Півріччя" localSheetId="5">#REF!</definedName>
    <definedName name="ЗвітЗа_Півріччя" localSheetId="6">#REF!</definedName>
    <definedName name="ЗвітЗа_Півріччя">#REF!</definedName>
    <definedName name="ЗвітЗа_Рік" localSheetId="5">#REF!</definedName>
    <definedName name="ЗвітЗа_Рік" localSheetId="6">#REF!</definedName>
    <definedName name="ЗвітЗа_Рік">#REF!</definedName>
    <definedName name="земл_пл" localSheetId="5">#REF!</definedName>
    <definedName name="земл_пл" localSheetId="6">#REF!</definedName>
    <definedName name="земл_пл">#REF!</definedName>
    <definedName name="земраб" localSheetId="5">#REF!</definedName>
    <definedName name="земраб" localSheetId="6">#REF!</definedName>
    <definedName name="земраб">#REF!</definedName>
    <definedName name="ззз">[13]!ззз</definedName>
    <definedName name="знач" localSheetId="5">#REF!</definedName>
    <definedName name="знач" localSheetId="6">#REF!</definedName>
    <definedName name="знач">#REF!</definedName>
    <definedName name="зп_б_10м" localSheetId="5">#REF!</definedName>
    <definedName name="зп_б_10м" localSheetId="6">#REF!</definedName>
    <definedName name="зп_б_10м">#REF!</definedName>
    <definedName name="зп_б_11м" localSheetId="5">#REF!</definedName>
    <definedName name="зп_б_11м" localSheetId="6">#REF!</definedName>
    <definedName name="зп_б_11м">#REF!</definedName>
    <definedName name="зп_б_12м" localSheetId="5">#REF!</definedName>
    <definedName name="зп_б_12м" localSheetId="6">#REF!</definedName>
    <definedName name="зп_б_12м">#REF!</definedName>
    <definedName name="зп_б_2м" localSheetId="5">#REF!</definedName>
    <definedName name="зп_б_2м" localSheetId="6">#REF!</definedName>
    <definedName name="зп_б_2м">#REF!</definedName>
    <definedName name="зп_б_3м" localSheetId="5">#REF!</definedName>
    <definedName name="зп_б_3м" localSheetId="6">#REF!</definedName>
    <definedName name="зп_б_3м">#REF!</definedName>
    <definedName name="зп_б_4м" localSheetId="5">#REF!</definedName>
    <definedName name="зп_б_4м" localSheetId="6">#REF!</definedName>
    <definedName name="зп_б_4м">#REF!</definedName>
    <definedName name="зп_б_5м" localSheetId="5">#REF!</definedName>
    <definedName name="зп_б_5м" localSheetId="6">#REF!</definedName>
    <definedName name="зп_б_5м">#REF!</definedName>
    <definedName name="зп_б_6м" localSheetId="5">#REF!</definedName>
    <definedName name="зп_б_6м" localSheetId="6">#REF!</definedName>
    <definedName name="зп_б_6м">#REF!</definedName>
    <definedName name="зп_б_7м" localSheetId="5">#REF!</definedName>
    <definedName name="зп_б_7м" localSheetId="6">#REF!</definedName>
    <definedName name="зп_б_7м">#REF!</definedName>
    <definedName name="зп_б_8м" localSheetId="5">#REF!</definedName>
    <definedName name="зп_б_8м" localSheetId="6">#REF!</definedName>
    <definedName name="зп_б_8м">#REF!</definedName>
    <definedName name="зп_б_9м" localSheetId="5">#REF!</definedName>
    <definedName name="зп_б_9м" localSheetId="6">#REF!</definedName>
    <definedName name="зп_б_9м">#REF!</definedName>
    <definedName name="зп_б_авг" localSheetId="5">#REF!</definedName>
    <definedName name="зп_б_авг" localSheetId="6">#REF!</definedName>
    <definedName name="зп_б_авг">#REF!</definedName>
    <definedName name="зп_б_апр" localSheetId="5">#REF!</definedName>
    <definedName name="зп_б_апр" localSheetId="6">#REF!</definedName>
    <definedName name="зп_б_апр">#REF!</definedName>
    <definedName name="зп_б_дек" localSheetId="5">#REF!</definedName>
    <definedName name="зп_б_дек" localSheetId="6">#REF!</definedName>
    <definedName name="зп_б_дек">#REF!</definedName>
    <definedName name="зп_б_июль" localSheetId="5">#REF!</definedName>
    <definedName name="зп_б_июль" localSheetId="6">#REF!</definedName>
    <definedName name="зп_б_июль">#REF!</definedName>
    <definedName name="зп_б_июнь" localSheetId="5">#REF!</definedName>
    <definedName name="зп_б_июнь" localSheetId="6">#REF!</definedName>
    <definedName name="зп_б_июнь">#REF!</definedName>
    <definedName name="зп_б_май" localSheetId="5">#REF!</definedName>
    <definedName name="зп_б_май" localSheetId="6">#REF!</definedName>
    <definedName name="зп_б_май">#REF!</definedName>
    <definedName name="зп_б_март" localSheetId="5">#REF!</definedName>
    <definedName name="зп_б_март" localSheetId="6">#REF!</definedName>
    <definedName name="зп_б_март">#REF!</definedName>
    <definedName name="зп_б_нояб" localSheetId="5">#REF!</definedName>
    <definedName name="зп_б_нояб" localSheetId="6">#REF!</definedName>
    <definedName name="зп_б_нояб">#REF!</definedName>
    <definedName name="зп_б_окт" localSheetId="5">#REF!</definedName>
    <definedName name="зп_б_окт" localSheetId="6">#REF!</definedName>
    <definedName name="зп_б_окт">#REF!</definedName>
    <definedName name="зп_б_сент" localSheetId="5">#REF!</definedName>
    <definedName name="зп_б_сент" localSheetId="6">#REF!</definedName>
    <definedName name="зп_б_сент">#REF!</definedName>
    <definedName name="зп_б_фев" localSheetId="5">#REF!</definedName>
    <definedName name="зп_б_фев" localSheetId="6">#REF!</definedName>
    <definedName name="зп_б_фев">#REF!</definedName>
    <definedName name="зп_б_янв" localSheetId="5">#REF!</definedName>
    <definedName name="зп_б_янв" localSheetId="6">#REF!</definedName>
    <definedName name="зп_б_янв">#REF!</definedName>
    <definedName name="зп_п_10м" localSheetId="5">#REF!</definedName>
    <definedName name="зп_п_10м" localSheetId="6">#REF!</definedName>
    <definedName name="зп_п_10м">#REF!</definedName>
    <definedName name="зп_п_11м" localSheetId="5">#REF!</definedName>
    <definedName name="зп_п_11м" localSheetId="6">#REF!</definedName>
    <definedName name="зп_п_11м">#REF!</definedName>
    <definedName name="зп_п_12м" localSheetId="5">#REF!</definedName>
    <definedName name="зп_п_12м" localSheetId="6">#REF!</definedName>
    <definedName name="зп_п_12м">#REF!</definedName>
    <definedName name="зп_п_2м" localSheetId="5">#REF!</definedName>
    <definedName name="зп_п_2м" localSheetId="6">#REF!</definedName>
    <definedName name="зп_п_2м">#REF!</definedName>
    <definedName name="зп_п_3м" localSheetId="5">#REF!</definedName>
    <definedName name="зп_п_3м" localSheetId="6">#REF!</definedName>
    <definedName name="зп_п_3м">#REF!</definedName>
    <definedName name="зп_п_4м" localSheetId="5">#REF!</definedName>
    <definedName name="зп_п_4м" localSheetId="6">#REF!</definedName>
    <definedName name="зп_п_4м">#REF!</definedName>
    <definedName name="зп_п_5м" localSheetId="5">#REF!</definedName>
    <definedName name="зп_п_5м" localSheetId="6">#REF!</definedName>
    <definedName name="зп_п_5м">#REF!</definedName>
    <definedName name="зп_п_6м" localSheetId="5">#REF!</definedName>
    <definedName name="зп_п_6м" localSheetId="6">#REF!</definedName>
    <definedName name="зп_п_6м">#REF!</definedName>
    <definedName name="зп_п_7м" localSheetId="5">#REF!</definedName>
    <definedName name="зп_п_7м" localSheetId="6">#REF!</definedName>
    <definedName name="зп_п_7м">#REF!</definedName>
    <definedName name="зп_п_8м" localSheetId="5">#REF!</definedName>
    <definedName name="зп_п_8м" localSheetId="6">#REF!</definedName>
    <definedName name="зп_п_8м">#REF!</definedName>
    <definedName name="зп_п_9м" localSheetId="5">#REF!</definedName>
    <definedName name="зп_п_9м" localSheetId="6">#REF!</definedName>
    <definedName name="зп_п_9м">#REF!</definedName>
    <definedName name="зп_п_авг" localSheetId="5">#REF!</definedName>
    <definedName name="зп_п_авг" localSheetId="6">#REF!</definedName>
    <definedName name="зп_п_авг">#REF!</definedName>
    <definedName name="зп_п_апр" localSheetId="5">#REF!</definedName>
    <definedName name="зп_п_апр" localSheetId="6">#REF!</definedName>
    <definedName name="зп_п_апр">#REF!</definedName>
    <definedName name="зп_п_дек" localSheetId="5">#REF!</definedName>
    <definedName name="зп_п_дек" localSheetId="6">#REF!</definedName>
    <definedName name="зп_п_дек">#REF!</definedName>
    <definedName name="зп_п_июль" localSheetId="5">#REF!</definedName>
    <definedName name="зп_п_июль" localSheetId="6">#REF!</definedName>
    <definedName name="зп_п_июль">#REF!</definedName>
    <definedName name="зп_п_июнь" localSheetId="5">#REF!</definedName>
    <definedName name="зп_п_июнь" localSheetId="6">#REF!</definedName>
    <definedName name="зп_п_июнь">#REF!</definedName>
    <definedName name="зп_п_май" localSheetId="5">#REF!</definedName>
    <definedName name="зп_п_май" localSheetId="6">#REF!</definedName>
    <definedName name="зп_п_май">#REF!</definedName>
    <definedName name="зп_п_март" localSheetId="5">#REF!</definedName>
    <definedName name="зп_п_март" localSheetId="6">#REF!</definedName>
    <definedName name="зп_п_март">#REF!</definedName>
    <definedName name="зп_п_нояб" localSheetId="5">#REF!</definedName>
    <definedName name="зп_п_нояб" localSheetId="6">#REF!</definedName>
    <definedName name="зп_п_нояб">#REF!</definedName>
    <definedName name="зп_п_окт" localSheetId="5">#REF!</definedName>
    <definedName name="зп_п_окт" localSheetId="6">#REF!</definedName>
    <definedName name="зп_п_окт">#REF!</definedName>
    <definedName name="зп_п_сент" localSheetId="5">#REF!</definedName>
    <definedName name="зп_п_сент" localSheetId="6">#REF!</definedName>
    <definedName name="зп_п_сент">#REF!</definedName>
    <definedName name="зп_п_фев" localSheetId="5">#REF!</definedName>
    <definedName name="зп_п_фев" localSheetId="6">#REF!</definedName>
    <definedName name="зп_п_фев">#REF!</definedName>
    <definedName name="зп_п_янв" localSheetId="5">#REF!</definedName>
    <definedName name="зп_п_янв" localSheetId="6">#REF!</definedName>
    <definedName name="зп_п_янв">#REF!</definedName>
    <definedName name="зп_ф_10м" localSheetId="5">#REF!</definedName>
    <definedName name="зп_ф_10м" localSheetId="6">#REF!</definedName>
    <definedName name="зп_ф_10м">#REF!</definedName>
    <definedName name="зп_ф_11м" localSheetId="5">#REF!</definedName>
    <definedName name="зп_ф_11м" localSheetId="6">#REF!</definedName>
    <definedName name="зп_ф_11м">#REF!</definedName>
    <definedName name="зп_ф_12м" localSheetId="5">#REF!</definedName>
    <definedName name="зп_ф_12м" localSheetId="6">#REF!</definedName>
    <definedName name="зп_ф_12м">#REF!</definedName>
    <definedName name="зп_ф_2м" localSheetId="5">#REF!</definedName>
    <definedName name="зп_ф_2м" localSheetId="6">#REF!</definedName>
    <definedName name="зп_ф_2м">#REF!</definedName>
    <definedName name="зп_ф_3м" localSheetId="5">#REF!</definedName>
    <definedName name="зп_ф_3м" localSheetId="6">#REF!</definedName>
    <definedName name="зп_ф_3м">#REF!</definedName>
    <definedName name="зп_ф_4м" localSheetId="5">#REF!</definedName>
    <definedName name="зп_ф_4м" localSheetId="6">#REF!</definedName>
    <definedName name="зп_ф_4м">#REF!</definedName>
    <definedName name="зп_ф_5м" localSheetId="5">#REF!</definedName>
    <definedName name="зп_ф_5м" localSheetId="6">#REF!</definedName>
    <definedName name="зп_ф_5м">#REF!</definedName>
    <definedName name="зп_ф_6м" localSheetId="5">#REF!</definedName>
    <definedName name="зп_ф_6м" localSheetId="6">#REF!</definedName>
    <definedName name="зп_ф_6м">#REF!</definedName>
    <definedName name="зп_ф_7м" localSheetId="5">#REF!</definedName>
    <definedName name="зп_ф_7м" localSheetId="6">#REF!</definedName>
    <definedName name="зп_ф_7м">#REF!</definedName>
    <definedName name="зп_ф_8м" localSheetId="5">#REF!</definedName>
    <definedName name="зп_ф_8м" localSheetId="6">#REF!</definedName>
    <definedName name="зп_ф_8м">#REF!</definedName>
    <definedName name="зп_ф_9м" localSheetId="5">#REF!</definedName>
    <definedName name="зп_ф_9м" localSheetId="6">#REF!</definedName>
    <definedName name="зп_ф_9м">#REF!</definedName>
    <definedName name="зп_ф_авг" localSheetId="5">#REF!</definedName>
    <definedName name="зп_ф_авг" localSheetId="6">#REF!</definedName>
    <definedName name="зп_ф_авг">#REF!</definedName>
    <definedName name="зп_ф_апр" localSheetId="5">#REF!</definedName>
    <definedName name="зп_ф_апр" localSheetId="6">#REF!</definedName>
    <definedName name="зп_ф_апр">#REF!</definedName>
    <definedName name="зп_ф_дек" localSheetId="5">#REF!</definedName>
    <definedName name="зп_ф_дек" localSheetId="6">#REF!</definedName>
    <definedName name="зп_ф_дек">#REF!</definedName>
    <definedName name="зп_ф_июль" localSheetId="5">#REF!</definedName>
    <definedName name="зп_ф_июль" localSheetId="6">#REF!</definedName>
    <definedName name="зп_ф_июль">#REF!</definedName>
    <definedName name="зп_ф_июнь" localSheetId="5">#REF!</definedName>
    <definedName name="зп_ф_июнь" localSheetId="6">#REF!</definedName>
    <definedName name="зп_ф_июнь">#REF!</definedName>
    <definedName name="зп_ф_май" localSheetId="5">#REF!</definedName>
    <definedName name="зп_ф_май" localSheetId="6">#REF!</definedName>
    <definedName name="зп_ф_май">#REF!</definedName>
    <definedName name="зп_ф_март" localSheetId="5">#REF!</definedName>
    <definedName name="зп_ф_март" localSheetId="6">#REF!</definedName>
    <definedName name="зп_ф_март">#REF!</definedName>
    <definedName name="зп_ф_нояб" localSheetId="5">#REF!</definedName>
    <definedName name="зп_ф_нояб" localSheetId="6">#REF!</definedName>
    <definedName name="зп_ф_нояб">#REF!</definedName>
    <definedName name="зп_ф_окт" localSheetId="5">#REF!</definedName>
    <definedName name="зп_ф_окт" localSheetId="6">#REF!</definedName>
    <definedName name="зп_ф_окт">#REF!</definedName>
    <definedName name="зп_ф_сент" localSheetId="5">#REF!</definedName>
    <definedName name="зп_ф_сент" localSheetId="6">#REF!</definedName>
    <definedName name="зп_ф_сент">#REF!</definedName>
    <definedName name="зп_ф_фев" localSheetId="5">#REF!</definedName>
    <definedName name="зп_ф_фев" localSheetId="6">#REF!</definedName>
    <definedName name="зп_ф_фев">#REF!</definedName>
    <definedName name="зп_ф_янв" localSheetId="5">#REF!</definedName>
    <definedName name="зп_ф_янв" localSheetId="6">#REF!</definedName>
    <definedName name="зп_ф_янв">#REF!</definedName>
    <definedName name="зркм_п_01" localSheetId="5">#REF!</definedName>
    <definedName name="зркм_п_01" localSheetId="6">#REF!</definedName>
    <definedName name="зркм_п_01">#REF!</definedName>
    <definedName name="зркм_с_01" localSheetId="5">#REF!</definedName>
    <definedName name="зркм_с_01" localSheetId="6">#REF!</definedName>
    <definedName name="зркм_с_01">#REF!</definedName>
    <definedName name="зркм_ф_01" localSheetId="5">#REF!</definedName>
    <definedName name="зркм_ф_01" localSheetId="6">#REF!</definedName>
    <definedName name="зркм_ф_01">#REF!</definedName>
    <definedName name="Извлечение_ИМ" localSheetId="5">#REF!</definedName>
    <definedName name="Извлечение_ИМ" localSheetId="6">#REF!</definedName>
    <definedName name="Извлечение_ИМ">#REF!</definedName>
    <definedName name="_xlnm.Extract" localSheetId="5">#REF!</definedName>
    <definedName name="_xlnm.Extract" localSheetId="6">#REF!</definedName>
    <definedName name="_xlnm.Extract">#REF!</definedName>
    <definedName name="иии">[13]!иии</definedName>
    <definedName name="ипаи" hidden="1">{#N/A,#N/A,TRUE,"попередні"}</definedName>
    <definedName name="ИсключитьПраздник">[0]!ИсключитьПраздник</definedName>
    <definedName name="исп_1" localSheetId="5">#REF!</definedName>
    <definedName name="исп_1" localSheetId="6">#REF!</definedName>
    <definedName name="исп_1">#REF!</definedName>
    <definedName name="исп_2" localSheetId="5">#REF!</definedName>
    <definedName name="исп_2" localSheetId="6">#REF!</definedName>
    <definedName name="исп_2">#REF!</definedName>
    <definedName name="исп_3" localSheetId="5">#REF!</definedName>
    <definedName name="исп_3" localSheetId="6">#REF!</definedName>
    <definedName name="исп_3">#REF!</definedName>
    <definedName name="исп_4" localSheetId="5">#REF!</definedName>
    <definedName name="исп_4" localSheetId="6">#REF!</definedName>
    <definedName name="исп_4">#REF!</definedName>
    <definedName name="исп_г" localSheetId="5">#REF!</definedName>
    <definedName name="исп_г" localSheetId="6">#REF!</definedName>
    <definedName name="исп_г">#REF!</definedName>
    <definedName name="исп_зв" localSheetId="5">#REF!</definedName>
    <definedName name="исп_зв" localSheetId="6">#REF!</definedName>
    <definedName name="исп_зв">#REF!</definedName>
    <definedName name="исп_оч" localSheetId="5">#REF!</definedName>
    <definedName name="исп_оч" localSheetId="6">#REF!</definedName>
    <definedName name="исп_оч">#REF!</definedName>
    <definedName name="исп_пл" localSheetId="5">#REF!</definedName>
    <definedName name="исп_пл" localSheetId="6">#REF!</definedName>
    <definedName name="исп_пл">#REF!</definedName>
    <definedName name="Исх_данн" localSheetId="5">#REF!</definedName>
    <definedName name="Исх_данн" localSheetId="6">#REF!</definedName>
    <definedName name="Исх_данн">#REF!</definedName>
    <definedName name="ів" hidden="1">{#N/A,#N/A,FALSE,"9PS0"}</definedName>
    <definedName name="іваіф" localSheetId="5">#REF!</definedName>
    <definedName name="іваіф" localSheetId="6">#REF!</definedName>
    <definedName name="іваіф">#REF!</definedName>
    <definedName name="інш_1" localSheetId="5">#REF!</definedName>
    <definedName name="інш_1" localSheetId="6">#REF!</definedName>
    <definedName name="інш_1">#REF!</definedName>
    <definedName name="інш_2" localSheetId="5">#REF!</definedName>
    <definedName name="інш_2" localSheetId="6">#REF!</definedName>
    <definedName name="інш_2">#REF!</definedName>
    <definedName name="інш_3" localSheetId="5">#REF!</definedName>
    <definedName name="інш_3" localSheetId="6">#REF!</definedName>
    <definedName name="інш_3">#REF!</definedName>
    <definedName name="інш_4" localSheetId="5">#REF!</definedName>
    <definedName name="інш_4" localSheetId="6">#REF!</definedName>
    <definedName name="інш_4">#REF!</definedName>
    <definedName name="інш_г" localSheetId="5">#REF!</definedName>
    <definedName name="інш_г" localSheetId="6">#REF!</definedName>
    <definedName name="інш_г">#REF!</definedName>
    <definedName name="інш_п_01" localSheetId="5">#REF!</definedName>
    <definedName name="інш_п_01" localSheetId="6">#REF!</definedName>
    <definedName name="інш_п_01">#REF!</definedName>
    <definedName name="інш_с_01" localSheetId="5">#REF!</definedName>
    <definedName name="інш_с_01" localSheetId="6">#REF!</definedName>
    <definedName name="інш_с_01">#REF!</definedName>
    <definedName name="інш_ф_01" localSheetId="5">#REF!</definedName>
    <definedName name="інш_ф_01" localSheetId="6">#REF!</definedName>
    <definedName name="інш_ф_01">#REF!</definedName>
    <definedName name="інші" localSheetId="5">#REF!</definedName>
    <definedName name="інші" localSheetId="6">#REF!</definedName>
    <definedName name="інші">#REF!</definedName>
    <definedName name="Інші1" localSheetId="5">[6]рік!#REF!</definedName>
    <definedName name="Інші1" localSheetId="6">[6]рік!#REF!</definedName>
    <definedName name="Інші1">[6]рік!#REF!</definedName>
    <definedName name="Інші2" localSheetId="5">[6]рік!#REF!</definedName>
    <definedName name="Інші2" localSheetId="6">[6]рік!#REF!</definedName>
    <definedName name="Інші2">[6]рік!#REF!</definedName>
    <definedName name="іувп" localSheetId="5">#REF!</definedName>
    <definedName name="іувп" localSheetId="6">#REF!</definedName>
    <definedName name="іувп" localSheetId="0">#REF!</definedName>
    <definedName name="іувп">#REF!</definedName>
    <definedName name="й" localSheetId="5">[13]!й</definedName>
    <definedName name="й" localSheetId="6">[13]!й</definedName>
    <definedName name="й">[13]!й</definedName>
    <definedName name="й11" localSheetId="5">#REF!</definedName>
    <definedName name="й11" localSheetId="6">#REF!</definedName>
    <definedName name="й11">#REF!</definedName>
    <definedName name="йц">[67]_Т2!$A$1:$L$144</definedName>
    <definedName name="йцв" localSheetId="5">[13]!йцв</definedName>
    <definedName name="йцв" localSheetId="6">[13]!йцв</definedName>
    <definedName name="йцв">[13]!йцв</definedName>
    <definedName name="к40" localSheetId="5">'[68]анализ затрат 1'!#REF!</definedName>
    <definedName name="к40" localSheetId="6">'[68]анализ затрат 1'!#REF!</definedName>
    <definedName name="к40">'[68]анализ затрат 1'!#REF!</definedName>
    <definedName name="К41" localSheetId="5">'[68]анализ затрат 1'!#REF!</definedName>
    <definedName name="К41" localSheetId="6">'[68]анализ затрат 1'!#REF!</definedName>
    <definedName name="К41">'[68]анализ затрат 1'!#REF!</definedName>
    <definedName name="кадри_2" localSheetId="5">[69]страх!#REF!</definedName>
    <definedName name="кадри_2" localSheetId="6">[69]страх!#REF!</definedName>
    <definedName name="кадри_2">[69]страх!#REF!</definedName>
    <definedName name="кадри_пл" localSheetId="5">#REF!</definedName>
    <definedName name="кадри_пл" localSheetId="6">#REF!</definedName>
    <definedName name="кадри_пл">#REF!</definedName>
    <definedName name="кан_сх" localSheetId="5">[48]Каналізація_07!#REF!</definedName>
    <definedName name="кан_сх" localSheetId="6">[48]Каналізація_07!#REF!</definedName>
    <definedName name="кан_сх">[48]Каналізація_07!#REF!</definedName>
    <definedName name="канц_1" localSheetId="5">'[70]утрим. прим. 08'!#REF!</definedName>
    <definedName name="канц_1" localSheetId="6">'[70]утрим. прим. 08'!#REF!</definedName>
    <definedName name="канц_1">'[70]утрим. прим. 08'!#REF!</definedName>
    <definedName name="канц_2" localSheetId="5">'[70]утрим. прим. 08'!#REF!</definedName>
    <definedName name="канц_2" localSheetId="6">'[70]утрим. прим. 08'!#REF!</definedName>
    <definedName name="канц_2">'[70]утрим. прим. 08'!#REF!</definedName>
    <definedName name="канц_3" localSheetId="5">'[70]утрим. прим. 08'!#REF!</definedName>
    <definedName name="канц_3" localSheetId="6">'[70]утрим. прим. 08'!#REF!</definedName>
    <definedName name="канц_3">'[70]утрим. прим. 08'!#REF!</definedName>
    <definedName name="канц_4" localSheetId="5">'[70]утрим. прим. 08'!#REF!</definedName>
    <definedName name="канц_4" localSheetId="6">'[70]утрим. прим. 08'!#REF!</definedName>
    <definedName name="канц_4">'[70]утрим. прим. 08'!#REF!</definedName>
    <definedName name="канц_оч" localSheetId="5">#REF!</definedName>
    <definedName name="канц_оч" localSheetId="6">#REF!</definedName>
    <definedName name="канц_оч">#REF!</definedName>
    <definedName name="канц_пл" localSheetId="5">#REF!</definedName>
    <definedName name="канц_пл" localSheetId="6">#REF!</definedName>
    <definedName name="канц_пл">#REF!</definedName>
    <definedName name="катюша" localSheetId="5">[13]!катюша</definedName>
    <definedName name="катюша" localSheetId="6">[13]!катюша</definedName>
    <definedName name="катюша">[13]!катюша</definedName>
    <definedName name="Катя" hidden="1">{#N/A,#N/A,TRUE,"попередні"}</definedName>
    <definedName name="кв_4">[44]м_812!$AF$1:$AF$65536</definedName>
    <definedName name="кв1">'[42]812'!$M$1:$M$65536</definedName>
    <definedName name="кв2">'[42]812'!$Q$1:$Q$65536</definedName>
    <definedName name="кв3">'[42]812'!$U$1:$U$65536</definedName>
    <definedName name="кв4">'[42]812'!$Y$1:$Y$65536</definedName>
    <definedName name="Квартал_1" localSheetId="5">#REF!</definedName>
    <definedName name="Квартал_1" localSheetId="6">#REF!</definedName>
    <definedName name="Квартал_1">#REF!</definedName>
    <definedName name="Квартал_2" localSheetId="5">#REF!</definedName>
    <definedName name="Квартал_2" localSheetId="6">#REF!</definedName>
    <definedName name="Квартал_2">#REF!</definedName>
    <definedName name="Квартал_3" localSheetId="5">#REF!</definedName>
    <definedName name="Квартал_3" localSheetId="6">#REF!</definedName>
    <definedName name="Квартал_3">#REF!</definedName>
    <definedName name="Квартал_4" localSheetId="5">#REF!</definedName>
    <definedName name="Квартал_4" localSheetId="6">#REF!</definedName>
    <definedName name="Квартал_4">#REF!</definedName>
    <definedName name="квіт">'[42]812'!$R$1:$R$65536</definedName>
    <definedName name="ке" localSheetId="5">[13]!ке</definedName>
    <definedName name="ке" localSheetId="6">[13]!ке</definedName>
    <definedName name="ке">[13]!ке</definedName>
    <definedName name="кен_1" localSheetId="5">#REF!</definedName>
    <definedName name="кен_1" localSheetId="6">#REF!</definedName>
    <definedName name="кен_1">#REF!</definedName>
    <definedName name="кен_2" localSheetId="5">#REF!</definedName>
    <definedName name="кен_2" localSheetId="6">#REF!</definedName>
    <definedName name="кен_2">#REF!</definedName>
    <definedName name="кен_3" localSheetId="5">#REF!</definedName>
    <definedName name="кен_3" localSheetId="6">#REF!</definedName>
    <definedName name="кен_3">#REF!</definedName>
    <definedName name="кен_4" localSheetId="5">#REF!</definedName>
    <definedName name="кен_4" localSheetId="6">#REF!</definedName>
    <definedName name="кен_4">#REF!</definedName>
    <definedName name="кен_9" localSheetId="5">#REF!</definedName>
    <definedName name="кен_9" localSheetId="6">#REF!</definedName>
    <definedName name="кен_9">#REF!</definedName>
    <definedName name="кен_г" localSheetId="5">#REF!</definedName>
    <definedName name="кен_г" localSheetId="6">#REF!</definedName>
    <definedName name="кен_г">#REF!</definedName>
    <definedName name="кен_кв" localSheetId="5">#REF!</definedName>
    <definedName name="кен_кв" localSheetId="6">#REF!</definedName>
    <definedName name="кен_кв">#REF!</definedName>
    <definedName name="кен_о" localSheetId="5">#REF!</definedName>
    <definedName name="кен_о" localSheetId="6">#REF!</definedName>
    <definedName name="кен_о">#REF!</definedName>
    <definedName name="кен_оч">[61]вдоск!$E$9</definedName>
    <definedName name="кен_п" localSheetId="5">[71]РКМ_свод!#REF!</definedName>
    <definedName name="кен_п" localSheetId="6">[71]РКМ_свод!#REF!</definedName>
    <definedName name="кен_п">[71]РКМ_свод!#REF!</definedName>
    <definedName name="кен_пл" localSheetId="5">[61]вдоск!#REF!</definedName>
    <definedName name="кен_пл" localSheetId="6">[61]вдоск!#REF!</definedName>
    <definedName name="кен_пл">[61]вдоск!#REF!</definedName>
    <definedName name="кер" localSheetId="5">[13]!кер</definedName>
    <definedName name="кер" localSheetId="6">[13]!кер</definedName>
    <definedName name="кер">[13]!кер</definedName>
    <definedName name="кие" localSheetId="5">[13]!кие</definedName>
    <definedName name="кие" localSheetId="6">[13]!кие</definedName>
    <definedName name="кие">[13]!кие</definedName>
    <definedName name="ккк" localSheetId="5">#REF!</definedName>
    <definedName name="ккк" localSheetId="6">#REF!</definedName>
    <definedName name="ккк" localSheetId="0">#REF!</definedName>
    <definedName name="ккк">#REF!</definedName>
    <definedName name="кккк" hidden="1">{#N/A,#N/A,FALSE,"9PS0"}</definedName>
    <definedName name="ккккк" localSheetId="5">[13]!ккккк</definedName>
    <definedName name="ккккк" localSheetId="6">[13]!ккккк</definedName>
    <definedName name="ккккк">[13]!ккккк</definedName>
    <definedName name="клімат1" localSheetId="5">[6]рік!#REF!</definedName>
    <definedName name="клімат1" localSheetId="6">[6]рік!#REF!</definedName>
    <definedName name="клімат1">[6]рік!#REF!</definedName>
    <definedName name="клімат2" localSheetId="5">[6]рік!#REF!</definedName>
    <definedName name="клімат2" localSheetId="6">[6]рік!#REF!</definedName>
    <definedName name="клімат2">[6]рік!#REF!</definedName>
    <definedName name="клімат3" localSheetId="5">[6]рік!#REF!</definedName>
    <definedName name="клімат3" localSheetId="6">[6]рік!#REF!</definedName>
    <definedName name="клімат3">[6]рік!#REF!</definedName>
    <definedName name="км" localSheetId="5">[13]!км</definedName>
    <definedName name="км" localSheetId="6">[13]!км</definedName>
    <definedName name="км">[13]!км</definedName>
    <definedName name="КМКП_НАСЕЛЕННЯ" localSheetId="5">#REF!</definedName>
    <definedName name="КМКП_НАСЕЛЕННЯ" localSheetId="6">#REF!</definedName>
    <definedName name="КМКП_НАСЕЛЕННЯ">#REF!</definedName>
    <definedName name="код">[54]PR!$B$1:$B$20</definedName>
    <definedName name="кодсписка">[72]PR!$B$1:$B$24</definedName>
    <definedName name="конец" localSheetId="5">#REF!</definedName>
    <definedName name="конец" localSheetId="6">#REF!</definedName>
    <definedName name="конец">#REF!</definedName>
    <definedName name="копия">[43]Ф2!$E$2</definedName>
    <definedName name="_xlnm.Criteria" localSheetId="5">#REF!</definedName>
    <definedName name="_xlnm.Criteria" localSheetId="6">#REF!</definedName>
    <definedName name="_xlnm.Criteria">#REF!</definedName>
    <definedName name="Критерии_ИМ" localSheetId="5">#REF!</definedName>
    <definedName name="Критерии_ИМ" localSheetId="6">#REF!</definedName>
    <definedName name="Критерии_ИМ">#REF!</definedName>
    <definedName name="КТМ1" localSheetId="5">[6]рік!#REF!</definedName>
    <definedName name="КТМ1" localSheetId="6">[6]рік!#REF!</definedName>
    <definedName name="КТМ1">[6]рік!#REF!</definedName>
    <definedName name="КТМ2" localSheetId="5">[6]рік!#REF!</definedName>
    <definedName name="КТМ2" localSheetId="6">[6]рік!#REF!</definedName>
    <definedName name="КТМ2">[6]рік!#REF!</definedName>
    <definedName name="КТМ3" localSheetId="5">[6]рік!#REF!</definedName>
    <definedName name="КТМ3" localSheetId="6">[6]рік!#REF!</definedName>
    <definedName name="КТМ3">[6]рік!#REF!</definedName>
    <definedName name="ку" hidden="1">{"'таб 21'!$A$1:$U$24","'таб 21'!$A$1:$U$1"}</definedName>
    <definedName name="курс">[73]ФинПоказатели!$C$49</definedName>
    <definedName name="курс_1кв">[74]Stat_forms!$L$1</definedName>
    <definedName name="Курс_долл" localSheetId="5">#REF!</definedName>
    <definedName name="Курс_долл" localSheetId="6">#REF!</definedName>
    <definedName name="Курс_долл">#REF!</definedName>
    <definedName name="Курс_ноябрь" localSheetId="5">#REF!</definedName>
    <definedName name="Курс_ноябрь" localSheetId="6">#REF!</definedName>
    <definedName name="Курс_ноябрь">#REF!</definedName>
    <definedName name="курс_окт" localSheetId="5">#REF!</definedName>
    <definedName name="курс_окт" localSheetId="6">#REF!</definedName>
    <definedName name="курс_окт">#REF!</definedName>
    <definedName name="курс_сент">[75]Затраты!$F$3</definedName>
    <definedName name="курс_сс">[76]СС_ТП!$F$2</definedName>
    <definedName name="курс2">'[77]анализ кт'!$B$2</definedName>
    <definedName name="курс2004" localSheetId="5">#REF!</definedName>
    <definedName name="курс2004" localSheetId="6">#REF!</definedName>
    <definedName name="курс2004">#REF!</definedName>
    <definedName name="курс2005">[73]ФинПоказатели!$C$50</definedName>
    <definedName name="курсс" localSheetId="5">[73]ФинПоказатели!#REF!</definedName>
    <definedName name="курсс" localSheetId="6">[73]ФинПоказатели!#REF!</definedName>
    <definedName name="курсс">[73]ФинПоказатели!#REF!</definedName>
    <definedName name="кяп" localSheetId="5">[13]!кяп</definedName>
    <definedName name="кяп" localSheetId="6">[13]!кяп</definedName>
    <definedName name="кяп">[13]!кяп</definedName>
    <definedName name="лег_1" localSheetId="5">#REF!</definedName>
    <definedName name="лег_1" localSheetId="6">#REF!</definedName>
    <definedName name="лег_1">#REF!</definedName>
    <definedName name="лег_2" localSheetId="5">#REF!</definedName>
    <definedName name="лег_2" localSheetId="6">#REF!</definedName>
    <definedName name="лег_2">#REF!</definedName>
    <definedName name="лег_3" localSheetId="5">#REF!</definedName>
    <definedName name="лег_3" localSheetId="6">#REF!</definedName>
    <definedName name="лег_3">#REF!</definedName>
    <definedName name="лег_4" localSheetId="5">#REF!</definedName>
    <definedName name="лег_4" localSheetId="6">#REF!</definedName>
    <definedName name="лег_4">#REF!</definedName>
    <definedName name="лег_9" localSheetId="5">[38]Автотранс!#REF!</definedName>
    <definedName name="лег_9" localSheetId="6">[38]Автотранс!#REF!</definedName>
    <definedName name="лег_9">[38]Автотранс!#REF!</definedName>
    <definedName name="лег_9п" localSheetId="5">[38]Автотранс!#REF!</definedName>
    <definedName name="лег_9п" localSheetId="6">[38]Автотранс!#REF!</definedName>
    <definedName name="лег_9п">[38]Автотранс!#REF!</definedName>
    <definedName name="лег_г" localSheetId="5">#REF!</definedName>
    <definedName name="лег_г" localSheetId="6">#REF!</definedName>
    <definedName name="лег_г">#REF!</definedName>
    <definedName name="лег_зв" localSheetId="5">[38]Автотранс!#REF!</definedName>
    <definedName name="лег_зв" localSheetId="6">[38]Автотранс!#REF!</definedName>
    <definedName name="лег_зв">[38]Автотранс!#REF!</definedName>
    <definedName name="лег_о" localSheetId="5">[38]Автотранс!#REF!</definedName>
    <definedName name="лег_о" localSheetId="6">[38]Автотранс!#REF!</definedName>
    <definedName name="лег_о">[38]Автотранс!#REF!</definedName>
    <definedName name="лег_п" localSheetId="5">[38]Автотранс!#REF!</definedName>
    <definedName name="лег_п" localSheetId="6">[38]Автотранс!#REF!</definedName>
    <definedName name="лег_п">[38]Автотранс!#REF!</definedName>
    <definedName name="лена">[13]!лена</definedName>
    <definedName name="лип">'[42]812'!$V$1:$V$65536</definedName>
    <definedName name="липень" hidden="1">{#N/A,#N/A,FALSE,"9PS0"}</definedName>
    <definedName name="лист">'[42]812'!$AA$1:$AA$65536</definedName>
    <definedName name="Лист1" localSheetId="5">#REF!</definedName>
    <definedName name="Лист1" localSheetId="6">#REF!</definedName>
    <definedName name="Лист1">#REF!</definedName>
    <definedName name="Лист2" localSheetId="5">#REF!</definedName>
    <definedName name="Лист2" localSheetId="6">#REF!</definedName>
    <definedName name="Лист2">#REF!</definedName>
    <definedName name="ллллл" hidden="1">{#N/A,#N/A,FALSE,"9PS0"}</definedName>
    <definedName name="ло" hidden="1">{#N/A,#N/A,FALSE,"9PS0"}</definedName>
    <definedName name="Лом___по_мес_и_стр__тонн_" localSheetId="5">#REF!</definedName>
    <definedName name="Лом___по_мес_и_стр__тонн_" localSheetId="6">#REF!</definedName>
    <definedName name="Лом___по_мес_и_стр__тонн_">#REF!</definedName>
    <definedName name="Лом___ср_цена_экс99" localSheetId="5">#REF!</definedName>
    <definedName name="Лом___ср_цена_экс99" localSheetId="6">#REF!</definedName>
    <definedName name="Лом___ср_цена_экс99">#REF!</definedName>
    <definedName name="Лом___тоннаж_экс99_по_месяцам" localSheetId="5">#REF!</definedName>
    <definedName name="Лом___тоннаж_экс99_по_месяцам" localSheetId="6">#REF!</definedName>
    <definedName name="Лом___тоннаж_экс99_по_месяцам">#REF!</definedName>
    <definedName name="Лом___тоннаж_экс99_по_странам">'[78]3'!$A$2:$F$40</definedName>
    <definedName name="Лом_нерж___ср_цена_экс98" localSheetId="5">#REF!</definedName>
    <definedName name="Лом_нерж___ср_цена_экс98" localSheetId="6">#REF!</definedName>
    <definedName name="Лом_нерж___ср_цена_экс98">#REF!</definedName>
    <definedName name="Лом_нерж___ср_цена_экс99" localSheetId="5">#REF!</definedName>
    <definedName name="Лом_нерж___ср_цена_экс99" localSheetId="6">#REF!</definedName>
    <definedName name="Лом_нерж___ср_цена_экс99">#REF!</definedName>
    <definedName name="Лом_нерж___тоннаж_экс99_по_странам" localSheetId="5">#REF!</definedName>
    <definedName name="Лом_нерж___тоннаж_экс99_по_странам" localSheetId="6">#REF!</definedName>
    <definedName name="Лом_нерж___тоннаж_экс99_по_странам">#REF!</definedName>
    <definedName name="ЛОМ3">[79]ЛОМ_УКР!$A$2:$H$31</definedName>
    <definedName name="лопорпп" localSheetId="5">[13]!лопорпп</definedName>
    <definedName name="лопорпп" localSheetId="6">[13]!лопорпп</definedName>
    <definedName name="лопорпп">[13]!лопорпп</definedName>
    <definedName name="лор">[13]!лор</definedName>
    <definedName name="лорн" hidden="1">{#N/A,#N/A,TRUE,"попередні"}</definedName>
    <definedName name="лркм_п_01" localSheetId="5">#REF!</definedName>
    <definedName name="лркм_п_01" localSheetId="6">#REF!</definedName>
    <definedName name="лркм_п_01">#REF!</definedName>
    <definedName name="лркм_с_01" localSheetId="5">#REF!</definedName>
    <definedName name="лркм_с_01" localSheetId="6">#REF!</definedName>
    <definedName name="лркм_с_01">#REF!</definedName>
    <definedName name="лркм_ф_01" localSheetId="5">#REF!</definedName>
    <definedName name="лркм_ф_01" localSheetId="6">#REF!</definedName>
    <definedName name="лркм_ф_01">#REF!</definedName>
    <definedName name="лют">'[42]812'!$O$1:$O$65536</definedName>
    <definedName name="лютий" hidden="1">{#N/A,#N/A,FALSE,"9PS0"}</definedName>
    <definedName name="м_01" localSheetId="5">#REF!</definedName>
    <definedName name="м_01" localSheetId="6">#REF!</definedName>
    <definedName name="м_01">#REF!</definedName>
    <definedName name="М24" localSheetId="5">#REF!</definedName>
    <definedName name="М24" localSheetId="6">#REF!</definedName>
    <definedName name="М24">#REF!</definedName>
    <definedName name="макет812">'[42]812'!$A$8:$AB$262</definedName>
    <definedName name="мес1">[80]ВВОД!$E$6</definedName>
    <definedName name="мес2">[80]ВВОД!$E$7</definedName>
    <definedName name="Месяц">'[53]Технич лист'!$E$2:$E$23</definedName>
    <definedName name="мм">[81]ВВОД!$F$7</definedName>
    <definedName name="МММ">#REF!</definedName>
    <definedName name="Мой_лист">MID(CELL("имяфайла",[82]База!$E$1),SEARCH("[",CELL("имяфайла",[82]База!$E$1)),256)&amp;"!"</definedName>
    <definedName name="мощ" localSheetId="5">[83]assump!#REF!</definedName>
    <definedName name="мощ" localSheetId="6">[83]assump!#REF!</definedName>
    <definedName name="мощ">[83]assump!#REF!</definedName>
    <definedName name="мощности" localSheetId="5">[83]assump!#REF!</definedName>
    <definedName name="мощности" localSheetId="6">[83]assump!#REF!</definedName>
    <definedName name="мощности">[83]assump!#REF!</definedName>
    <definedName name="мощность">'[57]Тариф на транзит'!$D$14</definedName>
    <definedName name="мр" localSheetId="5">#REF!</definedName>
    <definedName name="мр" localSheetId="6">#REF!</definedName>
    <definedName name="мр">#REF!</definedName>
    <definedName name="мцм" hidden="1">{"'таб 21'!$A$1:$U$24","'таб 21'!$A$1:$U$1"}</definedName>
    <definedName name="Назва_звіту">[2]Звіти!$B$2:$B$6</definedName>
    <definedName name="НазваПроекту">'[53]Технич лист'!$C$2:$C$6</definedName>
    <definedName name="Наименование">[84]Ф2!$E$2</definedName>
    <definedName name="наименование_направления">[85]PR!$C$4:$C$32</definedName>
    <definedName name="НАСЕЛЕННЯ" localSheetId="5">#REF!</definedName>
    <definedName name="НАСЕЛЕННЯ" localSheetId="6">#REF!</definedName>
    <definedName name="НАСЕЛЕННЯ">#REF!</definedName>
    <definedName name="населення1">'[86]Тариф на транзит'!$D$14</definedName>
    <definedName name="нгн" hidden="1">{#N/A,#N/A,TRUE,"попередні"}</definedName>
    <definedName name="НДС">1.2</definedName>
    <definedName name="необ_1" localSheetId="5">#REF!</definedName>
    <definedName name="необ_1" localSheetId="6">#REF!</definedName>
    <definedName name="необ_1">#REF!</definedName>
    <definedName name="необ_2" localSheetId="5">#REF!</definedName>
    <definedName name="необ_2" localSheetId="6">#REF!</definedName>
    <definedName name="необ_2">#REF!</definedName>
    <definedName name="необ_3" localSheetId="5">#REF!</definedName>
    <definedName name="необ_3" localSheetId="6">#REF!</definedName>
    <definedName name="необ_3">#REF!</definedName>
    <definedName name="необ_4" localSheetId="5">#REF!</definedName>
    <definedName name="необ_4" localSheetId="6">#REF!</definedName>
    <definedName name="необ_4">#REF!</definedName>
    <definedName name="необ_г" localSheetId="5">#REF!</definedName>
    <definedName name="необ_г" localSheetId="6">#REF!</definedName>
    <definedName name="необ_г">#REF!</definedName>
    <definedName name="НКРЕ" localSheetId="5">#REF!</definedName>
    <definedName name="НКРЕ" localSheetId="6">#REF!</definedName>
    <definedName name="НКРЕ">#REF!</definedName>
    <definedName name="ног" localSheetId="5">[13]!ног</definedName>
    <definedName name="ног" localSheetId="6">[13]!ног</definedName>
    <definedName name="ног">[13]!ног</definedName>
    <definedName name="Номер">[2]Звіти!$A$2:$A$6</definedName>
    <definedName name="нпи" localSheetId="5">[13]!нпи</definedName>
    <definedName name="нпи" localSheetId="6">[13]!нпи</definedName>
    <definedName name="нпи">[13]!нпи</definedName>
    <definedName name="нь" hidden="1">{#N/A,#N/A,TRUE,"попередні"}</definedName>
    <definedName name="о" hidden="1">'[87]7 міс'!$C$1:$E$65536,'[87]7 міс'!$N$1:$AX$65536</definedName>
    <definedName name="_xlnm.Print_Area" localSheetId="1">'Д 8.2 ее'!$A$2:$T$64</definedName>
    <definedName name="_xlnm.Print_Area" localSheetId="2">'Д10(2-х ставочн)'!$A$1:$H$51</definedName>
    <definedName name="_xlnm.Print_Area" localSheetId="9">Д7_послуга!$A$1:$Q$71</definedName>
    <definedName name="_xlnm.Print_Area" localSheetId="10">Д8_послсуга!$A$1:$O$47</definedName>
    <definedName name="_xlnm.Print_Area" localSheetId="4">'Дод.2 вир-во'!$A$1:$H$92</definedName>
    <definedName name="_xlnm.Print_Area" localSheetId="7">'Дод.4 постачання'!$A$1:$G$50</definedName>
    <definedName name="_xlnm.Print_Area" localSheetId="3">'Додаток 1'!$A$1:$AL$75</definedName>
    <definedName name="_xlnm.Print_Area" localSheetId="5">'Додаток 3'!$A$1:$G$72</definedName>
    <definedName name="_xlnm.Print_Area" localSheetId="8">'додаток 5'!$A$1:$J$37</definedName>
    <definedName name="_xlnm.Print_Area" localSheetId="6">'додаток 6'!$A$1:$G$82</definedName>
    <definedName name="_xlnm.Print_Area">'[88]Незав.пр-во '!$A:$IV</definedName>
    <definedName name="облік">[89]скрыть!$D$4:$D$6</definedName>
    <definedName name="облікГВП">[89]скрыть!$G$4:$G$6</definedName>
    <definedName name="Од" localSheetId="5">#REF!</definedName>
    <definedName name="Од" localSheetId="6">#REF!</definedName>
    <definedName name="Од">#REF!</definedName>
    <definedName name="од_1" localSheetId="5">#REF!</definedName>
    <definedName name="од_1" localSheetId="6">#REF!</definedName>
    <definedName name="од_1">#REF!</definedName>
    <definedName name="од_2" localSheetId="5">#REF!</definedName>
    <definedName name="од_2" localSheetId="6">#REF!</definedName>
    <definedName name="од_2">#REF!</definedName>
    <definedName name="од_3" localSheetId="5">#REF!</definedName>
    <definedName name="од_3" localSheetId="6">#REF!</definedName>
    <definedName name="од_3">#REF!</definedName>
    <definedName name="од_4" localSheetId="5">#REF!</definedName>
    <definedName name="од_4" localSheetId="6">#REF!</definedName>
    <definedName name="од_4">#REF!</definedName>
    <definedName name="Од_Б" localSheetId="5">#REF!</definedName>
    <definedName name="Од_Б" localSheetId="6">#REF!</definedName>
    <definedName name="Од_Б">#REF!</definedName>
    <definedName name="Од_БI" localSheetId="5">#REF!</definedName>
    <definedName name="Од_БI" localSheetId="6">#REF!</definedName>
    <definedName name="Од_БI">#REF!</definedName>
    <definedName name="Од_І" localSheetId="5">#REF!</definedName>
    <definedName name="Од_І" localSheetId="6">#REF!</definedName>
    <definedName name="Од_І">#REF!</definedName>
    <definedName name="Од_Н" localSheetId="5">#REF!</definedName>
    <definedName name="Од_Н" localSheetId="6">#REF!</definedName>
    <definedName name="Од_Н">#REF!</definedName>
    <definedName name="од_оч" localSheetId="5">#REF!</definedName>
    <definedName name="од_оч" localSheetId="6">#REF!</definedName>
    <definedName name="од_оч">#REF!</definedName>
    <definedName name="од_сх" localSheetId="5">#REF!</definedName>
    <definedName name="од_сх" localSheetId="6">#REF!</definedName>
    <definedName name="од_сх">#REF!</definedName>
    <definedName name="одс_п_01" localSheetId="5">#REF!</definedName>
    <definedName name="одс_п_01" localSheetId="6">#REF!</definedName>
    <definedName name="одс_п_01">#REF!</definedName>
    <definedName name="одс_с_01" localSheetId="5">#REF!</definedName>
    <definedName name="одс_с_01" localSheetId="6">#REF!</definedName>
    <definedName name="одс_с_01">#REF!</definedName>
    <definedName name="одс_ф_01" localSheetId="5">#REF!</definedName>
    <definedName name="одс_ф_01" localSheetId="6">#REF!</definedName>
    <definedName name="одс_ф_01">#REF!</definedName>
    <definedName name="одяг_1" localSheetId="5">#REF!</definedName>
    <definedName name="одяг_1" localSheetId="6">#REF!</definedName>
    <definedName name="одяг_1">#REF!</definedName>
    <definedName name="одяг_2" localSheetId="5">#REF!</definedName>
    <definedName name="одяг_2" localSheetId="6">#REF!</definedName>
    <definedName name="одяг_2">#REF!</definedName>
    <definedName name="одяг_3" localSheetId="5">#REF!</definedName>
    <definedName name="одяг_3" localSheetId="6">#REF!</definedName>
    <definedName name="одяг_3">#REF!</definedName>
    <definedName name="одяг_4" localSheetId="5">#REF!</definedName>
    <definedName name="одяг_4" localSheetId="6">#REF!</definedName>
    <definedName name="одяг_4">#REF!</definedName>
    <definedName name="одяг_9" localSheetId="5">[64]підсумок_спецодяг!#REF!</definedName>
    <definedName name="одяг_9" localSheetId="6">[64]підсумок_спецодяг!#REF!</definedName>
    <definedName name="одяг_9">[64]підсумок_спецодяг!#REF!</definedName>
    <definedName name="одяг_9п" localSheetId="5">[64]підсумок_спецодяг!#REF!</definedName>
    <definedName name="одяг_9п" localSheetId="6">[64]підсумок_спецодяг!#REF!</definedName>
    <definedName name="одяг_9п">[64]підсумок_спецодяг!#REF!</definedName>
    <definedName name="одяг_г" localSheetId="5">[64]підсумок_спецодяг!#REF!</definedName>
    <definedName name="одяг_г" localSheetId="6">[64]підсумок_спецодяг!#REF!</definedName>
    <definedName name="одяг_г">[64]підсумок_спецодяг!#REF!</definedName>
    <definedName name="одяг_зв" localSheetId="5">[64]підсумок_спецодяг!#REF!</definedName>
    <definedName name="одяг_зв" localSheetId="6">[64]підсумок_спецодяг!#REF!</definedName>
    <definedName name="одяг_зв">[64]підсумок_спецодяг!#REF!</definedName>
    <definedName name="одяг_оч" localSheetId="5">#REF!</definedName>
    <definedName name="одяг_оч" localSheetId="6">#REF!</definedName>
    <definedName name="одяг_оч">#REF!</definedName>
    <definedName name="одяг_п" localSheetId="5">[64]підсумок_спецодяг!#REF!</definedName>
    <definedName name="одяг_п" localSheetId="6">[64]підсумок_спецодяг!#REF!</definedName>
    <definedName name="одяг_п">[64]підсумок_спецодяг!#REF!</definedName>
    <definedName name="одяг_пл" localSheetId="5">#REF!</definedName>
    <definedName name="одяг_пл" localSheetId="6">#REF!</definedName>
    <definedName name="одяг_пл">#REF!</definedName>
    <definedName name="олр" localSheetId="5">'[63]0210'!#REF!</definedName>
    <definedName name="олр" localSheetId="6">'[63]0210'!#REF!</definedName>
    <definedName name="олр">'[63]0210'!#REF!</definedName>
    <definedName name="ооо">[13]!ооо</definedName>
    <definedName name="оор" hidden="1">'[90]3 не сокр.'!$F$1:$H$65536,'[90]3 не сокр.'!$P$1:$AQ$65536</definedName>
    <definedName name="ОПРсРТС" localSheetId="5">#REF!</definedName>
    <definedName name="ОПРсРТС" localSheetId="6">#REF!</definedName>
    <definedName name="ОПРсРТС">#REF!</definedName>
    <definedName name="осн">[80]ВВОД!$B$9</definedName>
    <definedName name="осн_2" hidden="1">{#N/A,#N/A,FALSE,"9PS0"}</definedName>
    <definedName name="Отсорт_Д_СВ" localSheetId="5">#REF!</definedName>
    <definedName name="Отсорт_Д_СВ" localSheetId="6">#REF!</definedName>
    <definedName name="Отсорт_Д_СВ" localSheetId="0">#REF!</definedName>
    <definedName name="Отсорт_Д_СВ">#REF!</definedName>
    <definedName name="отчет_2005">'[91]812'!$F$1:$F$65536</definedName>
    <definedName name="отчет_9мес">'[42]812'!$K$1:$K$65536</definedName>
    <definedName name="оц_пл" localSheetId="5">#REF!</definedName>
    <definedName name="оц_пл" localSheetId="6">#REF!</definedName>
    <definedName name="оц_пл">#REF!</definedName>
    <definedName name="оч_г">[59]ПЛАН_1вар!$N$1:$N$65536</definedName>
    <definedName name="оч_рік">[44]м_812!$L$1:$L$65536</definedName>
    <definedName name="очік_ен" localSheetId="5">[46]дох!#REF!</definedName>
    <definedName name="очік_ен" localSheetId="6">[46]дох!#REF!</definedName>
    <definedName name="очік_ен">[46]дох!#REF!</definedName>
    <definedName name="очік_ст" localSheetId="5">[46]дох!#REF!</definedName>
    <definedName name="очік_ст" localSheetId="6">[46]дох!#REF!</definedName>
    <definedName name="очік_ст">[46]дох!#REF!</definedName>
    <definedName name="очікув">'[42]812'!$J$1:$J$65536</definedName>
    <definedName name="П1222">#REF!</definedName>
    <definedName name="папап" localSheetId="5">#REF!</definedName>
    <definedName name="папап" localSheetId="6">#REF!</definedName>
    <definedName name="папап">#REF!</definedName>
    <definedName name="пдркм_п_01" localSheetId="5">#REF!</definedName>
    <definedName name="пдркм_п_01" localSheetId="6">#REF!</definedName>
    <definedName name="пдркм_п_01">#REF!</definedName>
    <definedName name="пдркм_с_01" localSheetId="5">#REF!</definedName>
    <definedName name="пдркм_с_01" localSheetId="6">#REF!</definedName>
    <definedName name="пдркм_с_01">#REF!</definedName>
    <definedName name="пдркм_ф_01" localSheetId="5">#REF!</definedName>
    <definedName name="пдркм_ф_01" localSheetId="6">#REF!</definedName>
    <definedName name="пдркм_ф_01">#REF!</definedName>
    <definedName name="пеи" hidden="1">{"'таб 21'!$A$1:$U$24","'таб 21'!$A$1:$U$1"}</definedName>
    <definedName name="Период">[84]Ф2!$F$4</definedName>
    <definedName name="ПериодОтчёта">'[84]Технич лист'!$B$2:$B$7</definedName>
    <definedName name="пит_1" localSheetId="5">#REF!</definedName>
    <definedName name="пит_1" localSheetId="6">#REF!</definedName>
    <definedName name="пит_1">#REF!</definedName>
    <definedName name="пит_2" localSheetId="5">#REF!</definedName>
    <definedName name="пит_2" localSheetId="6">#REF!</definedName>
    <definedName name="пит_2">#REF!</definedName>
    <definedName name="пит_3" localSheetId="5">#REF!</definedName>
    <definedName name="пит_3" localSheetId="6">#REF!</definedName>
    <definedName name="пит_3">#REF!</definedName>
    <definedName name="пит_4" localSheetId="5">#REF!</definedName>
    <definedName name="пит_4" localSheetId="6">#REF!</definedName>
    <definedName name="пит_4">#REF!</definedName>
    <definedName name="пит_9" localSheetId="5">#REF!</definedName>
    <definedName name="пит_9" localSheetId="6">#REF!</definedName>
    <definedName name="пит_9">#REF!</definedName>
    <definedName name="пит_9п" localSheetId="5">#REF!</definedName>
    <definedName name="пит_9п" localSheetId="6">#REF!</definedName>
    <definedName name="пит_9п">#REF!</definedName>
    <definedName name="пит_г" localSheetId="5">#REF!</definedName>
    <definedName name="пит_г" localSheetId="6">#REF!</definedName>
    <definedName name="пит_г">#REF!</definedName>
    <definedName name="пит_зв" localSheetId="5">#REF!</definedName>
    <definedName name="пит_зв" localSheetId="6">#REF!</definedName>
    <definedName name="пит_зв">#REF!</definedName>
    <definedName name="пит_о" localSheetId="5">#REF!</definedName>
    <definedName name="пит_о" localSheetId="6">#REF!</definedName>
    <definedName name="пит_о">#REF!</definedName>
    <definedName name="пит_оч" localSheetId="5">#REF!</definedName>
    <definedName name="пит_оч" localSheetId="6">#REF!</definedName>
    <definedName name="пит_оч">#REF!</definedName>
    <definedName name="пит_п" localSheetId="5">#REF!</definedName>
    <definedName name="пит_п" localSheetId="6">#REF!</definedName>
    <definedName name="пит_п">#REF!</definedName>
    <definedName name="пит_пл" localSheetId="5">#REF!</definedName>
    <definedName name="пит_пл" localSheetId="6">#REF!</definedName>
    <definedName name="пит_пл">#REF!</definedName>
    <definedName name="питание" localSheetId="5">'[21]АТ_на 2004_витрати_1'!#REF!</definedName>
    <definedName name="питание" localSheetId="6">'[21]АТ_на 2004_витрати_1'!#REF!</definedName>
    <definedName name="питание">'[21]АТ_на 2004_витрати_1'!#REF!</definedName>
    <definedName name="пл" localSheetId="5">#REF!</definedName>
    <definedName name="пл" localSheetId="6">#REF!</definedName>
    <definedName name="пл">#REF!</definedName>
    <definedName name="пл_1">[92]План!$H$1:$H$65536</definedName>
    <definedName name="пл_10">[93]План!$J$1:$J$65536</definedName>
    <definedName name="пл_2">[92]План!$I$1:$I$65536</definedName>
    <definedName name="пл_3">[92]План!$J$1:$J$65536</definedName>
    <definedName name="пл_4">[92]План!$K$1:$K$65536</definedName>
    <definedName name="пл_9">[59]ПЛАН_1вар!$K$1:$K$65536</definedName>
    <definedName name="пл_вп" localSheetId="5">#REF!</definedName>
    <definedName name="пл_вп" localSheetId="6">#REF!</definedName>
    <definedName name="пл_вп">#REF!</definedName>
    <definedName name="пл_вп1" localSheetId="5">#REF!</definedName>
    <definedName name="пл_вп1" localSheetId="6">#REF!</definedName>
    <definedName name="пл_вп1">#REF!</definedName>
    <definedName name="пл_вп2" localSheetId="5">#REF!</definedName>
    <definedName name="пл_вп2" localSheetId="6">#REF!</definedName>
    <definedName name="пл_вп2">#REF!</definedName>
    <definedName name="пл_вт" localSheetId="5">#REF!</definedName>
    <definedName name="пл_вт" localSheetId="6">#REF!</definedName>
    <definedName name="пл_вт">#REF!</definedName>
    <definedName name="пл_вт1" localSheetId="5">#REF!</definedName>
    <definedName name="пл_вт1" localSheetId="6">#REF!</definedName>
    <definedName name="пл_вт1">#REF!</definedName>
    <definedName name="пл_вт2" localSheetId="5">#REF!</definedName>
    <definedName name="пл_вт2" localSheetId="6">#REF!</definedName>
    <definedName name="пл_вт2">#REF!</definedName>
    <definedName name="пл_г">[59]ПЛАН_1вар!$M$1:$M$65536</definedName>
    <definedName name="пл_о">[92]План!$F$1:$F$65536</definedName>
    <definedName name="пл_п" localSheetId="5">[92]План!#REF!</definedName>
    <definedName name="пл_п" localSheetId="6">[92]План!#REF!</definedName>
    <definedName name="пл_п">[92]План!#REF!</definedName>
    <definedName name="пл_пр" localSheetId="5">#REF!</definedName>
    <definedName name="пл_пр" localSheetId="6">#REF!</definedName>
    <definedName name="пл_пр">#REF!</definedName>
    <definedName name="пл_пр1" localSheetId="5">#REF!</definedName>
    <definedName name="пл_пр1" localSheetId="6">#REF!</definedName>
    <definedName name="пл_пр1">#REF!</definedName>
    <definedName name="пл_пр2" localSheetId="5">#REF!</definedName>
    <definedName name="пл_пр2" localSheetId="6">#REF!</definedName>
    <definedName name="пл_пр2">#REF!</definedName>
    <definedName name="пл_скор">[44]м_812!$J$1:$J$65536</definedName>
    <definedName name="пл_ц" localSheetId="5">#REF!</definedName>
    <definedName name="пл_ц" localSheetId="6">#REF!</definedName>
    <definedName name="пл_ц">#REF!</definedName>
    <definedName name="пл_ц1" localSheetId="5">#REF!</definedName>
    <definedName name="пл_ц1" localSheetId="6">#REF!</definedName>
    <definedName name="пл_ц1">#REF!</definedName>
    <definedName name="пл_ц2" localSheetId="5">#REF!</definedName>
    <definedName name="пл_ц2" localSheetId="6">#REF!</definedName>
    <definedName name="пл_ц2">#REF!</definedName>
    <definedName name="пл_ч" localSheetId="5">#REF!</definedName>
    <definedName name="пл_ч" localSheetId="6">#REF!</definedName>
    <definedName name="пл_ч">#REF!</definedName>
    <definedName name="пл_ч1" localSheetId="5">#REF!</definedName>
    <definedName name="пл_ч1" localSheetId="6">#REF!</definedName>
    <definedName name="пл_ч1">#REF!</definedName>
    <definedName name="пл_ч2" localSheetId="5">#REF!</definedName>
    <definedName name="пл_ч2" localSheetId="6">#REF!</definedName>
    <definedName name="пл_ч2">#REF!</definedName>
    <definedName name="пла" localSheetId="5">[3]рік!#REF!</definedName>
    <definedName name="пла" localSheetId="6">[3]рік!#REF!</definedName>
    <definedName name="пла">[3]рік!#REF!</definedName>
    <definedName name="план" hidden="1">{#N/A,#N/A,FALSE,"9PS0"}</definedName>
    <definedName name="пмпрм" hidden="1">{"'таб 21'!$A$1:$U$24","'таб 21'!$A$1:$U$1"}</definedName>
    <definedName name="пнркм_п_01" localSheetId="5">#REF!</definedName>
    <definedName name="пнркм_п_01" localSheetId="6">#REF!</definedName>
    <definedName name="пнркм_п_01">#REF!</definedName>
    <definedName name="пнркм_с_01" localSheetId="5">#REF!</definedName>
    <definedName name="пнркм_с_01" localSheetId="6">#REF!</definedName>
    <definedName name="пнркм_с_01">#REF!</definedName>
    <definedName name="пнркм_ф_01" localSheetId="5">#REF!</definedName>
    <definedName name="пнркм_ф_01" localSheetId="6">#REF!</definedName>
    <definedName name="пнркм_ф_01">#REF!</definedName>
    <definedName name="поверхи">[89]скрыть!$B$4:$B$9</definedName>
    <definedName name="под_пл" localSheetId="5">[40]компод!#REF!</definedName>
    <definedName name="под_пл" localSheetId="6">[40]компод!#REF!</definedName>
    <definedName name="под_пл">[40]компод!#REF!</definedName>
    <definedName name="подр" localSheetId="5">#REF!</definedName>
    <definedName name="подр" localSheetId="6">#REF!</definedName>
    <definedName name="подр">#REF!</definedName>
    <definedName name="пож_пл" localSheetId="5">[40]пож!#REF!</definedName>
    <definedName name="пож_пл" localSheetId="6">[40]пож!#REF!</definedName>
    <definedName name="пож_пл">[40]пож!#REF!</definedName>
    <definedName name="пож_сх" localSheetId="5">'[94]Пожеж_ ох_08_довед'!#REF!</definedName>
    <definedName name="пож_сх" localSheetId="6">'[94]Пожеж_ ох_08_довед'!#REF!</definedName>
    <definedName name="пож_сх">'[94]Пожеж_ ох_08_довед'!#REF!</definedName>
    <definedName name="пороп" hidden="1">{"'таб 21'!$A$1:$U$24","'таб 21'!$A$1:$U$1"}</definedName>
    <definedName name="Построение_жука">[13]!Построение_жука</definedName>
    <definedName name="ппп" localSheetId="5">#REF!</definedName>
    <definedName name="ппп" localSheetId="6">#REF!</definedName>
    <definedName name="ппп" localSheetId="0">#REF!</definedName>
    <definedName name="ппп">#REF!</definedName>
    <definedName name="пр_1">[59]ПЛАН_1вар!$P$1:$P$65536</definedName>
    <definedName name="пр_1кв">[44]м_812!$N$1:$N$65536</definedName>
    <definedName name="пр_2">[59]ПЛАН_1вар!$Q$1:$Q$65536</definedName>
    <definedName name="пр_2кв">[44]м_812!$O$1:$O$65536</definedName>
    <definedName name="пр_3">[59]ПЛАН_1вар!$R$1:$R$65536</definedName>
    <definedName name="пр_3кв">[44]м_812!$P$1:$P$65536</definedName>
    <definedName name="пр_4">[59]ПЛАН_1вар!$S$1:$S$65536</definedName>
    <definedName name="пр_4кв">[44]м_812!$Q$1:$Q$65536</definedName>
    <definedName name="пр_г">[59]ПЛАН_1вар!$O$1:$O$65536</definedName>
    <definedName name="пр_зв" localSheetId="5">[40]проезд!#REF!</definedName>
    <definedName name="пр_зв" localSheetId="6">[40]проезд!#REF!</definedName>
    <definedName name="пр_зв">[40]проезд!#REF!</definedName>
    <definedName name="пр_оч" localSheetId="5">'[95]0210'!#REF!</definedName>
    <definedName name="пр_оч" localSheetId="6">'[95]0210'!#REF!</definedName>
    <definedName name="пр_оч">'[95]0210'!#REF!</definedName>
    <definedName name="пр_пл" localSheetId="5">[40]проезд!#REF!</definedName>
    <definedName name="пр_пл" localSheetId="6">[40]проезд!#REF!</definedName>
    <definedName name="пр_пл">[40]проезд!#REF!</definedName>
    <definedName name="пр_рік">[44]м_812!$M$1:$M$65536</definedName>
    <definedName name="Признак">'[84]Технич лист'!$A$2:$A$4</definedName>
    <definedName name="прог_9м" localSheetId="5">[46]дох!#REF!</definedName>
    <definedName name="прог_9м" localSheetId="6">[46]дох!#REF!</definedName>
    <definedName name="прог_9м">[46]дох!#REF!</definedName>
    <definedName name="проект">'[42]812'!$L$1:$L$65536</definedName>
    <definedName name="прочие" hidden="1">{"'таб 21'!$A$1:$U$24","'таб 21'!$A$1:$U$1"}</definedName>
    <definedName name="птоа" localSheetId="5">[83]assump!#REF!</definedName>
    <definedName name="птоа" localSheetId="6">[83]assump!#REF!</definedName>
    <definedName name="птоа">[83]assump!#REF!</definedName>
    <definedName name="ПУУ" localSheetId="5">[13]!ПУУ</definedName>
    <definedName name="ПУУ" localSheetId="6">[13]!ПУУ</definedName>
    <definedName name="ПУУ">[13]!ПУУ</definedName>
    <definedName name="Р04.12.1" localSheetId="5">#REF!</definedName>
    <definedName name="Р04.12.1" localSheetId="6">#REF!</definedName>
    <definedName name="Р04.12.1">#REF!</definedName>
    <definedName name="Р04.12.1_1" localSheetId="5">#REF!</definedName>
    <definedName name="Р04.12.1_1" localSheetId="6">#REF!</definedName>
    <definedName name="Р04.12.1_1">#REF!</definedName>
    <definedName name="Р04.12.1_2" localSheetId="5">#REF!</definedName>
    <definedName name="Р04.12.1_2" localSheetId="6">#REF!</definedName>
    <definedName name="Р04.12.1_2">#REF!</definedName>
    <definedName name="Р04.12.1_3" localSheetId="5">#REF!</definedName>
    <definedName name="Р04.12.1_3" localSheetId="6">#REF!</definedName>
    <definedName name="Р04.12.1_3">#REF!</definedName>
    <definedName name="Р04.12.1_4" localSheetId="5">#REF!</definedName>
    <definedName name="Р04.12.1_4" localSheetId="6">#REF!</definedName>
    <definedName name="Р04.12.1_4">#REF!</definedName>
    <definedName name="Р04.12.2" localSheetId="5">#REF!</definedName>
    <definedName name="Р04.12.2" localSheetId="6">#REF!</definedName>
    <definedName name="Р04.12.2">#REF!</definedName>
    <definedName name="Р04.12.2_1" localSheetId="5">#REF!</definedName>
    <definedName name="Р04.12.2_1" localSheetId="6">#REF!</definedName>
    <definedName name="Р04.12.2_1">#REF!</definedName>
    <definedName name="Р04.12.2_2" localSheetId="5">#REF!</definedName>
    <definedName name="Р04.12.2_2" localSheetId="6">#REF!</definedName>
    <definedName name="Р04.12.2_2">#REF!</definedName>
    <definedName name="Р04.12.2_3" localSheetId="5">#REF!</definedName>
    <definedName name="Р04.12.2_3" localSheetId="6">#REF!</definedName>
    <definedName name="Р04.12.2_3">#REF!</definedName>
    <definedName name="Р04.12.2_4" localSheetId="5">#REF!</definedName>
    <definedName name="Р04.12.2_4" localSheetId="6">#REF!</definedName>
    <definedName name="Р04.12.2_4">#REF!</definedName>
    <definedName name="Р04.12_1" localSheetId="5">#REF!</definedName>
    <definedName name="Р04.12_1" localSheetId="6">#REF!</definedName>
    <definedName name="Р04.12_1">#REF!</definedName>
    <definedName name="Р04.12_2" localSheetId="5">#REF!</definedName>
    <definedName name="Р04.12_2" localSheetId="6">#REF!</definedName>
    <definedName name="Р04.12_2">#REF!</definedName>
    <definedName name="Р04.12_3" localSheetId="5">#REF!</definedName>
    <definedName name="Р04.12_3" localSheetId="6">#REF!</definedName>
    <definedName name="Р04.12_3">#REF!</definedName>
    <definedName name="Р04.12_4" localSheetId="5">#REF!</definedName>
    <definedName name="Р04.12_4" localSheetId="6">#REF!</definedName>
    <definedName name="Р04.12_4">#REF!</definedName>
    <definedName name="работы" localSheetId="5">#REF!</definedName>
    <definedName name="работы" localSheetId="6">#REF!</definedName>
    <definedName name="работы">#REF!</definedName>
    <definedName name="расш" localSheetId="5">#REF!</definedName>
    <definedName name="расш" localSheetId="6">#REF!</definedName>
    <definedName name="расш">#REF!</definedName>
    <definedName name="ргш" localSheetId="5">[39]страх!#REF!</definedName>
    <definedName name="ргш" localSheetId="6">[39]страх!#REF!</definedName>
    <definedName name="ргш">[39]страх!#REF!</definedName>
    <definedName name="РЕГ" localSheetId="5">#REF!</definedName>
    <definedName name="РЕГ" localSheetId="6">#REF!</definedName>
    <definedName name="РЕГ" localSheetId="0">#REF!</definedName>
    <definedName name="РЕГ">#REF!</definedName>
    <definedName name="Регіон" localSheetId="5">#REF!</definedName>
    <definedName name="Регіон" localSheetId="6">#REF!</definedName>
    <definedName name="Регіон" localSheetId="0">#REF!</definedName>
    <definedName name="Регіон">#REF!</definedName>
    <definedName name="рел" localSheetId="5">#REF!</definedName>
    <definedName name="рел" localSheetId="6">#REF!</definedName>
    <definedName name="рел" localSheetId="0">#REF!</definedName>
    <definedName name="рел">#REF!</definedName>
    <definedName name="рем_б_10м" localSheetId="5">#REF!</definedName>
    <definedName name="рем_б_10м" localSheetId="6">#REF!</definedName>
    <definedName name="рем_б_10м">#REF!</definedName>
    <definedName name="рем_б_11м" localSheetId="5">#REF!</definedName>
    <definedName name="рем_б_11м" localSheetId="6">#REF!</definedName>
    <definedName name="рем_б_11м">#REF!</definedName>
    <definedName name="рем_б_12м" localSheetId="5">#REF!</definedName>
    <definedName name="рем_б_12м" localSheetId="6">#REF!</definedName>
    <definedName name="рем_б_12м">#REF!</definedName>
    <definedName name="рем_б_2м" localSheetId="5">#REF!</definedName>
    <definedName name="рем_б_2м" localSheetId="6">#REF!</definedName>
    <definedName name="рем_б_2м">#REF!</definedName>
    <definedName name="рем_б_3м" localSheetId="5">#REF!</definedName>
    <definedName name="рем_б_3м" localSheetId="6">#REF!</definedName>
    <definedName name="рем_б_3м">#REF!</definedName>
    <definedName name="рем_б_4м" localSheetId="5">#REF!</definedName>
    <definedName name="рем_б_4м" localSheetId="6">#REF!</definedName>
    <definedName name="рем_б_4м">#REF!</definedName>
    <definedName name="рем_б_5м" localSheetId="5">#REF!</definedName>
    <definedName name="рем_б_5м" localSheetId="6">#REF!</definedName>
    <definedName name="рем_б_5м">#REF!</definedName>
    <definedName name="рем_б_6м" localSheetId="5">#REF!</definedName>
    <definedName name="рем_б_6м" localSheetId="6">#REF!</definedName>
    <definedName name="рем_б_6м">#REF!</definedName>
    <definedName name="рем_б_7м" localSheetId="5">#REF!</definedName>
    <definedName name="рем_б_7м" localSheetId="6">#REF!</definedName>
    <definedName name="рем_б_7м">#REF!</definedName>
    <definedName name="рем_б_8м" localSheetId="5">#REF!</definedName>
    <definedName name="рем_б_8м" localSheetId="6">#REF!</definedName>
    <definedName name="рем_б_8м">#REF!</definedName>
    <definedName name="рем_б_9м" localSheetId="5">#REF!</definedName>
    <definedName name="рем_б_9м" localSheetId="6">#REF!</definedName>
    <definedName name="рем_б_9м">#REF!</definedName>
    <definedName name="рем_б_авг" localSheetId="5">#REF!</definedName>
    <definedName name="рем_б_авг" localSheetId="6">#REF!</definedName>
    <definedName name="рем_б_авг">#REF!</definedName>
    <definedName name="рем_б_апр" localSheetId="5">#REF!</definedName>
    <definedName name="рем_б_апр" localSheetId="6">#REF!</definedName>
    <definedName name="рем_б_апр">#REF!</definedName>
    <definedName name="рем_б_дек" localSheetId="5">#REF!</definedName>
    <definedName name="рем_б_дек" localSheetId="6">#REF!</definedName>
    <definedName name="рем_б_дек">#REF!</definedName>
    <definedName name="рем_б_июль" localSheetId="5">#REF!</definedName>
    <definedName name="рем_б_июль" localSheetId="6">#REF!</definedName>
    <definedName name="рем_б_июль">#REF!</definedName>
    <definedName name="рем_б_июнь" localSheetId="5">#REF!</definedName>
    <definedName name="рем_б_июнь" localSheetId="6">#REF!</definedName>
    <definedName name="рем_б_июнь">#REF!</definedName>
    <definedName name="рем_б_май" localSheetId="5">#REF!</definedName>
    <definedName name="рем_б_май" localSheetId="6">#REF!</definedName>
    <definedName name="рем_б_май">#REF!</definedName>
    <definedName name="рем_б_март" localSheetId="5">#REF!</definedName>
    <definedName name="рем_б_март" localSheetId="6">#REF!</definedName>
    <definedName name="рем_б_март">#REF!</definedName>
    <definedName name="рем_б_нояб" localSheetId="5">#REF!</definedName>
    <definedName name="рем_б_нояб" localSheetId="6">#REF!</definedName>
    <definedName name="рем_б_нояб">#REF!</definedName>
    <definedName name="рем_б_окт" localSheetId="5">#REF!</definedName>
    <definedName name="рем_б_окт" localSheetId="6">#REF!</definedName>
    <definedName name="рем_б_окт">#REF!</definedName>
    <definedName name="рем_б_сент" localSheetId="5">#REF!</definedName>
    <definedName name="рем_б_сент" localSheetId="6">#REF!</definedName>
    <definedName name="рем_б_сент">#REF!</definedName>
    <definedName name="рем_б_фев" localSheetId="5">#REF!</definedName>
    <definedName name="рем_б_фев" localSheetId="6">#REF!</definedName>
    <definedName name="рем_б_фев">#REF!</definedName>
    <definedName name="рем_б_янв" localSheetId="5">#REF!</definedName>
    <definedName name="рем_б_янв" localSheetId="6">#REF!</definedName>
    <definedName name="рем_б_янв">#REF!</definedName>
    <definedName name="рем_п_10м" localSheetId="5">#REF!</definedName>
    <definedName name="рем_п_10м" localSheetId="6">#REF!</definedName>
    <definedName name="рем_п_10м">#REF!</definedName>
    <definedName name="рем_п_11м" localSheetId="5">#REF!</definedName>
    <definedName name="рем_п_11м" localSheetId="6">#REF!</definedName>
    <definedName name="рем_п_11м">#REF!</definedName>
    <definedName name="рем_п_12м" localSheetId="5">#REF!</definedName>
    <definedName name="рем_п_12м" localSheetId="6">#REF!</definedName>
    <definedName name="рем_п_12м">#REF!</definedName>
    <definedName name="рем_п_2м" localSheetId="5">#REF!</definedName>
    <definedName name="рем_п_2м" localSheetId="6">#REF!</definedName>
    <definedName name="рем_п_2м">#REF!</definedName>
    <definedName name="рем_п_3м" localSheetId="5">#REF!</definedName>
    <definedName name="рем_п_3м" localSheetId="6">#REF!</definedName>
    <definedName name="рем_п_3м">#REF!</definedName>
    <definedName name="рем_п_4м" localSheetId="5">#REF!</definedName>
    <definedName name="рем_п_4м" localSheetId="6">#REF!</definedName>
    <definedName name="рем_п_4м">#REF!</definedName>
    <definedName name="рем_п_5м" localSheetId="5">#REF!</definedName>
    <definedName name="рем_п_5м" localSheetId="6">#REF!</definedName>
    <definedName name="рем_п_5м">#REF!</definedName>
    <definedName name="рем_п_6м" localSheetId="5">#REF!</definedName>
    <definedName name="рем_п_6м" localSheetId="6">#REF!</definedName>
    <definedName name="рем_п_6м">#REF!</definedName>
    <definedName name="рем_п_8м" localSheetId="5">#REF!</definedName>
    <definedName name="рем_п_8м" localSheetId="6">#REF!</definedName>
    <definedName name="рем_п_8м">#REF!</definedName>
    <definedName name="рем_п_9м" localSheetId="5">#REF!</definedName>
    <definedName name="рем_п_9м" localSheetId="6">#REF!</definedName>
    <definedName name="рем_п_9м">#REF!</definedName>
    <definedName name="рем_п_авг" localSheetId="5">#REF!</definedName>
    <definedName name="рем_п_авг" localSheetId="6">#REF!</definedName>
    <definedName name="рем_п_авг">#REF!</definedName>
    <definedName name="рем_п_апр" localSheetId="5">#REF!</definedName>
    <definedName name="рем_п_апр" localSheetId="6">#REF!</definedName>
    <definedName name="рем_п_апр">#REF!</definedName>
    <definedName name="рем_п_дек" localSheetId="5">#REF!</definedName>
    <definedName name="рем_п_дек" localSheetId="6">#REF!</definedName>
    <definedName name="рем_п_дек">#REF!</definedName>
    <definedName name="рем_п_июль" localSheetId="5">#REF!</definedName>
    <definedName name="рем_п_июль" localSheetId="6">#REF!</definedName>
    <definedName name="рем_п_июль">#REF!</definedName>
    <definedName name="рем_п_июнь" localSheetId="5">#REF!</definedName>
    <definedName name="рем_п_июнь" localSheetId="6">#REF!</definedName>
    <definedName name="рем_п_июнь">#REF!</definedName>
    <definedName name="рем_п_май" localSheetId="5">#REF!</definedName>
    <definedName name="рем_п_май" localSheetId="6">#REF!</definedName>
    <definedName name="рем_п_май">#REF!</definedName>
    <definedName name="рем_п_март" localSheetId="5">#REF!</definedName>
    <definedName name="рем_п_март" localSheetId="6">#REF!</definedName>
    <definedName name="рем_п_март">#REF!</definedName>
    <definedName name="рем_п_нояб" localSheetId="5">#REF!</definedName>
    <definedName name="рем_п_нояб" localSheetId="6">#REF!</definedName>
    <definedName name="рем_п_нояб">#REF!</definedName>
    <definedName name="рем_п_окт" localSheetId="5">#REF!</definedName>
    <definedName name="рем_п_окт" localSheetId="6">#REF!</definedName>
    <definedName name="рем_п_окт">#REF!</definedName>
    <definedName name="рем_п_сент" localSheetId="5">#REF!</definedName>
    <definedName name="рем_п_сент" localSheetId="6">#REF!</definedName>
    <definedName name="рем_п_сент">#REF!</definedName>
    <definedName name="рем_п_фев" localSheetId="5">#REF!</definedName>
    <definedName name="рем_п_фев" localSheetId="6">#REF!</definedName>
    <definedName name="рем_п_фев">#REF!</definedName>
    <definedName name="рем_п_янв" localSheetId="5">#REF!</definedName>
    <definedName name="рем_п_янв" localSheetId="6">#REF!</definedName>
    <definedName name="рем_п_янв">#REF!</definedName>
    <definedName name="рем_ф_10м" localSheetId="5">#REF!</definedName>
    <definedName name="рем_ф_10м" localSheetId="6">#REF!</definedName>
    <definedName name="рем_ф_10м">#REF!</definedName>
    <definedName name="рем_ф_11м" localSheetId="5">#REF!</definedName>
    <definedName name="рем_ф_11м" localSheetId="6">#REF!</definedName>
    <definedName name="рем_ф_11м">#REF!</definedName>
    <definedName name="рем_ф_12м" localSheetId="5">#REF!</definedName>
    <definedName name="рем_ф_12м" localSheetId="6">#REF!</definedName>
    <definedName name="рем_ф_12м">#REF!</definedName>
    <definedName name="рем_ф_2м" localSheetId="5">#REF!</definedName>
    <definedName name="рем_ф_2м" localSheetId="6">#REF!</definedName>
    <definedName name="рем_ф_2м">#REF!</definedName>
    <definedName name="рем_ф_3м" localSheetId="5">#REF!</definedName>
    <definedName name="рем_ф_3м" localSheetId="6">#REF!</definedName>
    <definedName name="рем_ф_3м">#REF!</definedName>
    <definedName name="рем_ф_4м" localSheetId="5">#REF!</definedName>
    <definedName name="рем_ф_4м" localSheetId="6">#REF!</definedName>
    <definedName name="рем_ф_4м">#REF!</definedName>
    <definedName name="рем_ф_5м" localSheetId="5">#REF!</definedName>
    <definedName name="рем_ф_5м" localSheetId="6">#REF!</definedName>
    <definedName name="рем_ф_5м">#REF!</definedName>
    <definedName name="рем_ф_6м" localSheetId="5">#REF!</definedName>
    <definedName name="рем_ф_6м" localSheetId="6">#REF!</definedName>
    <definedName name="рем_ф_6м">#REF!</definedName>
    <definedName name="рем_ф_7м" localSheetId="5">#REF!</definedName>
    <definedName name="рем_ф_7м" localSheetId="6">#REF!</definedName>
    <definedName name="рем_ф_7м">#REF!</definedName>
    <definedName name="рем_ф_8м" localSheetId="5">#REF!</definedName>
    <definedName name="рем_ф_8м" localSheetId="6">#REF!</definedName>
    <definedName name="рем_ф_8м">#REF!</definedName>
    <definedName name="рем_ф_9м" localSheetId="5">#REF!</definedName>
    <definedName name="рем_ф_9м" localSheetId="6">#REF!</definedName>
    <definedName name="рем_ф_9м">#REF!</definedName>
    <definedName name="рем_ф_авг" localSheetId="5">#REF!</definedName>
    <definedName name="рем_ф_авг" localSheetId="6">#REF!</definedName>
    <definedName name="рем_ф_авг">#REF!</definedName>
    <definedName name="рем_ф_апр" localSheetId="5">#REF!</definedName>
    <definedName name="рем_ф_апр" localSheetId="6">#REF!</definedName>
    <definedName name="рем_ф_апр">#REF!</definedName>
    <definedName name="рем_ф_июль" localSheetId="5">#REF!</definedName>
    <definedName name="рем_ф_июль" localSheetId="6">#REF!</definedName>
    <definedName name="рем_ф_июль">#REF!</definedName>
    <definedName name="рем_ф_июнь" localSheetId="5">#REF!</definedName>
    <definedName name="рем_ф_июнь" localSheetId="6">#REF!</definedName>
    <definedName name="рем_ф_июнь">#REF!</definedName>
    <definedName name="рем_ф_май" localSheetId="5">#REF!</definedName>
    <definedName name="рем_ф_май" localSheetId="6">#REF!</definedName>
    <definedName name="рем_ф_май">#REF!</definedName>
    <definedName name="рем_ф_март" localSheetId="5">#REF!</definedName>
    <definedName name="рем_ф_март" localSheetId="6">#REF!</definedName>
    <definedName name="рем_ф_март">#REF!</definedName>
    <definedName name="рем_ф_сент" localSheetId="5">#REF!</definedName>
    <definedName name="рем_ф_сент" localSheetId="6">#REF!</definedName>
    <definedName name="рем_ф_сент">#REF!</definedName>
    <definedName name="рем_ф_фев" localSheetId="5">#REF!</definedName>
    <definedName name="рем_ф_фев" localSheetId="6">#REF!</definedName>
    <definedName name="рем_ф_фев">#REF!</definedName>
    <definedName name="рем_ф_янв" localSheetId="5">#REF!</definedName>
    <definedName name="рем_ф_янв" localSheetId="6">#REF!</definedName>
    <definedName name="рем_ф_янв">#REF!</definedName>
    <definedName name="ремонт" localSheetId="5">#REF!</definedName>
    <definedName name="ремонт" localSheetId="6">#REF!</definedName>
    <definedName name="ремонт">#REF!</definedName>
    <definedName name="рік" hidden="1">{#N/A,#N/A,FALSE,"9PS0"}</definedName>
    <definedName name="рое" hidden="1">{#N/A,#N/A,FALSE,"9PS0"}</definedName>
    <definedName name="Розр1" localSheetId="5">[6]рік!#REF!</definedName>
    <definedName name="Розр1" localSheetId="6">[6]рік!#REF!</definedName>
    <definedName name="Розр1">[6]рік!#REF!</definedName>
    <definedName name="Розр2" localSheetId="5">[6]рік!#REF!</definedName>
    <definedName name="Розр2" localSheetId="6">[6]рік!#REF!</definedName>
    <definedName name="Розр2">[6]рік!#REF!</definedName>
    <definedName name="Розр3" localSheetId="5">[6]рік!#REF!</definedName>
    <definedName name="Розр3" localSheetId="6">[6]рік!#REF!</definedName>
    <definedName name="Розр3">[6]рік!#REF!</definedName>
    <definedName name="рол" hidden="1">{"'таб 21'!$A$1:$U$24","'таб 21'!$A$1:$U$1"}</definedName>
    <definedName name="рпнрп" localSheetId="5">#REF!</definedName>
    <definedName name="рпнрп" localSheetId="6">#REF!</definedName>
    <definedName name="рпнрп">#REF!</definedName>
    <definedName name="рпс_п_01" localSheetId="5">#REF!</definedName>
    <definedName name="рпс_п_01" localSheetId="6">#REF!</definedName>
    <definedName name="рпс_п_01">#REF!</definedName>
    <definedName name="рпс_с_01" localSheetId="5">#REF!</definedName>
    <definedName name="рпс_с_01" localSheetId="6">#REF!</definedName>
    <definedName name="рпс_с_01">#REF!</definedName>
    <definedName name="рпс_ф_01" localSheetId="5">#REF!</definedName>
    <definedName name="рпс_ф_01" localSheetId="6">#REF!</definedName>
    <definedName name="рпс_ф_01">#REF!</definedName>
    <definedName name="рр" localSheetId="5">#REF!</definedName>
    <definedName name="рр" localSheetId="6">#REF!</definedName>
    <definedName name="рр" localSheetId="0">#REF!</definedName>
    <definedName name="рр">#REF!</definedName>
    <definedName name="с" localSheetId="5">[32]assump!#REF!</definedName>
    <definedName name="с" localSheetId="6">[32]assump!#REF!</definedName>
    <definedName name="с">[32]assump!#REF!</definedName>
    <definedName name="сан_1" localSheetId="5">[96]сан_гиг!#REF!</definedName>
    <definedName name="сан_1" localSheetId="6">[96]сан_гиг!#REF!</definedName>
    <definedName name="сан_1">[96]сан_гиг!#REF!</definedName>
    <definedName name="сан_2" localSheetId="5">[96]сан_гиг!#REF!</definedName>
    <definedName name="сан_2" localSheetId="6">[96]сан_гиг!#REF!</definedName>
    <definedName name="сан_2">[96]сан_гиг!#REF!</definedName>
    <definedName name="сан_3" localSheetId="5">[96]сан_гиг!#REF!</definedName>
    <definedName name="сан_3" localSheetId="6">[96]сан_гиг!#REF!</definedName>
    <definedName name="сан_3">[96]сан_гиг!#REF!</definedName>
    <definedName name="сан_4" localSheetId="5">[96]сан_гиг!#REF!</definedName>
    <definedName name="сан_4" localSheetId="6">[96]сан_гиг!#REF!</definedName>
    <definedName name="сан_4">[96]сан_гиг!#REF!</definedName>
    <definedName name="сан_оч" localSheetId="5">'[95]0516'!#REF!</definedName>
    <definedName name="сан_оч" localSheetId="6">'[95]0516'!#REF!</definedName>
    <definedName name="сан_оч">'[95]0516'!#REF!</definedName>
    <definedName name="сан_сх" localSheetId="5">[96]сан_гиг!#REF!</definedName>
    <definedName name="сан_сх" localSheetId="6">[96]сан_гиг!#REF!</definedName>
    <definedName name="сан_сх">[96]сан_гиг!#REF!</definedName>
    <definedName name="свод">[44]м_812!$A$1:$AL$65536</definedName>
    <definedName name="серп">'[42]812'!$W$1:$W$65536</definedName>
    <definedName name="СЕРПЕНЬ" hidden="1">{#N/A,#N/A,FALSE,"9PS0"}</definedName>
    <definedName name="сздту_п_01" localSheetId="5">#REF!</definedName>
    <definedName name="сздту_п_01" localSheetId="6">#REF!</definedName>
    <definedName name="сздту_п_01">#REF!</definedName>
    <definedName name="сздту_с_01" localSheetId="5">#REF!</definedName>
    <definedName name="сздту_с_01" localSheetId="6">#REF!</definedName>
    <definedName name="сздту_с_01">#REF!</definedName>
    <definedName name="сздту_ф_01" localSheetId="5">#REF!</definedName>
    <definedName name="сздту_ф_01" localSheetId="6">#REF!</definedName>
    <definedName name="сздту_ф_01">#REF!</definedName>
    <definedName name="сізп_п_01" localSheetId="5">#REF!</definedName>
    <definedName name="сізп_п_01" localSheetId="6">#REF!</definedName>
    <definedName name="сізп_п_01">#REF!</definedName>
    <definedName name="сізп_с_01" localSheetId="5">#REF!</definedName>
    <definedName name="сізп_с_01" localSheetId="6">#REF!</definedName>
    <definedName name="сізп_с_01">#REF!</definedName>
    <definedName name="сізп_ф_01" localSheetId="5">#REF!</definedName>
    <definedName name="сізп_ф_01" localSheetId="6">#REF!</definedName>
    <definedName name="сізп_ф_01">#REF!</definedName>
    <definedName name="січ">'[42]812'!$N$1:$N$65536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 localSheetId="5">#REF!</definedName>
    <definedName name="скл_п_01" localSheetId="6">#REF!</definedName>
    <definedName name="скл_п_01">#REF!</definedName>
    <definedName name="скл_с_01" localSheetId="5">#REF!</definedName>
    <definedName name="скл_с_01" localSheetId="6">#REF!</definedName>
    <definedName name="скл_с_01">#REF!</definedName>
    <definedName name="скл_ф_01" localSheetId="5">#REF!</definedName>
    <definedName name="скл_ф_01" localSheetId="6">#REF!</definedName>
    <definedName name="скл_ф_01">#REF!</definedName>
    <definedName name="скоригов">'[42]812'!$I$1:$I$65536</definedName>
    <definedName name="службы" localSheetId="5">#REF!</definedName>
    <definedName name="службы" localSheetId="6">#REF!</definedName>
    <definedName name="службы">#REF!</definedName>
    <definedName name="см" localSheetId="5">#REF!</definedName>
    <definedName name="см" localSheetId="6">#REF!</definedName>
    <definedName name="см">#REF!</definedName>
    <definedName name="соц_1">'[59]Інші витрати'!$M$65</definedName>
    <definedName name="соц_2">'[59]Інші витрати'!$N$65</definedName>
    <definedName name="соц_3">'[59]Інші витрати'!$O$65</definedName>
    <definedName name="соц_4">'[59]Інші витрати'!$P$65</definedName>
    <definedName name="соц_9">'[59]Інші витрати'!$I$65</definedName>
    <definedName name="соц_9п">'[59]Інші витрати'!$H$65</definedName>
    <definedName name="соц_зв">'[59]Інші витрати'!$D$65</definedName>
    <definedName name="соц_о">'[59]Інші витрати'!$K$65</definedName>
    <definedName name="соц_п">'[59]Інші витрати'!$J$65</definedName>
    <definedName name="соцдирекция" hidden="1">{#N/A,#N/A,TRUE,"попередні"}</definedName>
    <definedName name="спец" localSheetId="5">'[21]АТ_на 2004_витрати_1'!#REF!</definedName>
    <definedName name="спец" localSheetId="6">'[21]АТ_на 2004_витрати_1'!#REF!</definedName>
    <definedName name="спец">'[21]АТ_на 2004_витрати_1'!#REF!</definedName>
    <definedName name="список">[72]PR!$A$1:$A$25</definedName>
    <definedName name="Список_компах" localSheetId="5">OFFSET(#REF!,,,COUNTA(#REF!),1)</definedName>
    <definedName name="Список_компах" localSheetId="6">OFFSET(#REF!,,,COUNTA(#REF!),1)</definedName>
    <definedName name="Список_компах">OFFSET(#REF!,,,COUNTA(#REF!),1)</definedName>
    <definedName name="спл_п_01" localSheetId="5">#REF!</definedName>
    <definedName name="спл_п_01" localSheetId="6">#REF!</definedName>
    <definedName name="спл_п_01">#REF!</definedName>
    <definedName name="спл_с_01" localSheetId="5">#REF!</definedName>
    <definedName name="спл_с_01" localSheetId="6">#REF!</definedName>
    <definedName name="спл_с_01">#REF!</definedName>
    <definedName name="спл_ф_01" localSheetId="5">#REF!</definedName>
    <definedName name="спл_ф_01" localSheetId="6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 localSheetId="5">#REF!</definedName>
    <definedName name="срзав_п_01" localSheetId="6">#REF!</definedName>
    <definedName name="срзав_п_01">#REF!</definedName>
    <definedName name="срзав_с_01" localSheetId="5">#REF!</definedName>
    <definedName name="срзав_с_01" localSheetId="6">#REF!</definedName>
    <definedName name="срзав_с_01">#REF!</definedName>
    <definedName name="срзав_ф_01" localSheetId="5">#REF!</definedName>
    <definedName name="срзав_ф_01" localSheetId="6">#REF!</definedName>
    <definedName name="срзав_ф_01">#REF!</definedName>
    <definedName name="старое" localSheetId="5">[13]!старое</definedName>
    <definedName name="старое" localSheetId="6">[13]!старое</definedName>
    <definedName name="старое">[13]!старое</definedName>
    <definedName name="статьи">[44]м_812!$D$1:$D$65536</definedName>
    <definedName name="стимость" localSheetId="5">[32]assump!#REF!</definedName>
    <definedName name="стимость" localSheetId="6">[32]assump!#REF!</definedName>
    <definedName name="стимость">[32]assump!#REF!</definedName>
    <definedName name="стоо_1" localSheetId="5">#REF!</definedName>
    <definedName name="стоо_1" localSheetId="6">#REF!</definedName>
    <definedName name="стоо_1">#REF!</definedName>
    <definedName name="стор_1" localSheetId="5">#REF!</definedName>
    <definedName name="стор_1" localSheetId="6">#REF!</definedName>
    <definedName name="стор_1">#REF!</definedName>
    <definedName name="стор_2" localSheetId="5">'[49]0291'!#REF!</definedName>
    <definedName name="стор_2" localSheetId="6">'[49]0291'!#REF!</definedName>
    <definedName name="стор_2">'[49]0291'!#REF!</definedName>
    <definedName name="стор_3" localSheetId="5">'[49]0291'!#REF!</definedName>
    <definedName name="стор_3" localSheetId="6">'[49]0291'!#REF!</definedName>
    <definedName name="стор_3">'[49]0291'!#REF!</definedName>
    <definedName name="стор_4" localSheetId="5">'[49]0291'!#REF!</definedName>
    <definedName name="стор_4" localSheetId="6">'[49]0291'!#REF!</definedName>
    <definedName name="стор_4">'[49]0291'!#REF!</definedName>
    <definedName name="стор_оч" localSheetId="5">'[49]0291'!#REF!</definedName>
    <definedName name="стор_оч" localSheetId="6">'[49]0291'!#REF!</definedName>
    <definedName name="стор_оч">'[49]0291'!#REF!</definedName>
    <definedName name="стор_пл" localSheetId="5">'[50]Сторож охор_шаб'!#REF!</definedName>
    <definedName name="стор_пл" localSheetId="6">'[50]Сторож охор_шаб'!#REF!</definedName>
    <definedName name="стор_пл">'[50]Сторож охор_шаб'!#REF!</definedName>
    <definedName name="страх_1" localSheetId="5">[69]страх!#REF!</definedName>
    <definedName name="страх_1" localSheetId="6">[69]страх!#REF!</definedName>
    <definedName name="страх_1">[69]страх!#REF!</definedName>
    <definedName name="страх_2" localSheetId="5">[69]страх!#REF!</definedName>
    <definedName name="страх_2" localSheetId="6">[69]страх!#REF!</definedName>
    <definedName name="страх_2">[69]страх!#REF!</definedName>
    <definedName name="страх_3" localSheetId="5">[69]страх!#REF!</definedName>
    <definedName name="страх_3" localSheetId="6">[69]страх!#REF!</definedName>
    <definedName name="страх_3">[69]страх!#REF!</definedName>
    <definedName name="страх_4" localSheetId="5">[69]страх!#REF!</definedName>
    <definedName name="страх_4" localSheetId="6">[69]страх!#REF!</definedName>
    <definedName name="страх_4">[69]страх!#REF!</definedName>
    <definedName name="страх_г" localSheetId="5">[69]страх!#REF!</definedName>
    <definedName name="страх_г" localSheetId="6">[69]страх!#REF!</definedName>
    <definedName name="страх_г">[69]страх!#REF!</definedName>
    <definedName name="страх_оч" localSheetId="5">[69]страх!#REF!</definedName>
    <definedName name="страх_оч" localSheetId="6">[69]страх!#REF!</definedName>
    <definedName name="страх_оч">[69]страх!#REF!</definedName>
    <definedName name="страх_пл" localSheetId="5">[40]страх!#REF!</definedName>
    <definedName name="страх_пл" localSheetId="6">[40]страх!#REF!</definedName>
    <definedName name="страх_пл">[40]страх!#REF!</definedName>
    <definedName name="сфы" localSheetId="5">[13]!сфы</definedName>
    <definedName name="сфы" localSheetId="6">[13]!сфы</definedName>
    <definedName name="сфы">[13]!сфы</definedName>
    <definedName name="сцу" localSheetId="5">[13]!сцу</definedName>
    <definedName name="сцу" localSheetId="6">[13]!сцу</definedName>
    <definedName name="сцу">[13]!сцу</definedName>
    <definedName name="таблица" localSheetId="5">#REF!</definedName>
    <definedName name="таблица" localSheetId="6">#REF!</definedName>
    <definedName name="таблица">#REF!</definedName>
    <definedName name="Таблоборудование" localSheetId="5">#REF!</definedName>
    <definedName name="Таблоборудование" localSheetId="6">#REF!</definedName>
    <definedName name="Таблоборудование">#REF!</definedName>
    <definedName name="тар" hidden="1">{#N/A,#N/A,FALSE,"9PS0"}</definedName>
    <definedName name="тариф" localSheetId="5">#REF!</definedName>
    <definedName name="тариф" localSheetId="6">#REF!</definedName>
    <definedName name="тариф">#REF!</definedName>
    <definedName name="Телефон" localSheetId="5">#REF!</definedName>
    <definedName name="Телефон" localSheetId="6">#REF!</definedName>
    <definedName name="Телефон">#REF!</definedName>
    <definedName name="Тело_СТ" localSheetId="5">#REF!</definedName>
    <definedName name="Тело_СТ" localSheetId="6">#REF!</definedName>
    <definedName name="Тело_СТ">#REF!</definedName>
    <definedName name="теп_1" localSheetId="5">[62]енергія!#REF!</definedName>
    <definedName name="теп_1" localSheetId="6">[62]енергія!#REF!</definedName>
    <definedName name="теп_1">[62]енергія!#REF!</definedName>
    <definedName name="теп_2" localSheetId="5">[62]енергія!#REF!</definedName>
    <definedName name="теп_2" localSheetId="6">[62]енергія!#REF!</definedName>
    <definedName name="теп_2">[62]енергія!#REF!</definedName>
    <definedName name="теп_3" localSheetId="5">[62]енергія!#REF!</definedName>
    <definedName name="теп_3" localSheetId="6">[62]енергія!#REF!</definedName>
    <definedName name="теп_3">[62]енергія!#REF!</definedName>
    <definedName name="теп_4" localSheetId="5">[62]енергія!#REF!</definedName>
    <definedName name="теп_4" localSheetId="6">[62]енергія!#REF!</definedName>
    <definedName name="теп_4">[62]енергія!#REF!</definedName>
    <definedName name="теп_г" localSheetId="5">[62]енергія!#REF!</definedName>
    <definedName name="теп_г" localSheetId="6">[62]енергія!#REF!</definedName>
    <definedName name="теп_г">[62]енергія!#REF!</definedName>
    <definedName name="Теплов" hidden="1">{#N/A,#N/A,FALSE,"9PS0"}</definedName>
    <definedName name="тех_1" localSheetId="5">#REF!</definedName>
    <definedName name="тех_1" localSheetId="6">#REF!</definedName>
    <definedName name="тех_1">#REF!</definedName>
    <definedName name="тех_2" localSheetId="5">#REF!</definedName>
    <definedName name="тех_2" localSheetId="6">#REF!</definedName>
    <definedName name="тех_2">#REF!</definedName>
    <definedName name="тех_3" localSheetId="5">#REF!</definedName>
    <definedName name="тех_3" localSheetId="6">#REF!</definedName>
    <definedName name="тех_3">#REF!</definedName>
    <definedName name="тех_4" localSheetId="5">#REF!</definedName>
    <definedName name="тех_4" localSheetId="6">#REF!</definedName>
    <definedName name="тех_4">#REF!</definedName>
    <definedName name="тех_г" localSheetId="5">#REF!</definedName>
    <definedName name="тех_г" localSheetId="6">#REF!</definedName>
    <definedName name="тех_г">#REF!</definedName>
    <definedName name="тех_оч" localSheetId="5">#REF!</definedName>
    <definedName name="тех_оч" localSheetId="6">#REF!</definedName>
    <definedName name="тех_оч">#REF!</definedName>
    <definedName name="тех_пл" localSheetId="5">#REF!</definedName>
    <definedName name="тех_пл" localSheetId="6">#REF!</definedName>
    <definedName name="тех_пл">#REF!</definedName>
    <definedName name="тех_сх" localSheetId="5">#REF!</definedName>
    <definedName name="тех_сх" localSheetId="6">#REF!</definedName>
    <definedName name="тех_сх">#REF!</definedName>
    <definedName name="тр" hidden="1">{"'таб 21'!$A$1:$U$24","'таб 21'!$A$1:$U$1"}</definedName>
    <definedName name="трав">'[42]812'!$S$1:$S$65536</definedName>
    <definedName name="травень" hidden="1">{#N/A,#N/A,FALSE,"9PS0"}</definedName>
    <definedName name="тэп_б_10м" localSheetId="5">#REF!</definedName>
    <definedName name="тэп_б_10м" localSheetId="6">#REF!</definedName>
    <definedName name="тэп_б_10м">#REF!</definedName>
    <definedName name="тэп_б_11м" localSheetId="5">#REF!</definedName>
    <definedName name="тэп_б_11м" localSheetId="6">#REF!</definedName>
    <definedName name="тэп_б_11м">#REF!</definedName>
    <definedName name="тэп_б_12м" localSheetId="5">#REF!</definedName>
    <definedName name="тэп_б_12м" localSheetId="6">#REF!</definedName>
    <definedName name="тэп_б_12м">#REF!</definedName>
    <definedName name="тэп_б_2м" localSheetId="5">#REF!</definedName>
    <definedName name="тэп_б_2м" localSheetId="6">#REF!</definedName>
    <definedName name="тэп_б_2м">#REF!</definedName>
    <definedName name="тэп_б_3м" localSheetId="5">#REF!</definedName>
    <definedName name="тэп_б_3м" localSheetId="6">#REF!</definedName>
    <definedName name="тэп_б_3м">#REF!</definedName>
    <definedName name="тэп_б_4м" localSheetId="5">#REF!</definedName>
    <definedName name="тэп_б_4м" localSheetId="6">#REF!</definedName>
    <definedName name="тэп_б_4м">#REF!</definedName>
    <definedName name="тэп_б_5м" localSheetId="5">#REF!</definedName>
    <definedName name="тэп_б_5м" localSheetId="6">#REF!</definedName>
    <definedName name="тэп_б_5м">#REF!</definedName>
    <definedName name="тэп_б_6м" localSheetId="5">#REF!</definedName>
    <definedName name="тэп_б_6м" localSheetId="6">#REF!</definedName>
    <definedName name="тэп_б_6м">#REF!</definedName>
    <definedName name="тэп_б_7м" localSheetId="5">#REF!</definedName>
    <definedName name="тэп_б_7м" localSheetId="6">#REF!</definedName>
    <definedName name="тэп_б_7м">#REF!</definedName>
    <definedName name="тэп_б_8м" localSheetId="5">#REF!</definedName>
    <definedName name="тэп_б_8м" localSheetId="6">#REF!</definedName>
    <definedName name="тэп_б_8м">#REF!</definedName>
    <definedName name="тэп_б_9м" localSheetId="5">#REF!</definedName>
    <definedName name="тэп_б_9м" localSheetId="6">#REF!</definedName>
    <definedName name="тэп_б_9м">#REF!</definedName>
    <definedName name="тэп_б_авг" localSheetId="5">#REF!</definedName>
    <definedName name="тэп_б_авг" localSheetId="6">#REF!</definedName>
    <definedName name="тэп_б_авг">#REF!</definedName>
    <definedName name="тэп_б_апр" localSheetId="5">#REF!</definedName>
    <definedName name="тэп_б_апр" localSheetId="6">#REF!</definedName>
    <definedName name="тэп_б_апр">#REF!</definedName>
    <definedName name="тэп_б_дек" localSheetId="5">#REF!</definedName>
    <definedName name="тэп_б_дек" localSheetId="6">#REF!</definedName>
    <definedName name="тэп_б_дек">#REF!</definedName>
    <definedName name="тэп_б_июль" localSheetId="5">#REF!</definedName>
    <definedName name="тэп_б_июль" localSheetId="6">#REF!</definedName>
    <definedName name="тэп_б_июль">#REF!</definedName>
    <definedName name="тэп_б_июнь" localSheetId="5">#REF!</definedName>
    <definedName name="тэп_б_июнь" localSheetId="6">#REF!</definedName>
    <definedName name="тэп_б_июнь">#REF!</definedName>
    <definedName name="тэп_б_май" localSheetId="5">#REF!</definedName>
    <definedName name="тэп_б_май" localSheetId="6">#REF!</definedName>
    <definedName name="тэп_б_май">#REF!</definedName>
    <definedName name="тэп_б_март" localSheetId="5">#REF!</definedName>
    <definedName name="тэп_б_март" localSheetId="6">#REF!</definedName>
    <definedName name="тэп_б_март">#REF!</definedName>
    <definedName name="тэп_б_нояб" localSheetId="5">#REF!</definedName>
    <definedName name="тэп_б_нояб" localSheetId="6">#REF!</definedName>
    <definedName name="тэп_б_нояб">#REF!</definedName>
    <definedName name="тэп_б_окт" localSheetId="5">#REF!</definedName>
    <definedName name="тэп_б_окт" localSheetId="6">#REF!</definedName>
    <definedName name="тэп_б_окт">#REF!</definedName>
    <definedName name="тэп_б_сент" localSheetId="5">#REF!</definedName>
    <definedName name="тэп_б_сент" localSheetId="6">#REF!</definedName>
    <definedName name="тэп_б_сент">#REF!</definedName>
    <definedName name="тэп_б_фев" localSheetId="5">#REF!</definedName>
    <definedName name="тэп_б_фев" localSheetId="6">#REF!</definedName>
    <definedName name="тэп_б_фев">#REF!</definedName>
    <definedName name="тэп_б_янв" localSheetId="5">#REF!</definedName>
    <definedName name="тэп_б_янв" localSheetId="6">#REF!</definedName>
    <definedName name="тэп_б_янв">#REF!</definedName>
    <definedName name="тэп_п_10м" localSheetId="5">#REF!</definedName>
    <definedName name="тэп_п_10м" localSheetId="6">#REF!</definedName>
    <definedName name="тэп_п_10м">#REF!</definedName>
    <definedName name="тэп_п_11м" localSheetId="5">#REF!</definedName>
    <definedName name="тэп_п_11м" localSheetId="6">#REF!</definedName>
    <definedName name="тэп_п_11м">#REF!</definedName>
    <definedName name="тэп_п_12м" localSheetId="5">#REF!</definedName>
    <definedName name="тэп_п_12м" localSheetId="6">#REF!</definedName>
    <definedName name="тэп_п_12м">#REF!</definedName>
    <definedName name="тэп_п_2м" localSheetId="5">#REF!</definedName>
    <definedName name="тэп_п_2м" localSheetId="6">#REF!</definedName>
    <definedName name="тэп_п_2м">#REF!</definedName>
    <definedName name="тэп_п_3м" localSheetId="5">#REF!</definedName>
    <definedName name="тэп_п_3м" localSheetId="6">#REF!</definedName>
    <definedName name="тэп_п_3м">#REF!</definedName>
    <definedName name="тэп_п_4м" localSheetId="5">#REF!</definedName>
    <definedName name="тэп_п_4м" localSheetId="6">#REF!</definedName>
    <definedName name="тэп_п_4м">#REF!</definedName>
    <definedName name="тэп_п_5м" localSheetId="5">#REF!</definedName>
    <definedName name="тэп_п_5м" localSheetId="6">#REF!</definedName>
    <definedName name="тэп_п_5м">#REF!</definedName>
    <definedName name="тэп_п_6м" localSheetId="5">#REF!</definedName>
    <definedName name="тэп_п_6м" localSheetId="6">#REF!</definedName>
    <definedName name="тэп_п_6м">#REF!</definedName>
    <definedName name="тэп_п_7м" localSheetId="5">#REF!</definedName>
    <definedName name="тэп_п_7м" localSheetId="6">#REF!</definedName>
    <definedName name="тэп_п_7м">#REF!</definedName>
    <definedName name="тэп_п_8м" localSheetId="5">#REF!</definedName>
    <definedName name="тэп_п_8м" localSheetId="6">#REF!</definedName>
    <definedName name="тэп_п_8м">#REF!</definedName>
    <definedName name="тэп_п_9м" localSheetId="5">#REF!</definedName>
    <definedName name="тэп_п_9м" localSheetId="6">#REF!</definedName>
    <definedName name="тэп_п_9м">#REF!</definedName>
    <definedName name="тэп_п_авг" localSheetId="5">#REF!</definedName>
    <definedName name="тэп_п_авг" localSheetId="6">#REF!</definedName>
    <definedName name="тэп_п_авг">#REF!</definedName>
    <definedName name="тэп_п_апр" localSheetId="5">#REF!</definedName>
    <definedName name="тэп_п_апр" localSheetId="6">#REF!</definedName>
    <definedName name="тэп_п_апр">#REF!</definedName>
    <definedName name="тэп_п_дек" localSheetId="5">#REF!</definedName>
    <definedName name="тэп_п_дек" localSheetId="6">#REF!</definedName>
    <definedName name="тэп_п_дек">#REF!</definedName>
    <definedName name="тэп_п_июль" localSheetId="5">#REF!</definedName>
    <definedName name="тэп_п_июль" localSheetId="6">#REF!</definedName>
    <definedName name="тэп_п_июль">#REF!</definedName>
    <definedName name="тэп_п_июнь" localSheetId="5">#REF!</definedName>
    <definedName name="тэп_п_июнь" localSheetId="6">#REF!</definedName>
    <definedName name="тэп_п_июнь">#REF!</definedName>
    <definedName name="тэп_п_май" localSheetId="5">#REF!</definedName>
    <definedName name="тэп_п_май" localSheetId="6">#REF!</definedName>
    <definedName name="тэп_п_май">#REF!</definedName>
    <definedName name="тэп_п_март" localSheetId="5">#REF!</definedName>
    <definedName name="тэп_п_март" localSheetId="6">#REF!</definedName>
    <definedName name="тэп_п_март">#REF!</definedName>
    <definedName name="тэп_п_нояб" localSheetId="5">#REF!</definedName>
    <definedName name="тэп_п_нояб" localSheetId="6">#REF!</definedName>
    <definedName name="тэп_п_нояб">#REF!</definedName>
    <definedName name="тэп_п_окт" localSheetId="5">#REF!</definedName>
    <definedName name="тэп_п_окт" localSheetId="6">#REF!</definedName>
    <definedName name="тэп_п_окт">#REF!</definedName>
    <definedName name="тэп_п_сент" localSheetId="5">#REF!</definedName>
    <definedName name="тэп_п_сент" localSheetId="6">#REF!</definedName>
    <definedName name="тэп_п_сент">#REF!</definedName>
    <definedName name="тэп_п_фев" localSheetId="5">#REF!</definedName>
    <definedName name="тэп_п_фев" localSheetId="6">#REF!</definedName>
    <definedName name="тэп_п_фев">#REF!</definedName>
    <definedName name="тэп_п_янв" localSheetId="5">#REF!</definedName>
    <definedName name="тэп_п_янв" localSheetId="6">#REF!</definedName>
    <definedName name="тэп_п_янв">#REF!</definedName>
    <definedName name="тэп_па_нояб" localSheetId="5">#REF!</definedName>
    <definedName name="тэп_па_нояб" localSheetId="6">#REF!</definedName>
    <definedName name="тэп_па_нояб">#REF!</definedName>
    <definedName name="тэп_ф_10м" localSheetId="5">#REF!</definedName>
    <definedName name="тэп_ф_10м" localSheetId="6">#REF!</definedName>
    <definedName name="тэп_ф_10м">#REF!</definedName>
    <definedName name="тэп_ф_11м" localSheetId="5">#REF!</definedName>
    <definedName name="тэп_ф_11м" localSheetId="6">#REF!</definedName>
    <definedName name="тэп_ф_11м">#REF!</definedName>
    <definedName name="тэп_ф_12м" localSheetId="5">#REF!</definedName>
    <definedName name="тэп_ф_12м" localSheetId="6">#REF!</definedName>
    <definedName name="тэп_ф_12м">#REF!</definedName>
    <definedName name="тэп_ф_2м" localSheetId="5">#REF!</definedName>
    <definedName name="тэп_ф_2м" localSheetId="6">#REF!</definedName>
    <definedName name="тэп_ф_2м">#REF!</definedName>
    <definedName name="тэп_ф_3м" localSheetId="5">#REF!</definedName>
    <definedName name="тэп_ф_3м" localSheetId="6">#REF!</definedName>
    <definedName name="тэп_ф_3м">#REF!</definedName>
    <definedName name="тэп_ф_4м" localSheetId="5">#REF!</definedName>
    <definedName name="тэп_ф_4м" localSheetId="6">#REF!</definedName>
    <definedName name="тэп_ф_4м">#REF!</definedName>
    <definedName name="тэп_ф_5м" localSheetId="5">#REF!</definedName>
    <definedName name="тэп_ф_5м" localSheetId="6">#REF!</definedName>
    <definedName name="тэп_ф_5м">#REF!</definedName>
    <definedName name="тэп_ф_6м" localSheetId="5">#REF!</definedName>
    <definedName name="тэп_ф_6м" localSheetId="6">#REF!</definedName>
    <definedName name="тэп_ф_6м">#REF!</definedName>
    <definedName name="тэп_ф_7м" localSheetId="5">#REF!</definedName>
    <definedName name="тэп_ф_7м" localSheetId="6">#REF!</definedName>
    <definedName name="тэп_ф_7м">#REF!</definedName>
    <definedName name="тэп_ф_8м" localSheetId="5">#REF!</definedName>
    <definedName name="тэп_ф_8м" localSheetId="6">#REF!</definedName>
    <definedName name="тэп_ф_8м">#REF!</definedName>
    <definedName name="тэп_ф_9м" localSheetId="5">#REF!</definedName>
    <definedName name="тэп_ф_9м" localSheetId="6">#REF!</definedName>
    <definedName name="тэп_ф_9м">#REF!</definedName>
    <definedName name="тэп_ф_авг" localSheetId="5">#REF!</definedName>
    <definedName name="тэп_ф_авг" localSheetId="6">#REF!</definedName>
    <definedName name="тэп_ф_авг">#REF!</definedName>
    <definedName name="тэп_ф_апр" localSheetId="5">#REF!</definedName>
    <definedName name="тэп_ф_апр" localSheetId="6">#REF!</definedName>
    <definedName name="тэп_ф_апр">#REF!</definedName>
    <definedName name="тэп_ф_дек" localSheetId="5">#REF!</definedName>
    <definedName name="тэп_ф_дек" localSheetId="6">#REF!</definedName>
    <definedName name="тэп_ф_дек">#REF!</definedName>
    <definedName name="тэп_ф_июль" localSheetId="5">#REF!</definedName>
    <definedName name="тэп_ф_июль" localSheetId="6">#REF!</definedName>
    <definedName name="тэп_ф_июль">#REF!</definedName>
    <definedName name="тэп_ф_июнь" localSheetId="5">#REF!</definedName>
    <definedName name="тэп_ф_июнь" localSheetId="6">#REF!</definedName>
    <definedName name="тэп_ф_июнь">#REF!</definedName>
    <definedName name="тэп_ф_май" localSheetId="5">#REF!</definedName>
    <definedName name="тэп_ф_май" localSheetId="6">#REF!</definedName>
    <definedName name="тэп_ф_май">#REF!</definedName>
    <definedName name="тэп_ф_март" localSheetId="5">#REF!</definedName>
    <definedName name="тэп_ф_март" localSheetId="6">#REF!</definedName>
    <definedName name="тэп_ф_март">#REF!</definedName>
    <definedName name="тэп_ф_нояб" localSheetId="5">#REF!</definedName>
    <definedName name="тэп_ф_нояб" localSheetId="6">#REF!</definedName>
    <definedName name="тэп_ф_нояб">#REF!</definedName>
    <definedName name="тэп_ф_окт" localSheetId="5">#REF!</definedName>
    <definedName name="тэп_ф_окт" localSheetId="6">#REF!</definedName>
    <definedName name="тэп_ф_окт">#REF!</definedName>
    <definedName name="тэп_ф_сент" localSheetId="5">#REF!</definedName>
    <definedName name="тэп_ф_сент" localSheetId="6">#REF!</definedName>
    <definedName name="тэп_ф_сент">#REF!</definedName>
    <definedName name="тэп_ф_фев" localSheetId="5">#REF!</definedName>
    <definedName name="тэп_ф_фев" localSheetId="6">#REF!</definedName>
    <definedName name="тэп_ф_фев">#REF!</definedName>
    <definedName name="тэп_ф_янв" localSheetId="5">#REF!</definedName>
    <definedName name="тэп_ф_янв" localSheetId="6">#REF!</definedName>
    <definedName name="тэп_ф_янв">#REF!</definedName>
    <definedName name="у" localSheetId="5">[13]!у</definedName>
    <definedName name="у" localSheetId="6">[13]!у</definedName>
    <definedName name="у">[13]!у</definedName>
    <definedName name="уа" localSheetId="5">[13]!уа</definedName>
    <definedName name="уа" localSheetId="6">[13]!уа</definedName>
    <definedName name="уа">[13]!уа</definedName>
    <definedName name="УЖДТ">[13]!УЖДТ</definedName>
    <definedName name="Уз" localSheetId="5">#REF!</definedName>
    <definedName name="Уз" localSheetId="6">#REF!</definedName>
    <definedName name="Уз">#REF!</definedName>
    <definedName name="Уз_б" localSheetId="5">#REF!</definedName>
    <definedName name="Уз_б" localSheetId="6">#REF!</definedName>
    <definedName name="Уз_б">#REF!</definedName>
    <definedName name="Уз_і" localSheetId="5">#REF!</definedName>
    <definedName name="Уз_і" localSheetId="6">#REF!</definedName>
    <definedName name="Уз_і">#REF!</definedName>
    <definedName name="Уз_н" localSheetId="5">#REF!</definedName>
    <definedName name="Уз_н" localSheetId="6">#REF!</definedName>
    <definedName name="Уз_н">#REF!</definedName>
    <definedName name="ук" localSheetId="5">[13]!ук</definedName>
    <definedName name="ук" localSheetId="6">[13]!ук</definedName>
    <definedName name="ук">[13]!ук</definedName>
    <definedName name="укау" localSheetId="5">[13]!укау</definedName>
    <definedName name="укау" localSheetId="6">[13]!укау</definedName>
    <definedName name="укау">[13]!укау</definedName>
    <definedName name="укп" localSheetId="5">[13]!укп</definedName>
    <definedName name="укп" localSheetId="6">[13]!укп</definedName>
    <definedName name="укп">[13]!укп</definedName>
    <definedName name="Уп" localSheetId="5">#REF!</definedName>
    <definedName name="Уп" localSheetId="6">#REF!</definedName>
    <definedName name="Уп">#REF!</definedName>
    <definedName name="Уп_б" localSheetId="5">#REF!</definedName>
    <definedName name="Уп_б" localSheetId="6">#REF!</definedName>
    <definedName name="Уп_б">#REF!</definedName>
    <definedName name="Уп_і" localSheetId="5">#REF!</definedName>
    <definedName name="Уп_і" localSheetId="6">#REF!</definedName>
    <definedName name="Уп_і">#REF!</definedName>
    <definedName name="Уп_н" localSheetId="5">#REF!</definedName>
    <definedName name="Уп_н" localSheetId="6">#REF!</definedName>
    <definedName name="Уп_н">#REF!</definedName>
    <definedName name="упр_п_01" localSheetId="5">#REF!</definedName>
    <definedName name="упр_п_01" localSheetId="6">#REF!</definedName>
    <definedName name="упр_п_01">#REF!</definedName>
    <definedName name="упр_с_01" localSheetId="5">#REF!</definedName>
    <definedName name="упр_с_01" localSheetId="6">#REF!</definedName>
    <definedName name="упр_с_01">#REF!</definedName>
    <definedName name="упр_ф_01" localSheetId="5">#REF!</definedName>
    <definedName name="упр_ф_01" localSheetId="6">#REF!</definedName>
    <definedName name="упр_ф_01">#REF!</definedName>
    <definedName name="Условия_ИМ" localSheetId="5">#REF!</definedName>
    <definedName name="Условия_ИМ" localSheetId="6">#REF!</definedName>
    <definedName name="Условия_ИМ">#REF!</definedName>
    <definedName name="УХ" localSheetId="5">#REF!</definedName>
    <definedName name="УХ" localSheetId="6">#REF!</definedName>
    <definedName name="УХ" localSheetId="0">#REF!</definedName>
    <definedName name="УХ">#REF!</definedName>
    <definedName name="ухват" localSheetId="5">#REF!</definedName>
    <definedName name="ухват" localSheetId="6">#REF!</definedName>
    <definedName name="ухват" localSheetId="0">#REF!</definedName>
    <definedName name="ухват">#REF!</definedName>
    <definedName name="уыяпчср" localSheetId="5">[32]assump!#REF!</definedName>
    <definedName name="уыяпчср" localSheetId="6">[32]assump!#REF!</definedName>
    <definedName name="уыяпчср">[32]assump!#REF!</definedName>
    <definedName name="Ф" localSheetId="5">#REF!</definedName>
    <definedName name="Ф" localSheetId="6">#REF!</definedName>
    <definedName name="Ф">#REF!</definedName>
    <definedName name="ф_вп" localSheetId="5">#REF!</definedName>
    <definedName name="ф_вп" localSheetId="6">#REF!</definedName>
    <definedName name="ф_вп">#REF!</definedName>
    <definedName name="ф_вп1" localSheetId="5">#REF!</definedName>
    <definedName name="ф_вп1" localSheetId="6">#REF!</definedName>
    <definedName name="ф_вп1">#REF!</definedName>
    <definedName name="ф_вп2" localSheetId="5">#REF!</definedName>
    <definedName name="ф_вп2" localSheetId="6">#REF!</definedName>
    <definedName name="ф_вп2">#REF!</definedName>
    <definedName name="ф_вт" localSheetId="5">#REF!</definedName>
    <definedName name="ф_вт" localSheetId="6">#REF!</definedName>
    <definedName name="ф_вт">#REF!</definedName>
    <definedName name="ф_вт1" localSheetId="5">#REF!</definedName>
    <definedName name="ф_вт1" localSheetId="6">#REF!</definedName>
    <definedName name="ф_вт1">#REF!</definedName>
    <definedName name="ф_вт2" localSheetId="5">#REF!</definedName>
    <definedName name="ф_вт2" localSheetId="6">#REF!</definedName>
    <definedName name="ф_вт2">#REF!</definedName>
    <definedName name="ф_пр" localSheetId="5">#REF!</definedName>
    <definedName name="ф_пр" localSheetId="6">#REF!</definedName>
    <definedName name="ф_пр">#REF!</definedName>
    <definedName name="ф_пр1" localSheetId="5">#REF!</definedName>
    <definedName name="ф_пр1" localSheetId="6">#REF!</definedName>
    <definedName name="ф_пр1">#REF!</definedName>
    <definedName name="ф_пр2" localSheetId="5">#REF!</definedName>
    <definedName name="ф_пр2" localSheetId="6">#REF!</definedName>
    <definedName name="ф_пр2">#REF!</definedName>
    <definedName name="ф_ц" localSheetId="5">#REF!</definedName>
    <definedName name="ф_ц" localSheetId="6">#REF!</definedName>
    <definedName name="ф_ц">#REF!</definedName>
    <definedName name="ф_ц1" localSheetId="5">#REF!</definedName>
    <definedName name="ф_ц1" localSheetId="6">#REF!</definedName>
    <definedName name="ф_ц1">#REF!</definedName>
    <definedName name="ф_ц2" localSheetId="5">#REF!</definedName>
    <definedName name="ф_ц2" localSheetId="6">#REF!</definedName>
    <definedName name="ф_ц2">#REF!</definedName>
    <definedName name="ф_ч" localSheetId="5">#REF!</definedName>
    <definedName name="ф_ч" localSheetId="6">#REF!</definedName>
    <definedName name="ф_ч">#REF!</definedName>
    <definedName name="ф_ч1" localSheetId="5">#REF!</definedName>
    <definedName name="ф_ч1" localSheetId="6">#REF!</definedName>
    <definedName name="ф_ч1">#REF!</definedName>
    <definedName name="ф_ч2" localSheetId="5">#REF!</definedName>
    <definedName name="ф_ч2" localSheetId="6">#REF!</definedName>
    <definedName name="ф_ч2">#REF!</definedName>
    <definedName name="Ф2">'[91]Технич лист'!$A$2:$A$4</definedName>
    <definedName name="Ф5_97">[97]Ф5_97!$A$3:$O$233</definedName>
    <definedName name="Ф6_96">[12]импортеры96!$A$3:$O$322</definedName>
    <definedName name="Ф6_97">[12]импортеры97!$A$3:$O$306</definedName>
    <definedName name="Ф7_цены">[11]Ф7_цены!$A$1:$F$17</definedName>
    <definedName name="Ф8_цены">[11]Ф8_цены!$A$1:$F$18</definedName>
    <definedName name="Факс" localSheetId="5">#REF!</definedName>
    <definedName name="Факс" localSheetId="6">#REF!</definedName>
    <definedName name="Факс">#REF!</definedName>
    <definedName name="філіали2" hidden="1">{#N/A,#N/A,FALSE,"9PS0"}</definedName>
    <definedName name="філії">[98]Лист1!$C$4:$C$11</definedName>
    <definedName name="фс" localSheetId="5">[13]!фс</definedName>
    <definedName name="фс" localSheetId="6">[13]!фс</definedName>
    <definedName name="фс">[13]!фс</definedName>
    <definedName name="ффф" localSheetId="5">[32]assump!#REF!</definedName>
    <definedName name="ффф" localSheetId="6">[32]assump!#REF!</definedName>
    <definedName name="ффф">[32]assump!#REF!</definedName>
    <definedName name="фыв" localSheetId="5">[13]!фыв</definedName>
    <definedName name="фыв" localSheetId="6">[13]!фыв</definedName>
    <definedName name="фыв">[13]!фыв</definedName>
    <definedName name="ца" localSheetId="5">[13]!ца</definedName>
    <definedName name="ца" localSheetId="6">[13]!ца</definedName>
    <definedName name="ца">[13]!ца</definedName>
    <definedName name="цркм_п_01" localSheetId="5">#REF!</definedName>
    <definedName name="цркм_п_01" localSheetId="6">#REF!</definedName>
    <definedName name="цркм_п_01">#REF!</definedName>
    <definedName name="цркм_с_01" localSheetId="5">#REF!</definedName>
    <definedName name="цркм_с_01" localSheetId="6">#REF!</definedName>
    <definedName name="цркм_с_01">#REF!</definedName>
    <definedName name="цркм_ф_01" localSheetId="5">#REF!</definedName>
    <definedName name="цркм_ф_01" localSheetId="6">#REF!</definedName>
    <definedName name="цркм_ф_01">#REF!</definedName>
    <definedName name="цу" localSheetId="5">[13]!цу</definedName>
    <definedName name="цу" localSheetId="6">[13]!цу</definedName>
    <definedName name="цу">[13]!цу</definedName>
    <definedName name="цуа" hidden="1">{#N/A,#N/A,TRUE,"попередні"}</definedName>
    <definedName name="цув" localSheetId="5">[13]!цув</definedName>
    <definedName name="цув" localSheetId="6">[13]!цув</definedName>
    <definedName name="цув">[13]!цув</definedName>
    <definedName name="ццр_п_01" localSheetId="5">#REF!</definedName>
    <definedName name="ццр_п_01" localSheetId="6">#REF!</definedName>
    <definedName name="ццр_п_01">#REF!</definedName>
    <definedName name="ццр_с_01" localSheetId="5">#REF!</definedName>
    <definedName name="ццр_с_01" localSheetId="6">#REF!</definedName>
    <definedName name="ццр_с_01">#REF!</definedName>
    <definedName name="ццр_ф_01" localSheetId="5">#REF!</definedName>
    <definedName name="ццр_ф_01" localSheetId="6">#REF!</definedName>
    <definedName name="ццр_ф_01">#REF!</definedName>
    <definedName name="чапельник" localSheetId="5">#REF!</definedName>
    <definedName name="чапельник" localSheetId="6">#REF!</definedName>
    <definedName name="чапельник" localSheetId="0">#REF!</definedName>
    <definedName name="чапельник">#REF!</definedName>
    <definedName name="чер" hidden="1">{#N/A,#N/A,FALSE,"9PS0"}</definedName>
    <definedName name="черв">'[42]812'!$T$1:$T$65536</definedName>
    <definedName name="червень05" hidden="1">{#N/A,#N/A,FALSE,"9PS0"}</definedName>
    <definedName name="Черта" localSheetId="5">#REF!</definedName>
    <definedName name="Черта" localSheetId="6">#REF!</definedName>
    <definedName name="Черта">#REF!</definedName>
    <definedName name="ЧУГУН3">[79]Чугун_Украина!$A$2:$H$20</definedName>
    <definedName name="чцй" hidden="1">{"'таб 21'!$A$1:$U$24","'таб 21'!$A$1:$U$1"}</definedName>
    <definedName name="шифр">[54]Шифр!$B$1:$B$65</definedName>
    <definedName name="шифр_группа_активы">[85]PR!$D$4:$D$31</definedName>
    <definedName name="шифрВ">[72]Шифр!$E$1:$E$44</definedName>
    <definedName name="ШифрВитр">[99]ДопШифры!$A$29:$A$77</definedName>
    <definedName name="шифрП">[72]Шифр!$B$1:$B$21</definedName>
    <definedName name="ШифрПост">[99]ДопШифры!$A$1:$A$28</definedName>
    <definedName name="шшш">[13]!шшш</definedName>
    <definedName name="шшшш" localSheetId="5">[13]!шшшш</definedName>
    <definedName name="шшшш" localSheetId="6">[13]!шшшш</definedName>
    <definedName name="шшшш">[13]!шшшш</definedName>
    <definedName name="щзю" localSheetId="5">[13]!щзю</definedName>
    <definedName name="щзю" localSheetId="6">[13]!щзю</definedName>
    <definedName name="щзю">[13]!щзю</definedName>
    <definedName name="ьг" localSheetId="5">[13]!ьг</definedName>
    <definedName name="ьг" localSheetId="6">[13]!ьг</definedName>
    <definedName name="ьг">[13]!ьг</definedName>
    <definedName name="ывм" localSheetId="5">[13]!ывм</definedName>
    <definedName name="ывм" localSheetId="6">[13]!ывм</definedName>
    <definedName name="ывм">[13]!ывм</definedName>
    <definedName name="ым" localSheetId="5">[13]!ым</definedName>
    <definedName name="ым" localSheetId="6">[13]!ым</definedName>
    <definedName name="ым">[13]!ым</definedName>
    <definedName name="Экспорт_99_1">[100]Экспорт_99_1!$A$2:$F$29</definedName>
    <definedName name="Экспорт_99_2">[100]Экспорт_99_2!$A$1:$F$27</definedName>
    <definedName name="Экспорт_99_3">[100]Экспорт_99_3!$A$1:$H$34</definedName>
    <definedName name="эээ">[13]!эээ</definedName>
    <definedName name="юб" localSheetId="5">'[63]0210'!#REF!</definedName>
    <definedName name="юб" localSheetId="6">'[63]0210'!#REF!</definedName>
    <definedName name="юб">'[63]0210'!#REF!</definedName>
    <definedName name="югш" hidden="1">{#N/A,#N/A,TRUE,"попередні"}</definedName>
    <definedName name="ююю" localSheetId="5">[13]!ююю</definedName>
    <definedName name="ююю" localSheetId="6">[13]!ююю</definedName>
    <definedName name="ююю">[13]!ююю</definedName>
    <definedName name="япк" localSheetId="5">[13]!япк</definedName>
    <definedName name="япк" localSheetId="6">[13]!япк</definedName>
    <definedName name="япк">[13]!япк</definedName>
    <definedName name="яся" localSheetId="5">[13]!яся</definedName>
    <definedName name="яся" localSheetId="6">[13]!яся</definedName>
    <definedName name="яся">[13]!яся</definedName>
  </definedNames>
  <calcPr calcId="162913"/>
</workbook>
</file>

<file path=xl/calcChain.xml><?xml version="1.0" encoding="utf-8"?>
<calcChain xmlns="http://schemas.openxmlformats.org/spreadsheetml/2006/main">
  <c r="F67" i="58" l="1"/>
  <c r="AB39" i="58" l="1"/>
  <c r="AB38" i="58"/>
  <c r="AB37" i="58"/>
  <c r="AB18" i="58"/>
  <c r="AB16" i="58"/>
  <c r="AB36" i="58" l="1"/>
  <c r="AD49" i="58" l="1"/>
  <c r="AD48" i="58"/>
  <c r="AD45" i="58"/>
  <c r="AB45" i="58" s="1"/>
  <c r="AD41" i="58"/>
  <c r="AH49" i="58"/>
  <c r="AH48" i="58"/>
  <c r="AF49" i="58"/>
  <c r="AF48" i="58"/>
  <c r="AH64" i="58"/>
  <c r="AF64" i="58"/>
  <c r="AH55" i="58"/>
  <c r="AF55" i="58"/>
  <c r="AH36" i="58"/>
  <c r="AF36" i="58"/>
  <c r="AD36" i="58"/>
  <c r="Z49" i="58"/>
  <c r="Z48" i="58"/>
  <c r="X49" i="58"/>
  <c r="X48" i="58"/>
  <c r="V49" i="58"/>
  <c r="V48" i="58"/>
  <c r="V45" i="58"/>
  <c r="V41" i="58"/>
  <c r="T39" i="58"/>
  <c r="T38" i="58"/>
  <c r="T37" i="58"/>
  <c r="T18" i="58"/>
  <c r="T16" i="58"/>
  <c r="Z64" i="58"/>
  <c r="X64" i="58"/>
  <c r="Z55" i="58"/>
  <c r="X55" i="58"/>
  <c r="Z36" i="58"/>
  <c r="X36" i="58"/>
  <c r="V36" i="58"/>
  <c r="R49" i="58"/>
  <c r="R48" i="58"/>
  <c r="P49" i="58"/>
  <c r="P48" i="58"/>
  <c r="N49" i="58"/>
  <c r="N48" i="58"/>
  <c r="N45" i="58"/>
  <c r="N41" i="58"/>
  <c r="R64" i="58"/>
  <c r="P64" i="58"/>
  <c r="R55" i="58"/>
  <c r="P55" i="58"/>
  <c r="R36" i="58"/>
  <c r="P36" i="58"/>
  <c r="N36" i="58"/>
  <c r="J49" i="58"/>
  <c r="J48" i="58"/>
  <c r="H49" i="58"/>
  <c r="H48" i="58"/>
  <c r="F49" i="58"/>
  <c r="F48" i="58"/>
  <c r="F45" i="58"/>
  <c r="F41" i="58"/>
  <c r="L39" i="58"/>
  <c r="L38" i="58"/>
  <c r="L37" i="58"/>
  <c r="L18" i="58"/>
  <c r="L16" i="58"/>
  <c r="AB48" i="58" l="1"/>
  <c r="AB49" i="58"/>
  <c r="T36" i="58"/>
  <c r="AH59" i="58"/>
  <c r="AF59" i="58"/>
  <c r="X59" i="58"/>
  <c r="T48" i="58"/>
  <c r="Z59" i="58"/>
  <c r="T45" i="58"/>
  <c r="T49" i="58"/>
  <c r="P59" i="58"/>
  <c r="R59" i="58"/>
  <c r="L45" i="58"/>
  <c r="L48" i="58"/>
  <c r="L49" i="58"/>
  <c r="L36" i="58"/>
  <c r="J55" i="58" l="1"/>
  <c r="H55" i="58"/>
  <c r="J64" i="58"/>
  <c r="H64" i="58"/>
  <c r="D45" i="58"/>
  <c r="AJ45" i="58" s="1"/>
  <c r="D39" i="58"/>
  <c r="AJ39" i="58" s="1"/>
  <c r="D38" i="58"/>
  <c r="AJ38" i="58" s="1"/>
  <c r="D37" i="58"/>
  <c r="AJ37" i="58" s="1"/>
  <c r="J36" i="58"/>
  <c r="H36" i="58"/>
  <c r="F36" i="58"/>
  <c r="D16" i="58"/>
  <c r="AJ16" i="58" s="1"/>
  <c r="D18" i="58"/>
  <c r="AJ18" i="58" s="1"/>
  <c r="AJ36" i="58" l="1"/>
  <c r="J59" i="58"/>
  <c r="H59" i="58"/>
  <c r="D49" i="58"/>
  <c r="AJ49" i="58" s="1"/>
  <c r="D48" i="58"/>
  <c r="AJ48" i="58" s="1"/>
  <c r="D36" i="58"/>
  <c r="G66" i="63" l="1"/>
  <c r="F66" i="63"/>
  <c r="E66" i="63"/>
  <c r="D66" i="63"/>
  <c r="G39" i="63" l="1"/>
  <c r="F39" i="63"/>
  <c r="E39" i="63"/>
  <c r="D39" i="63"/>
  <c r="E58" i="63" l="1"/>
  <c r="D55" i="63"/>
  <c r="F55" i="63"/>
  <c r="G58" i="63"/>
  <c r="E55" i="63"/>
  <c r="D58" i="63"/>
  <c r="F58" i="63"/>
  <c r="G56" i="62" l="1"/>
  <c r="F56" i="62"/>
  <c r="G63" i="62"/>
  <c r="G62" i="62" s="1"/>
  <c r="G33" i="62"/>
  <c r="F33" i="62"/>
  <c r="E56" i="62"/>
  <c r="E33" i="62"/>
  <c r="D33" i="62"/>
  <c r="H41" i="58" l="1"/>
  <c r="AF15" i="58"/>
  <c r="AF19" i="58"/>
  <c r="AF23" i="58"/>
  <c r="AF27" i="58"/>
  <c r="AF29" i="58"/>
  <c r="AF33" i="58"/>
  <c r="AF40" i="58"/>
  <c r="AF50" i="58"/>
  <c r="P15" i="58"/>
  <c r="P19" i="58"/>
  <c r="P23" i="58"/>
  <c r="P27" i="58"/>
  <c r="P29" i="58"/>
  <c r="P33" i="58"/>
  <c r="P40" i="58"/>
  <c r="P50" i="58"/>
  <c r="X19" i="58"/>
  <c r="X23" i="58"/>
  <c r="X27" i="58"/>
  <c r="X29" i="58"/>
  <c r="X33" i="58"/>
  <c r="X40" i="58"/>
  <c r="X50" i="58"/>
  <c r="AF21" i="58"/>
  <c r="AF24" i="58"/>
  <c r="AF28" i="58"/>
  <c r="AF32" i="58"/>
  <c r="AF34" i="58"/>
  <c r="AF41" i="58"/>
  <c r="P21" i="58"/>
  <c r="P24" i="58"/>
  <c r="P28" i="58"/>
  <c r="P32" i="58"/>
  <c r="P34" i="58"/>
  <c r="P41" i="58"/>
  <c r="X15" i="58"/>
  <c r="X21" i="58"/>
  <c r="X24" i="58"/>
  <c r="X28" i="58"/>
  <c r="X32" i="58"/>
  <c r="X34" i="58"/>
  <c r="X41" i="58"/>
  <c r="D61" i="63"/>
  <c r="G61" i="63"/>
  <c r="E61" i="63"/>
  <c r="F61" i="63"/>
  <c r="F63" i="62"/>
  <c r="F62" i="62" s="1"/>
  <c r="E63" i="62"/>
  <c r="E62" i="62" s="1"/>
  <c r="D63" i="62"/>
  <c r="D62" i="62" s="1"/>
  <c r="H50" i="58" l="1"/>
  <c r="H34" i="58"/>
  <c r="H33" i="58"/>
  <c r="H32" i="58"/>
  <c r="H29" i="58"/>
  <c r="H27" i="58"/>
  <c r="J34" i="58"/>
  <c r="J33" i="58"/>
  <c r="J32" i="58"/>
  <c r="J29" i="58"/>
  <c r="J28" i="58"/>
  <c r="J27" i="58"/>
  <c r="J24" i="58"/>
  <c r="J23" i="58"/>
  <c r="J21" i="58"/>
  <c r="AH23" i="58" l="1"/>
  <c r="AH27" i="58"/>
  <c r="AH29" i="58"/>
  <c r="AH33" i="58"/>
  <c r="R23" i="58"/>
  <c r="R27" i="58"/>
  <c r="R29" i="58"/>
  <c r="R33" i="58"/>
  <c r="Z21" i="58"/>
  <c r="Z24" i="58"/>
  <c r="Z28" i="58"/>
  <c r="Z32" i="58"/>
  <c r="Z34" i="58"/>
  <c r="H40" i="58"/>
  <c r="AH21" i="58"/>
  <c r="AH24" i="58"/>
  <c r="AH28" i="58"/>
  <c r="AH32" i="58"/>
  <c r="AH34" i="58"/>
  <c r="R21" i="58"/>
  <c r="R24" i="58"/>
  <c r="R28" i="58"/>
  <c r="R32" i="58"/>
  <c r="R34" i="58"/>
  <c r="Z23" i="58"/>
  <c r="Z27" i="58"/>
  <c r="Z29" i="58"/>
  <c r="Z33" i="58"/>
  <c r="H19" i="58"/>
  <c r="H15" i="58"/>
  <c r="H24" i="58"/>
  <c r="H28" i="58"/>
  <c r="H21" i="58"/>
  <c r="H23" i="58"/>
  <c r="D56" i="62"/>
  <c r="G28" i="55" l="1"/>
  <c r="F28" i="55"/>
  <c r="E28" i="55"/>
  <c r="D28" i="55"/>
  <c r="E44" i="55"/>
  <c r="F44" i="55"/>
  <c r="D44" i="55"/>
  <c r="J50" i="58"/>
  <c r="J40" i="58"/>
  <c r="F60" i="58"/>
  <c r="D60" i="58" s="1"/>
  <c r="F53" i="58"/>
  <c r="D53" i="58" s="1"/>
  <c r="AD60" i="58" l="1"/>
  <c r="AB60" i="58" s="1"/>
  <c r="R40" i="58"/>
  <c r="Z41" i="58"/>
  <c r="T41" i="58" s="1"/>
  <c r="Z50" i="58"/>
  <c r="AH40" i="58"/>
  <c r="N60" i="58"/>
  <c r="L60" i="58" s="1"/>
  <c r="R41" i="58"/>
  <c r="L41" i="58" s="1"/>
  <c r="R50" i="58"/>
  <c r="Z40" i="58"/>
  <c r="AH41" i="58"/>
  <c r="AB41" i="58" s="1"/>
  <c r="AH50" i="58"/>
  <c r="G90" i="57"/>
  <c r="N53" i="58"/>
  <c r="F90" i="57"/>
  <c r="AD53" i="58"/>
  <c r="V53" i="58"/>
  <c r="V60" i="58"/>
  <c r="T60" i="58" s="1"/>
  <c r="J41" i="58"/>
  <c r="D41" i="58" s="1"/>
  <c r="E90" i="57"/>
  <c r="H90" i="57"/>
  <c r="G44" i="55"/>
  <c r="AD70" i="58" l="1"/>
  <c r="AB70" i="58" s="1"/>
  <c r="AB53" i="58"/>
  <c r="AJ41" i="58"/>
  <c r="AJ60" i="58"/>
  <c r="T53" i="58"/>
  <c r="V70" i="58"/>
  <c r="L53" i="58"/>
  <c r="N70" i="58"/>
  <c r="F70" i="58"/>
  <c r="AH70" i="58" l="1"/>
  <c r="AI18" i="58" s="1"/>
  <c r="D70" i="58"/>
  <c r="AF70" i="58"/>
  <c r="AJ53" i="58"/>
  <c r="Z70" i="58"/>
  <c r="T70" i="58"/>
  <c r="X70" i="58"/>
  <c r="L70" i="58"/>
  <c r="R70" i="58"/>
  <c r="P70" i="58"/>
  <c r="H70" i="58"/>
  <c r="J70" i="58"/>
  <c r="AI40" i="58" l="1"/>
  <c r="AI67" i="58"/>
  <c r="AI49" i="58"/>
  <c r="AI37" i="58"/>
  <c r="AG24" i="58"/>
  <c r="AG21" i="58"/>
  <c r="AG63" i="58"/>
  <c r="AI33" i="58"/>
  <c r="AI27" i="58"/>
  <c r="AI36" i="58"/>
  <c r="AI56" i="58"/>
  <c r="AI57" i="58"/>
  <c r="AG27" i="58"/>
  <c r="AG29" i="58"/>
  <c r="AG36" i="58"/>
  <c r="AG56" i="58"/>
  <c r="AG40" i="58"/>
  <c r="AG50" i="58"/>
  <c r="AG15" i="58"/>
  <c r="AG64" i="58"/>
  <c r="AG49" i="58"/>
  <c r="AG45" i="58"/>
  <c r="AG62" i="58"/>
  <c r="AG18" i="58"/>
  <c r="AG28" i="58"/>
  <c r="AG32" i="58"/>
  <c r="AG19" i="58"/>
  <c r="AG41" i="58"/>
  <c r="AG34" i="58"/>
  <c r="AG23" i="58"/>
  <c r="AG33" i="58"/>
  <c r="AG59" i="58"/>
  <c r="AG55" i="58"/>
  <c r="AG48" i="58"/>
  <c r="AG67" i="58"/>
  <c r="AG58" i="58"/>
  <c r="AG17" i="58"/>
  <c r="AG68" i="58"/>
  <c r="AG44" i="58"/>
  <c r="AG14" i="58"/>
  <c r="AI29" i="58"/>
  <c r="AI24" i="58"/>
  <c r="AI28" i="58"/>
  <c r="AI64" i="58"/>
  <c r="AI62" i="58"/>
  <c r="AI63" i="58"/>
  <c r="AI45" i="58"/>
  <c r="AI17" i="58"/>
  <c r="AI42" i="58"/>
  <c r="AI14" i="58"/>
  <c r="AI50" i="58"/>
  <c r="AI41" i="58"/>
  <c r="AI34" i="58"/>
  <c r="AI23" i="58"/>
  <c r="AI21" i="58"/>
  <c r="AI32" i="58"/>
  <c r="AI59" i="58"/>
  <c r="AI48" i="58"/>
  <c r="AI55" i="58"/>
  <c r="AI66" i="58"/>
  <c r="AI68" i="58"/>
  <c r="AI65" i="58"/>
  <c r="AI58" i="58"/>
  <c r="AI54" i="58"/>
  <c r="AI39" i="58"/>
  <c r="AI19" i="58"/>
  <c r="AI15" i="58"/>
  <c r="AI44" i="58"/>
  <c r="AI38" i="58"/>
  <c r="AI16" i="58"/>
  <c r="AG54" i="58"/>
  <c r="AG37" i="58"/>
  <c r="AG65" i="58"/>
  <c r="AG39" i="58"/>
  <c r="AG66" i="58"/>
  <c r="AG57" i="58"/>
  <c r="AG38" i="58"/>
  <c r="AG16" i="58"/>
  <c r="AJ70" i="58"/>
  <c r="Y14" i="58"/>
  <c r="Y16" i="58"/>
  <c r="Y18" i="58"/>
  <c r="Y38" i="58"/>
  <c r="Y44" i="58"/>
  <c r="Y57" i="58"/>
  <c r="Y62" i="58"/>
  <c r="Y66" i="58"/>
  <c r="Y68" i="58"/>
  <c r="Y17" i="58"/>
  <c r="Y37" i="58"/>
  <c r="Y39" i="58"/>
  <c r="Y45" i="58"/>
  <c r="Y54" i="58"/>
  <c r="Y56" i="58"/>
  <c r="Y58" i="58"/>
  <c r="Y63" i="58"/>
  <c r="Y65" i="58"/>
  <c r="Y67" i="58"/>
  <c r="Y36" i="58"/>
  <c r="Y55" i="58"/>
  <c r="Y64" i="58"/>
  <c r="Y48" i="58"/>
  <c r="Y49" i="58"/>
  <c r="Y59" i="58"/>
  <c r="Y19" i="58"/>
  <c r="Y27" i="58"/>
  <c r="Y32" i="58"/>
  <c r="Y40" i="58"/>
  <c r="Y15" i="58"/>
  <c r="Y24" i="58"/>
  <c r="Y23" i="58"/>
  <c r="Y29" i="58"/>
  <c r="Y34" i="58"/>
  <c r="Y50" i="58"/>
  <c r="Y21" i="58"/>
  <c r="Y28" i="58"/>
  <c r="Y33" i="58"/>
  <c r="Y41" i="58"/>
  <c r="AA15" i="58"/>
  <c r="AA17" i="58"/>
  <c r="AA19" i="58"/>
  <c r="AA37" i="58"/>
  <c r="AA39" i="58"/>
  <c r="AA45" i="58"/>
  <c r="AA54" i="58"/>
  <c r="AA56" i="58"/>
  <c r="AA58" i="58"/>
  <c r="AA63" i="58"/>
  <c r="AA65" i="58"/>
  <c r="AA67" i="58"/>
  <c r="AA14" i="58"/>
  <c r="AA16" i="58"/>
  <c r="AA18" i="58"/>
  <c r="AA38" i="58"/>
  <c r="AA42" i="58"/>
  <c r="AA44" i="58"/>
  <c r="AA57" i="58"/>
  <c r="AA62" i="58"/>
  <c r="AA66" i="58"/>
  <c r="AA68" i="58"/>
  <c r="AA48" i="58"/>
  <c r="AA36" i="58"/>
  <c r="AA55" i="58"/>
  <c r="AA64" i="58"/>
  <c r="AA49" i="58"/>
  <c r="AA59" i="58"/>
  <c r="AA27" i="58"/>
  <c r="AA21" i="58"/>
  <c r="AA28" i="58"/>
  <c r="AA33" i="58"/>
  <c r="AA23" i="58"/>
  <c r="AA34" i="58"/>
  <c r="AA32" i="58"/>
  <c r="AA24" i="58"/>
  <c r="AA29" i="58"/>
  <c r="AA40" i="58"/>
  <c r="AA41" i="58"/>
  <c r="AA50" i="58"/>
  <c r="S15" i="58"/>
  <c r="S17" i="58"/>
  <c r="S19" i="58"/>
  <c r="S37" i="58"/>
  <c r="S39" i="58"/>
  <c r="S45" i="58"/>
  <c r="S54" i="58"/>
  <c r="S56" i="58"/>
  <c r="S58" i="58"/>
  <c r="S63" i="58"/>
  <c r="S65" i="58"/>
  <c r="S67" i="58"/>
  <c r="S14" i="58"/>
  <c r="S16" i="58"/>
  <c r="S18" i="58"/>
  <c r="S38" i="58"/>
  <c r="S42" i="58"/>
  <c r="S44" i="58"/>
  <c r="S57" i="58"/>
  <c r="S62" i="58"/>
  <c r="S66" i="58"/>
  <c r="S68" i="58"/>
  <c r="S36" i="58"/>
  <c r="S55" i="58"/>
  <c r="S64" i="58"/>
  <c r="S48" i="58"/>
  <c r="S49" i="58"/>
  <c r="S59" i="58"/>
  <c r="S21" i="58"/>
  <c r="S28" i="58"/>
  <c r="S27" i="58"/>
  <c r="S32" i="58"/>
  <c r="S33" i="58"/>
  <c r="S24" i="58"/>
  <c r="S23" i="58"/>
  <c r="S29" i="58"/>
  <c r="S34" i="58"/>
  <c r="S50" i="58"/>
  <c r="S41" i="58"/>
  <c r="S40" i="58"/>
  <c r="Q14" i="58"/>
  <c r="Q16" i="58"/>
  <c r="Q18" i="58"/>
  <c r="Q38" i="58"/>
  <c r="Q44" i="58"/>
  <c r="Q57" i="58"/>
  <c r="Q62" i="58"/>
  <c r="Q66" i="58"/>
  <c r="Q68" i="58"/>
  <c r="Q17" i="58"/>
  <c r="Q37" i="58"/>
  <c r="Q39" i="58"/>
  <c r="Q45" i="58"/>
  <c r="Q54" i="58"/>
  <c r="Q56" i="58"/>
  <c r="Q58" i="58"/>
  <c r="Q63" i="58"/>
  <c r="Q65" i="58"/>
  <c r="Q67" i="58"/>
  <c r="Q48" i="58"/>
  <c r="Q49" i="58"/>
  <c r="Q36" i="58"/>
  <c r="Q55" i="58"/>
  <c r="Q64" i="58"/>
  <c r="Q59" i="58"/>
  <c r="Q15" i="58"/>
  <c r="Q23" i="58"/>
  <c r="Q29" i="58"/>
  <c r="Q50" i="58"/>
  <c r="Q19" i="58"/>
  <c r="Q27" i="58"/>
  <c r="Q32" i="58"/>
  <c r="Q40" i="58"/>
  <c r="Q21" i="58"/>
  <c r="Q28" i="58"/>
  <c r="Q33" i="58"/>
  <c r="Q41" i="58"/>
  <c r="Q34" i="58"/>
  <c r="Q24" i="58"/>
  <c r="K15" i="58"/>
  <c r="K17" i="58"/>
  <c r="K19" i="58"/>
  <c r="K37" i="58"/>
  <c r="K39" i="58"/>
  <c r="K45" i="58"/>
  <c r="K54" i="58"/>
  <c r="K56" i="58"/>
  <c r="K58" i="58"/>
  <c r="K63" i="58"/>
  <c r="K65" i="58"/>
  <c r="K67" i="58"/>
  <c r="K14" i="58"/>
  <c r="K18" i="58"/>
  <c r="K42" i="58"/>
  <c r="K16" i="58"/>
  <c r="K44" i="58"/>
  <c r="K57" i="58"/>
  <c r="K62" i="58"/>
  <c r="K66" i="58"/>
  <c r="K38" i="58"/>
  <c r="K68" i="58"/>
  <c r="K48" i="58"/>
  <c r="K49" i="58"/>
  <c r="K36" i="58"/>
  <c r="K64" i="58"/>
  <c r="K55" i="58"/>
  <c r="K59" i="58"/>
  <c r="K21" i="58"/>
  <c r="K28" i="58"/>
  <c r="K27" i="58"/>
  <c r="K32" i="58"/>
  <c r="K24" i="58"/>
  <c r="K23" i="58"/>
  <c r="K29" i="58"/>
  <c r="K34" i="58"/>
  <c r="K33" i="58"/>
  <c r="K40" i="58"/>
  <c r="K50" i="58"/>
  <c r="K41" i="58"/>
  <c r="I14" i="58"/>
  <c r="I16" i="58"/>
  <c r="I18" i="58"/>
  <c r="I38" i="58"/>
  <c r="I44" i="58"/>
  <c r="I57" i="58"/>
  <c r="I62" i="58"/>
  <c r="I66" i="58"/>
  <c r="I68" i="58"/>
  <c r="I17" i="58"/>
  <c r="I37" i="58"/>
  <c r="I45" i="58"/>
  <c r="I54" i="58"/>
  <c r="I58" i="58"/>
  <c r="I63" i="58"/>
  <c r="I67" i="58"/>
  <c r="I39" i="58"/>
  <c r="I56" i="58"/>
  <c r="I65" i="58"/>
  <c r="I48" i="58"/>
  <c r="I49" i="58"/>
  <c r="I36" i="58"/>
  <c r="I64" i="58"/>
  <c r="I55" i="58"/>
  <c r="I59" i="58"/>
  <c r="I41" i="58"/>
  <c r="I27" i="58"/>
  <c r="I33" i="58"/>
  <c r="I50" i="58"/>
  <c r="I29" i="58"/>
  <c r="I32" i="58"/>
  <c r="I34" i="58"/>
  <c r="I40" i="58"/>
  <c r="I28" i="58"/>
  <c r="I15" i="58"/>
  <c r="I21" i="58"/>
  <c r="I24" i="58"/>
  <c r="I19" i="58"/>
  <c r="I23" i="58"/>
  <c r="F86" i="57" l="1"/>
  <c r="AD19" i="58" l="1"/>
  <c r="AB19" i="58" s="1"/>
  <c r="AD23" i="58"/>
  <c r="AB23" i="58" s="1"/>
  <c r="AD27" i="58"/>
  <c r="AB27" i="58" s="1"/>
  <c r="AD28" i="58"/>
  <c r="AB28" i="58" s="1"/>
  <c r="AD34" i="58"/>
  <c r="AB34" i="58" s="1"/>
  <c r="AD40" i="58"/>
  <c r="AB40" i="58" s="1"/>
  <c r="AD71" i="58"/>
  <c r="AB71" i="58" s="1"/>
  <c r="AD67" i="58"/>
  <c r="AD63" i="58"/>
  <c r="AB63" i="58" s="1"/>
  <c r="AD57" i="58"/>
  <c r="AB57" i="58" s="1"/>
  <c r="AB67" i="58" s="1"/>
  <c r="AD15" i="58"/>
  <c r="AB15" i="58" s="1"/>
  <c r="AD21" i="58"/>
  <c r="AB21" i="58" s="1"/>
  <c r="AD24" i="58"/>
  <c r="AB24" i="58" s="1"/>
  <c r="AD29" i="58"/>
  <c r="AB29" i="58" s="1"/>
  <c r="AD32" i="58"/>
  <c r="AB32" i="58" s="1"/>
  <c r="AD33" i="58"/>
  <c r="AB33" i="58" s="1"/>
  <c r="AD50" i="58"/>
  <c r="AB50" i="58" s="1"/>
  <c r="AB66" i="58" s="1"/>
  <c r="AD54" i="58"/>
  <c r="AB54" i="58" s="1"/>
  <c r="AD66" i="58"/>
  <c r="AE66" i="58" s="1"/>
  <c r="AC66" i="58" s="1"/>
  <c r="AD62" i="58"/>
  <c r="AB62" i="58" s="1"/>
  <c r="AD58" i="58"/>
  <c r="AB58" i="58" s="1"/>
  <c r="AD56" i="58"/>
  <c r="AB56" i="58" s="1"/>
  <c r="AE19" i="58"/>
  <c r="AC19" i="58" s="1"/>
  <c r="F70" i="57"/>
  <c r="F63" i="57"/>
  <c r="AE38" i="58" l="1"/>
  <c r="AC38" i="58" s="1"/>
  <c r="AE16" i="58"/>
  <c r="AC16" i="58" s="1"/>
  <c r="AE36" i="58"/>
  <c r="AC36" i="58" s="1"/>
  <c r="AB55" i="58"/>
  <c r="AB59" i="58" s="1"/>
  <c r="AE67" i="58"/>
  <c r="AC67" i="58" s="1"/>
  <c r="AE48" i="58"/>
  <c r="AC48" i="58" s="1"/>
  <c r="AE50" i="58"/>
  <c r="AC50" i="58" s="1"/>
  <c r="AE49" i="58"/>
  <c r="AC49" i="58" s="1"/>
  <c r="AE32" i="58"/>
  <c r="AC32" i="58" s="1"/>
  <c r="AE23" i="58"/>
  <c r="AC23" i="58" s="1"/>
  <c r="AE34" i="58"/>
  <c r="AC34" i="58" s="1"/>
  <c r="AE63" i="58"/>
  <c r="AC63" i="58" s="1"/>
  <c r="AE44" i="58"/>
  <c r="AC44" i="58" s="1"/>
  <c r="AE15" i="58"/>
  <c r="AC15" i="58" s="1"/>
  <c r="AE27" i="58"/>
  <c r="AC27" i="58" s="1"/>
  <c r="AE28" i="58"/>
  <c r="AC28" i="58" s="1"/>
  <c r="AE40" i="58"/>
  <c r="AC40" i="58" s="1"/>
  <c r="AE24" i="58"/>
  <c r="AC24" i="58" s="1"/>
  <c r="AD55" i="58"/>
  <c r="AE55" i="58" s="1"/>
  <c r="AC55" i="58" s="1"/>
  <c r="AE56" i="58"/>
  <c r="AC56" i="58" s="1"/>
  <c r="AE54" i="58"/>
  <c r="AC54" i="58" s="1"/>
  <c r="AE21" i="58"/>
  <c r="AC21" i="58" s="1"/>
  <c r="AE62" i="58"/>
  <c r="AC62" i="58" s="1"/>
  <c r="AE33" i="58"/>
  <c r="AC33" i="58" s="1"/>
  <c r="AE29" i="58"/>
  <c r="AC29" i="58" s="1"/>
  <c r="AE57" i="58"/>
  <c r="AC57" i="58" s="1"/>
  <c r="AE45" i="58"/>
  <c r="AC45" i="58" s="1"/>
  <c r="AE41" i="58"/>
  <c r="AC41" i="58" s="1"/>
  <c r="AE39" i="58"/>
  <c r="AC39" i="58" s="1"/>
  <c r="AE42" i="58"/>
  <c r="AE18" i="58"/>
  <c r="AC18" i="58" s="1"/>
  <c r="AE37" i="58"/>
  <c r="AC37" i="58" s="1"/>
  <c r="AE58" i="58"/>
  <c r="AC58" i="58" s="1"/>
  <c r="F67" i="57"/>
  <c r="AD59" i="58"/>
  <c r="AE59" i="58" s="1"/>
  <c r="AC59" i="58" s="1"/>
  <c r="F71" i="57"/>
  <c r="F56" i="58"/>
  <c r="F32" i="58"/>
  <c r="F28" i="58"/>
  <c r="F27" i="58"/>
  <c r="F24" i="58"/>
  <c r="F23" i="58"/>
  <c r="F21" i="58"/>
  <c r="F19" i="58"/>
  <c r="F15" i="58"/>
  <c r="F14" i="58"/>
  <c r="D14" i="58" s="1"/>
  <c r="E37" i="57"/>
  <c r="F37" i="57"/>
  <c r="G37" i="57"/>
  <c r="H37" i="57"/>
  <c r="N15" i="58" l="1"/>
  <c r="L15" i="58" s="1"/>
  <c r="N19" i="58"/>
  <c r="L19" i="58" s="1"/>
  <c r="N21" i="58"/>
  <c r="L21" i="58" s="1"/>
  <c r="N27" i="58"/>
  <c r="L27" i="58" s="1"/>
  <c r="N32" i="58"/>
  <c r="L32" i="58" s="1"/>
  <c r="N40" i="58"/>
  <c r="L40" i="58" s="1"/>
  <c r="N50" i="58"/>
  <c r="L50" i="58" s="1"/>
  <c r="L66" i="58" s="1"/>
  <c r="N23" i="58"/>
  <c r="L23" i="58" s="1"/>
  <c r="N24" i="58"/>
  <c r="L24" i="58" s="1"/>
  <c r="N29" i="58"/>
  <c r="L29" i="58" s="1"/>
  <c r="N28" i="58"/>
  <c r="L28" i="58" s="1"/>
  <c r="N34" i="58"/>
  <c r="L34" i="58" s="1"/>
  <c r="N33" i="58"/>
  <c r="L33" i="58" s="1"/>
  <c r="N54" i="58"/>
  <c r="L54" i="58" s="1"/>
  <c r="N67" i="58"/>
  <c r="N66" i="58"/>
  <c r="N63" i="58"/>
  <c r="L63" i="58" s="1"/>
  <c r="N62" i="58"/>
  <c r="L62" i="58" s="1"/>
  <c r="N58" i="58"/>
  <c r="L58" i="58" s="1"/>
  <c r="N57" i="58"/>
  <c r="N56" i="58"/>
  <c r="L56" i="58" s="1"/>
  <c r="E86" i="57"/>
  <c r="F71" i="58" s="1"/>
  <c r="D19" i="58"/>
  <c r="D21" i="58"/>
  <c r="D24" i="58"/>
  <c r="D15" i="58"/>
  <c r="D28" i="58"/>
  <c r="F33" i="58"/>
  <c r="F54" i="58"/>
  <c r="F62" i="58"/>
  <c r="F58" i="58"/>
  <c r="V15" i="58"/>
  <c r="V19" i="58"/>
  <c r="V21" i="58"/>
  <c r="V27" i="58"/>
  <c r="V32" i="58"/>
  <c r="V40" i="58"/>
  <c r="V50" i="58"/>
  <c r="F69" i="57"/>
  <c r="F29" i="58"/>
  <c r="F34" i="58"/>
  <c r="F40" i="58"/>
  <c r="F50" i="58"/>
  <c r="D50" i="58" s="1"/>
  <c r="D66" i="58" s="1"/>
  <c r="F66" i="58"/>
  <c r="F63" i="58"/>
  <c r="F57" i="58"/>
  <c r="G74" i="57"/>
  <c r="G84" i="57" s="1"/>
  <c r="N14" i="58"/>
  <c r="V14" i="58"/>
  <c r="V23" i="58"/>
  <c r="V24" i="58"/>
  <c r="V29" i="58"/>
  <c r="V28" i="58"/>
  <c r="V34" i="58"/>
  <c r="V33" i="58"/>
  <c r="V54" i="58"/>
  <c r="V67" i="58"/>
  <c r="V66" i="58"/>
  <c r="V63" i="58"/>
  <c r="V62" i="58"/>
  <c r="V58" i="58"/>
  <c r="V57" i="58"/>
  <c r="V56" i="58"/>
  <c r="D23" i="58"/>
  <c r="D56" i="58"/>
  <c r="D27" i="58"/>
  <c r="D32" i="58"/>
  <c r="H74" i="57"/>
  <c r="H84" i="57" s="1"/>
  <c r="E74" i="57"/>
  <c r="E84" i="57" s="1"/>
  <c r="G70" i="57"/>
  <c r="E70" i="57"/>
  <c r="H86" i="57"/>
  <c r="H70" i="57"/>
  <c r="H53" i="57"/>
  <c r="G86" i="57"/>
  <c r="E63" i="57"/>
  <c r="G63" i="57"/>
  <c r="H63" i="57"/>
  <c r="E53" i="57"/>
  <c r="G53" i="57"/>
  <c r="N55" i="58" l="1"/>
  <c r="N59" i="58" s="1"/>
  <c r="L57" i="58"/>
  <c r="L67" i="58" s="1"/>
  <c r="E88" i="57"/>
  <c r="F55" i="58"/>
  <c r="G55" i="58" s="1"/>
  <c r="E55" i="58" s="1"/>
  <c r="D71" i="58"/>
  <c r="T57" i="58"/>
  <c r="T67" i="58" s="1"/>
  <c r="T62" i="58"/>
  <c r="T33" i="58"/>
  <c r="T34" i="58"/>
  <c r="T28" i="58"/>
  <c r="AJ28" i="58" s="1"/>
  <c r="T29" i="58"/>
  <c r="T24" i="58"/>
  <c r="AJ24" i="58" s="1"/>
  <c r="T40" i="58"/>
  <c r="T21" i="58"/>
  <c r="AJ21" i="58" s="1"/>
  <c r="T58" i="58"/>
  <c r="T63" i="58"/>
  <c r="T50" i="58"/>
  <c r="T66" i="58" s="1"/>
  <c r="T19" i="58"/>
  <c r="AJ19" i="58" s="1"/>
  <c r="T15" i="58"/>
  <c r="AJ15" i="58" s="1"/>
  <c r="D63" i="58"/>
  <c r="G63" i="58"/>
  <c r="E63" i="58" s="1"/>
  <c r="G50" i="58"/>
  <c r="E50" i="58" s="1"/>
  <c r="D34" i="58"/>
  <c r="G34" i="58"/>
  <c r="E34" i="58" s="1"/>
  <c r="D62" i="58"/>
  <c r="G62" i="58"/>
  <c r="E62" i="58" s="1"/>
  <c r="G67" i="58"/>
  <c r="E67" i="58" s="1"/>
  <c r="D33" i="58"/>
  <c r="G33" i="58"/>
  <c r="E33" i="58" s="1"/>
  <c r="G15" i="58"/>
  <c r="E15" i="58" s="1"/>
  <c r="G32" i="58"/>
  <c r="E32" i="58" s="1"/>
  <c r="G24" i="58"/>
  <c r="E24" i="58" s="1"/>
  <c r="G21" i="58"/>
  <c r="E21" i="58" s="1"/>
  <c r="G19" i="58"/>
  <c r="E19" i="58" s="1"/>
  <c r="D57" i="58"/>
  <c r="D67" i="58" s="1"/>
  <c r="G57" i="58"/>
  <c r="E57" i="58" s="1"/>
  <c r="G66" i="58"/>
  <c r="E66" i="58" s="1"/>
  <c r="G37" i="58"/>
  <c r="E37" i="58" s="1"/>
  <c r="G39" i="58"/>
  <c r="E39" i="58" s="1"/>
  <c r="G18" i="58"/>
  <c r="E18" i="58" s="1"/>
  <c r="G38" i="58"/>
  <c r="E38" i="58" s="1"/>
  <c r="G42" i="58"/>
  <c r="G44" i="58"/>
  <c r="E44" i="58" s="1"/>
  <c r="G16" i="58"/>
  <c r="E16" i="58" s="1"/>
  <c r="G48" i="58"/>
  <c r="E48" i="58" s="1"/>
  <c r="G49" i="58"/>
  <c r="E49" i="58" s="1"/>
  <c r="G41" i="58"/>
  <c r="E41" i="58" s="1"/>
  <c r="G45" i="58"/>
  <c r="E45" i="58" s="1"/>
  <c r="G36" i="58"/>
  <c r="E36" i="58" s="1"/>
  <c r="D40" i="58"/>
  <c r="G40" i="58"/>
  <c r="E40" i="58" s="1"/>
  <c r="D29" i="58"/>
  <c r="G29" i="58"/>
  <c r="E29" i="58" s="1"/>
  <c r="D58" i="58"/>
  <c r="G58" i="58"/>
  <c r="E58" i="58" s="1"/>
  <c r="D54" i="58"/>
  <c r="G54" i="58"/>
  <c r="E54" i="58" s="1"/>
  <c r="G56" i="58"/>
  <c r="E56" i="58" s="1"/>
  <c r="G28" i="58"/>
  <c r="E28" i="58" s="1"/>
  <c r="G23" i="58"/>
  <c r="E23" i="58" s="1"/>
  <c r="G27" i="58"/>
  <c r="E27" i="58" s="1"/>
  <c r="G14" i="58"/>
  <c r="E14" i="58" s="1"/>
  <c r="G67" i="57"/>
  <c r="T23" i="58"/>
  <c r="T14" i="58"/>
  <c r="L14" i="58"/>
  <c r="T32" i="58"/>
  <c r="T27" i="58"/>
  <c r="H67" i="57"/>
  <c r="G88" i="57"/>
  <c r="N71" i="58"/>
  <c r="H88" i="57"/>
  <c r="V71" i="58"/>
  <c r="T56" i="58"/>
  <c r="V55" i="58"/>
  <c r="T54" i="58"/>
  <c r="E71" i="57"/>
  <c r="G71" i="57"/>
  <c r="E67" i="57"/>
  <c r="L55" i="58" l="1"/>
  <c r="L59" i="58" s="1"/>
  <c r="W55" i="58"/>
  <c r="U55" i="58" s="1"/>
  <c r="AJ58" i="58"/>
  <c r="AJ40" i="58"/>
  <c r="AJ57" i="58"/>
  <c r="F59" i="58"/>
  <c r="G59" i="58" s="1"/>
  <c r="E59" i="58" s="1"/>
  <c r="V59" i="58"/>
  <c r="W59" i="58" s="1"/>
  <c r="U59" i="58" s="1"/>
  <c r="AJ67" i="58"/>
  <c r="AJ34" i="58"/>
  <c r="AJ33" i="58"/>
  <c r="AJ29" i="58"/>
  <c r="AJ62" i="58"/>
  <c r="AJ66" i="58"/>
  <c r="AJ63" i="58"/>
  <c r="T55" i="58"/>
  <c r="AJ50" i="58"/>
  <c r="T71" i="58"/>
  <c r="W16" i="58"/>
  <c r="U16" i="58" s="1"/>
  <c r="W18" i="58"/>
  <c r="U18" i="58" s="1"/>
  <c r="W38" i="58"/>
  <c r="U38" i="58" s="1"/>
  <c r="W42" i="58"/>
  <c r="W44" i="58"/>
  <c r="U44" i="58" s="1"/>
  <c r="W37" i="58"/>
  <c r="U37" i="58" s="1"/>
  <c r="W39" i="58"/>
  <c r="U39" i="58" s="1"/>
  <c r="W41" i="58"/>
  <c r="U41" i="58" s="1"/>
  <c r="W48" i="58"/>
  <c r="U48" i="58" s="1"/>
  <c r="W45" i="58"/>
  <c r="U45" i="58" s="1"/>
  <c r="W49" i="58"/>
  <c r="U49" i="58" s="1"/>
  <c r="W36" i="58"/>
  <c r="U36" i="58" s="1"/>
  <c r="W50" i="58"/>
  <c r="U50" i="58" s="1"/>
  <c r="W23" i="58"/>
  <c r="U23" i="58" s="1"/>
  <c r="W21" i="58"/>
  <c r="U21" i="58" s="1"/>
  <c r="W27" i="58"/>
  <c r="U27" i="58" s="1"/>
  <c r="W24" i="58"/>
  <c r="U24" i="58" s="1"/>
  <c r="W29" i="58"/>
  <c r="U29" i="58" s="1"/>
  <c r="W28" i="58"/>
  <c r="U28" i="58" s="1"/>
  <c r="W34" i="58"/>
  <c r="U34" i="58" s="1"/>
  <c r="W33" i="58"/>
  <c r="U33" i="58" s="1"/>
  <c r="W54" i="58"/>
  <c r="U54" i="58" s="1"/>
  <c r="W62" i="58"/>
  <c r="U62" i="58" s="1"/>
  <c r="W57" i="58"/>
  <c r="U57" i="58" s="1"/>
  <c r="W15" i="58"/>
  <c r="U15" i="58" s="1"/>
  <c r="W19" i="58"/>
  <c r="U19" i="58" s="1"/>
  <c r="W32" i="58"/>
  <c r="U32" i="58" s="1"/>
  <c r="W66" i="58"/>
  <c r="U66" i="58" s="1"/>
  <c r="W63" i="58"/>
  <c r="U63" i="58" s="1"/>
  <c r="W58" i="58"/>
  <c r="U58" i="58" s="1"/>
  <c r="W56" i="58"/>
  <c r="U56" i="58" s="1"/>
  <c r="W40" i="58"/>
  <c r="U40" i="58" s="1"/>
  <c r="W14" i="58"/>
  <c r="U14" i="58" s="1"/>
  <c r="W67" i="58"/>
  <c r="U67" i="58" s="1"/>
  <c r="L71" i="58"/>
  <c r="O16" i="58"/>
  <c r="M16" i="58" s="1"/>
  <c r="O18" i="58"/>
  <c r="M18" i="58" s="1"/>
  <c r="O38" i="58"/>
  <c r="M38" i="58" s="1"/>
  <c r="O42" i="58"/>
  <c r="O44" i="58"/>
  <c r="M44" i="58" s="1"/>
  <c r="O37" i="58"/>
  <c r="M37" i="58" s="1"/>
  <c r="O39" i="58"/>
  <c r="M39" i="58" s="1"/>
  <c r="O41" i="58"/>
  <c r="M41" i="58" s="1"/>
  <c r="O45" i="58"/>
  <c r="M45" i="58" s="1"/>
  <c r="O48" i="58"/>
  <c r="M48" i="58" s="1"/>
  <c r="O36" i="58"/>
  <c r="M36" i="58" s="1"/>
  <c r="O49" i="58"/>
  <c r="M49" i="58" s="1"/>
  <c r="O21" i="58"/>
  <c r="M21" i="58" s="1"/>
  <c r="O27" i="58"/>
  <c r="M27" i="58" s="1"/>
  <c r="O54" i="58"/>
  <c r="M54" i="58" s="1"/>
  <c r="O67" i="58"/>
  <c r="M67" i="58" s="1"/>
  <c r="O66" i="58"/>
  <c r="M66" i="58" s="1"/>
  <c r="O56" i="58"/>
  <c r="M56" i="58" s="1"/>
  <c r="O15" i="58"/>
  <c r="M15" i="58" s="1"/>
  <c r="O19" i="58"/>
  <c r="M19" i="58" s="1"/>
  <c r="O32" i="58"/>
  <c r="M32" i="58" s="1"/>
  <c r="O40" i="58"/>
  <c r="M40" i="58" s="1"/>
  <c r="O50" i="58"/>
  <c r="M50" i="58" s="1"/>
  <c r="O23" i="58"/>
  <c r="M23" i="58" s="1"/>
  <c r="O24" i="58"/>
  <c r="M24" i="58" s="1"/>
  <c r="O29" i="58"/>
  <c r="M29" i="58" s="1"/>
  <c r="O28" i="58"/>
  <c r="M28" i="58" s="1"/>
  <c r="O34" i="58"/>
  <c r="M34" i="58" s="1"/>
  <c r="O33" i="58"/>
  <c r="M33" i="58" s="1"/>
  <c r="O63" i="58"/>
  <c r="M63" i="58" s="1"/>
  <c r="O62" i="58"/>
  <c r="M62" i="58" s="1"/>
  <c r="O58" i="58"/>
  <c r="M58" i="58" s="1"/>
  <c r="O57" i="58"/>
  <c r="M57" i="58" s="1"/>
  <c r="O14" i="58"/>
  <c r="M14" i="58" s="1"/>
  <c r="O55" i="58"/>
  <c r="M55" i="58" s="1"/>
  <c r="O59" i="58"/>
  <c r="M59" i="58" s="1"/>
  <c r="D55" i="58"/>
  <c r="D59" i="58" s="1"/>
  <c r="AJ54" i="58"/>
  <c r="AJ27" i="58"/>
  <c r="AJ32" i="58"/>
  <c r="AJ56" i="58"/>
  <c r="H69" i="57"/>
  <c r="T59" i="58"/>
  <c r="AJ23" i="58"/>
  <c r="G69" i="57"/>
  <c r="E69" i="57"/>
  <c r="AJ71" i="58" l="1"/>
  <c r="AJ55" i="58"/>
  <c r="H71" i="57"/>
  <c r="AJ59" i="58" l="1"/>
  <c r="F13" i="45" l="1"/>
  <c r="F26" i="45"/>
  <c r="F6" i="45"/>
  <c r="F5" i="45" s="1"/>
  <c r="F73" i="45" s="1"/>
  <c r="I41" i="45" l="1"/>
  <c r="K41" i="45"/>
  <c r="L41" i="45"/>
  <c r="M41" i="45"/>
  <c r="N41" i="45"/>
  <c r="P41" i="45"/>
  <c r="I6" i="45"/>
  <c r="I5" i="45" s="1"/>
  <c r="J6" i="45"/>
  <c r="K6" i="45"/>
  <c r="L6" i="45"/>
  <c r="M6" i="45"/>
  <c r="N6" i="45"/>
  <c r="M5" i="45" l="1"/>
  <c r="K5" i="45"/>
  <c r="N5" i="45"/>
  <c r="L5" i="45"/>
  <c r="P14" i="45"/>
  <c r="P6" i="45"/>
  <c r="P5" i="45" l="1"/>
  <c r="Q73" i="45"/>
  <c r="H23" i="45" l="1"/>
  <c r="H21" i="45"/>
  <c r="G60" i="45" l="1"/>
  <c r="G59" i="45"/>
  <c r="G43" i="45"/>
  <c r="G42" i="45"/>
  <c r="G46" i="45"/>
  <c r="G47" i="45"/>
  <c r="G48" i="45"/>
  <c r="G49" i="45"/>
  <c r="G50" i="45"/>
  <c r="G51" i="45"/>
  <c r="G53" i="45"/>
  <c r="G45" i="45" l="1"/>
  <c r="G44" i="45" s="1"/>
  <c r="G41" i="45" s="1"/>
  <c r="G63" i="45"/>
  <c r="G66" i="45"/>
  <c r="G62" i="45"/>
  <c r="H38" i="45" l="1"/>
  <c r="R55" i="46"/>
  <c r="O30" i="46" l="1"/>
  <c r="O27" i="46" s="1"/>
  <c r="J8" i="46"/>
  <c r="E8" i="46"/>
  <c r="N61" i="46"/>
  <c r="I61" i="46"/>
  <c r="D61" i="46"/>
  <c r="U58" i="46"/>
  <c r="S58" i="46"/>
  <c r="Q58" i="46"/>
  <c r="M58" i="46"/>
  <c r="L58" i="46"/>
  <c r="K58" i="46"/>
  <c r="J58" i="46"/>
  <c r="H58" i="46"/>
  <c r="G58" i="46"/>
  <c r="F58" i="46"/>
  <c r="E58" i="46"/>
  <c r="U57" i="46"/>
  <c r="T58" i="46"/>
  <c r="R58" i="46"/>
  <c r="P58" i="46"/>
  <c r="O58" i="46"/>
  <c r="I56" i="46"/>
  <c r="D56" i="46"/>
  <c r="U55" i="46"/>
  <c r="T55" i="46"/>
  <c r="S55" i="46"/>
  <c r="Q55" i="46"/>
  <c r="O55" i="46"/>
  <c r="M55" i="46"/>
  <c r="L55" i="46"/>
  <c r="K55" i="46"/>
  <c r="G55" i="46"/>
  <c r="F55" i="46"/>
  <c r="U54" i="46"/>
  <c r="P55" i="46"/>
  <c r="J53" i="46"/>
  <c r="J55" i="46" s="1"/>
  <c r="H53" i="46"/>
  <c r="H55" i="46" s="1"/>
  <c r="E53" i="46"/>
  <c r="E55" i="46" s="1"/>
  <c r="U52" i="46"/>
  <c r="T52" i="46"/>
  <c r="S52" i="46"/>
  <c r="R52" i="46"/>
  <c r="Q52" i="46"/>
  <c r="P52" i="46"/>
  <c r="O52" i="46"/>
  <c r="M52" i="46"/>
  <c r="L52" i="46"/>
  <c r="K52" i="46"/>
  <c r="J52" i="46"/>
  <c r="H52" i="46"/>
  <c r="G52" i="46"/>
  <c r="F52" i="46"/>
  <c r="E52" i="46"/>
  <c r="U51" i="46"/>
  <c r="U50" i="46"/>
  <c r="U49" i="46"/>
  <c r="N49" i="46"/>
  <c r="I49" i="46"/>
  <c r="D49" i="46"/>
  <c r="U48" i="46"/>
  <c r="T48" i="46"/>
  <c r="S48" i="46"/>
  <c r="R48" i="46"/>
  <c r="Q48" i="46"/>
  <c r="P48" i="46"/>
  <c r="O48" i="46"/>
  <c r="M48" i="46"/>
  <c r="L48" i="46"/>
  <c r="K48" i="46"/>
  <c r="J48" i="46"/>
  <c r="H48" i="46"/>
  <c r="G48" i="46"/>
  <c r="F48" i="46"/>
  <c r="E48" i="46"/>
  <c r="U47" i="46"/>
  <c r="U46" i="46"/>
  <c r="N46" i="46"/>
  <c r="I46" i="46"/>
  <c r="D46" i="46"/>
  <c r="U45" i="46"/>
  <c r="T45" i="46"/>
  <c r="S45" i="46"/>
  <c r="R45" i="46"/>
  <c r="Q45" i="46"/>
  <c r="P45" i="46"/>
  <c r="O45" i="46"/>
  <c r="M45" i="46"/>
  <c r="L45" i="46"/>
  <c r="K45" i="46"/>
  <c r="J45" i="46"/>
  <c r="H45" i="46"/>
  <c r="G45" i="46"/>
  <c r="F45" i="46"/>
  <c r="E45" i="46"/>
  <c r="U44" i="46"/>
  <c r="U43" i="46"/>
  <c r="N43" i="46"/>
  <c r="I43" i="46"/>
  <c r="D43" i="46"/>
  <c r="U42" i="46"/>
  <c r="U41" i="46"/>
  <c r="T41" i="46"/>
  <c r="S41" i="46"/>
  <c r="R41" i="46"/>
  <c r="Q41" i="46"/>
  <c r="P41" i="46"/>
  <c r="O41" i="46"/>
  <c r="M41" i="46"/>
  <c r="L41" i="46"/>
  <c r="K41" i="46"/>
  <c r="J41" i="46"/>
  <c r="H41" i="46"/>
  <c r="G41" i="46"/>
  <c r="F41" i="46"/>
  <c r="E41" i="46"/>
  <c r="U39" i="46"/>
  <c r="N39" i="46"/>
  <c r="I39" i="46"/>
  <c r="D39" i="46"/>
  <c r="U38" i="46"/>
  <c r="T38" i="46"/>
  <c r="S38" i="46"/>
  <c r="R38" i="46"/>
  <c r="Q38" i="46"/>
  <c r="P38" i="46"/>
  <c r="O38" i="46"/>
  <c r="M38" i="46"/>
  <c r="L38" i="46"/>
  <c r="K38" i="46"/>
  <c r="J38" i="46"/>
  <c r="H38" i="46"/>
  <c r="G38" i="46"/>
  <c r="F38" i="46"/>
  <c r="E38" i="46"/>
  <c r="U37" i="46"/>
  <c r="U36" i="46"/>
  <c r="N36" i="46"/>
  <c r="I36" i="46"/>
  <c r="D36" i="46"/>
  <c r="U35" i="46"/>
  <c r="T35" i="46"/>
  <c r="S35" i="46"/>
  <c r="R35" i="46"/>
  <c r="Q35" i="46"/>
  <c r="P35" i="46"/>
  <c r="O35" i="46"/>
  <c r="M35" i="46"/>
  <c r="L35" i="46"/>
  <c r="K35" i="46"/>
  <c r="J35" i="46"/>
  <c r="H35" i="46"/>
  <c r="G35" i="46"/>
  <c r="F35" i="46"/>
  <c r="E35" i="46"/>
  <c r="U34" i="46"/>
  <c r="U33" i="46"/>
  <c r="N33" i="46"/>
  <c r="I33" i="46"/>
  <c r="D33" i="46"/>
  <c r="U32" i="46"/>
  <c r="T32" i="46"/>
  <c r="S32" i="46"/>
  <c r="Q32" i="46"/>
  <c r="P32" i="46"/>
  <c r="O32" i="46"/>
  <c r="L32" i="46"/>
  <c r="K32" i="46"/>
  <c r="J32" i="46"/>
  <c r="G32" i="46"/>
  <c r="F32" i="46"/>
  <c r="E32" i="46"/>
  <c r="U31" i="46"/>
  <c r="U30" i="46"/>
  <c r="R30" i="46"/>
  <c r="R32" i="46" s="1"/>
  <c r="M30" i="46"/>
  <c r="M32" i="46" s="1"/>
  <c r="H30" i="46"/>
  <c r="H32" i="46" s="1"/>
  <c r="U29" i="46"/>
  <c r="U28" i="46"/>
  <c r="U27" i="46"/>
  <c r="T27" i="46"/>
  <c r="S27" i="46"/>
  <c r="Q27" i="46"/>
  <c r="P27" i="46"/>
  <c r="M27" i="46"/>
  <c r="L27" i="46"/>
  <c r="K27" i="46"/>
  <c r="J27" i="46"/>
  <c r="G27" i="46"/>
  <c r="F27" i="46"/>
  <c r="E27" i="46"/>
  <c r="U26" i="46"/>
  <c r="T26" i="46"/>
  <c r="S26" i="46"/>
  <c r="R26" i="46"/>
  <c r="Q26" i="46"/>
  <c r="P26" i="46"/>
  <c r="O26" i="46"/>
  <c r="M26" i="46"/>
  <c r="L26" i="46"/>
  <c r="K26" i="46"/>
  <c r="J26" i="46"/>
  <c r="H26" i="46"/>
  <c r="G26" i="46"/>
  <c r="F26" i="46"/>
  <c r="E26" i="46"/>
  <c r="U25" i="46"/>
  <c r="U24" i="46"/>
  <c r="N24" i="46"/>
  <c r="I24" i="46"/>
  <c r="D24" i="46"/>
  <c r="U23" i="46"/>
  <c r="T23" i="46"/>
  <c r="S23" i="46"/>
  <c r="R23" i="46"/>
  <c r="Q23" i="46"/>
  <c r="P23" i="46"/>
  <c r="O23" i="46"/>
  <c r="M23" i="46"/>
  <c r="L23" i="46"/>
  <c r="K23" i="46"/>
  <c r="J23" i="46"/>
  <c r="H23" i="46"/>
  <c r="G23" i="46"/>
  <c r="F23" i="46"/>
  <c r="E23" i="46"/>
  <c r="U22" i="46"/>
  <c r="U21" i="46"/>
  <c r="N21" i="46"/>
  <c r="I21" i="46"/>
  <c r="D21" i="46"/>
  <c r="U20" i="46"/>
  <c r="T20" i="46"/>
  <c r="S20" i="46"/>
  <c r="R20" i="46"/>
  <c r="Q20" i="46"/>
  <c r="P20" i="46"/>
  <c r="O20" i="46"/>
  <c r="M20" i="46"/>
  <c r="L20" i="46"/>
  <c r="K20" i="46"/>
  <c r="J20" i="46"/>
  <c r="H20" i="46"/>
  <c r="G20" i="46"/>
  <c r="F20" i="46"/>
  <c r="E20" i="46"/>
  <c r="U19" i="46"/>
  <c r="U18" i="46"/>
  <c r="N18" i="46"/>
  <c r="I18" i="46"/>
  <c r="D18" i="46"/>
  <c r="U17" i="46"/>
  <c r="T17" i="46"/>
  <c r="T14" i="46" s="1"/>
  <c r="T13" i="46" s="1"/>
  <c r="S17" i="46"/>
  <c r="R17" i="46"/>
  <c r="R14" i="46" s="1"/>
  <c r="R13" i="46" s="1"/>
  <c r="Q17" i="46"/>
  <c r="Q14" i="46" s="1"/>
  <c r="Q13" i="46" s="1"/>
  <c r="P17" i="46"/>
  <c r="P14" i="46" s="1"/>
  <c r="P13" i="46" s="1"/>
  <c r="O17" i="46"/>
  <c r="M17" i="46"/>
  <c r="L17" i="46"/>
  <c r="K17" i="46"/>
  <c r="J17" i="46"/>
  <c r="J14" i="46" s="1"/>
  <c r="J13" i="46" s="1"/>
  <c r="H17" i="46"/>
  <c r="G17" i="46"/>
  <c r="F17" i="46"/>
  <c r="E17" i="46"/>
  <c r="E14" i="46" s="1"/>
  <c r="E13" i="46" s="1"/>
  <c r="U16" i="46"/>
  <c r="U15" i="46"/>
  <c r="N15" i="46"/>
  <c r="N12" i="46" s="1"/>
  <c r="I15" i="46"/>
  <c r="D15" i="46"/>
  <c r="U14" i="46"/>
  <c r="S14" i="46"/>
  <c r="S13" i="46" s="1"/>
  <c r="O14" i="46"/>
  <c r="O13" i="46" s="1"/>
  <c r="U13" i="46"/>
  <c r="U12" i="46"/>
  <c r="T12" i="46"/>
  <c r="S12" i="46"/>
  <c r="S11" i="46" s="1"/>
  <c r="R12" i="46"/>
  <c r="Q12" i="46"/>
  <c r="P12" i="46"/>
  <c r="P11" i="46" s="1"/>
  <c r="O12" i="46"/>
  <c r="M12" i="46"/>
  <c r="M11" i="46" s="1"/>
  <c r="L12" i="46"/>
  <c r="L11" i="46" s="1"/>
  <c r="K12" i="46"/>
  <c r="J12" i="46"/>
  <c r="J11" i="46" s="1"/>
  <c r="H12" i="46"/>
  <c r="G12" i="46"/>
  <c r="F12" i="46"/>
  <c r="F11" i="46" s="1"/>
  <c r="E12" i="46"/>
  <c r="D12" i="46"/>
  <c r="U11" i="46"/>
  <c r="T11" i="46"/>
  <c r="S29" i="46" l="1"/>
  <c r="S28" i="46" s="1"/>
  <c r="E11" i="46"/>
  <c r="G11" i="46"/>
  <c r="Q11" i="46"/>
  <c r="Q10" i="46" s="1"/>
  <c r="J29" i="46"/>
  <c r="F29" i="46"/>
  <c r="F28" i="46" s="1"/>
  <c r="P29" i="46"/>
  <c r="P28" i="46" s="1"/>
  <c r="H27" i="46"/>
  <c r="H11" i="46" s="1"/>
  <c r="L29" i="46"/>
  <c r="L28" i="46" s="1"/>
  <c r="N17" i="46"/>
  <c r="N16" i="46" s="1"/>
  <c r="G14" i="46"/>
  <c r="G13" i="46" s="1"/>
  <c r="L14" i="46"/>
  <c r="L13" i="46" s="1"/>
  <c r="J10" i="46"/>
  <c r="I12" i="46"/>
  <c r="V12" i="46" s="1"/>
  <c r="D17" i="46"/>
  <c r="I17" i="46"/>
  <c r="R27" i="46"/>
  <c r="R11" i="46" s="1"/>
  <c r="E29" i="46"/>
  <c r="E42" i="46" s="1"/>
  <c r="E59" i="46" s="1"/>
  <c r="E60" i="46" s="1"/>
  <c r="G29" i="46"/>
  <c r="G28" i="46" s="1"/>
  <c r="K29" i="46"/>
  <c r="K28" i="46" s="1"/>
  <c r="O29" i="46"/>
  <c r="Q29" i="46"/>
  <c r="Q28" i="46" s="1"/>
  <c r="T29" i="46"/>
  <c r="T28" i="46" s="1"/>
  <c r="I41" i="46"/>
  <c r="I40" i="46" s="1"/>
  <c r="I26" i="46"/>
  <c r="I25" i="46" s="1"/>
  <c r="K11" i="46"/>
  <c r="V18" i="46"/>
  <c r="F14" i="46"/>
  <c r="F13" i="46" s="1"/>
  <c r="H14" i="46"/>
  <c r="H13" i="46" s="1"/>
  <c r="K14" i="46"/>
  <c r="K13" i="46" s="1"/>
  <c r="M14" i="46"/>
  <c r="M13" i="46" s="1"/>
  <c r="O28" i="46"/>
  <c r="O11" i="46"/>
  <c r="E10" i="46"/>
  <c r="D23" i="46"/>
  <c r="D22" i="46" s="1"/>
  <c r="N23" i="46"/>
  <c r="N22" i="46" s="1"/>
  <c r="D26" i="46"/>
  <c r="D25" i="46" s="1"/>
  <c r="J28" i="46"/>
  <c r="H29" i="46"/>
  <c r="H28" i="46" s="1"/>
  <c r="R29" i="46"/>
  <c r="D35" i="46"/>
  <c r="D34" i="46" s="1"/>
  <c r="I35" i="46"/>
  <c r="N35" i="46"/>
  <c r="N34" i="46" s="1"/>
  <c r="D38" i="46"/>
  <c r="I38" i="46"/>
  <c r="I37" i="46" s="1"/>
  <c r="I45" i="46"/>
  <c r="I44" i="46" s="1"/>
  <c r="I48" i="46"/>
  <c r="I47" i="46" s="1"/>
  <c r="N48" i="46"/>
  <c r="N47" i="46" s="1"/>
  <c r="N56" i="46"/>
  <c r="V56" i="46" s="1"/>
  <c r="D58" i="46"/>
  <c r="I58" i="46"/>
  <c r="I57" i="46" s="1"/>
  <c r="I20" i="46"/>
  <c r="I19" i="46" s="1"/>
  <c r="N20" i="46"/>
  <c r="N19" i="46" s="1"/>
  <c r="D30" i="46"/>
  <c r="I30" i="46"/>
  <c r="I27" i="46" s="1"/>
  <c r="I11" i="46" s="1"/>
  <c r="N30" i="46"/>
  <c r="N27" i="46" s="1"/>
  <c r="V33" i="46"/>
  <c r="I34" i="46"/>
  <c r="V39" i="46"/>
  <c r="D41" i="46"/>
  <c r="D45" i="46"/>
  <c r="D44" i="46" s="1"/>
  <c r="V46" i="46"/>
  <c r="I52" i="46"/>
  <c r="I51" i="46" s="1"/>
  <c r="N52" i="46"/>
  <c r="D20" i="46"/>
  <c r="V21" i="46"/>
  <c r="I23" i="46"/>
  <c r="I22" i="46" s="1"/>
  <c r="V24" i="46"/>
  <c r="N26" i="46"/>
  <c r="N25" i="46" s="1"/>
  <c r="V36" i="46"/>
  <c r="N38" i="46"/>
  <c r="N37" i="46" s="1"/>
  <c r="N41" i="46"/>
  <c r="N40" i="46" s="1"/>
  <c r="V43" i="46"/>
  <c r="N45" i="46"/>
  <c r="N44" i="46" s="1"/>
  <c r="D48" i="46"/>
  <c r="D50" i="46"/>
  <c r="N50" i="46"/>
  <c r="D52" i="46"/>
  <c r="D51" i="46" s="1"/>
  <c r="D53" i="46"/>
  <c r="N58" i="46"/>
  <c r="D16" i="46"/>
  <c r="N11" i="46"/>
  <c r="N51" i="46"/>
  <c r="I16" i="46"/>
  <c r="H10" i="46"/>
  <c r="M10" i="46"/>
  <c r="V15" i="46"/>
  <c r="F42" i="46"/>
  <c r="F59" i="46" s="1"/>
  <c r="F60" i="46" s="1"/>
  <c r="J42" i="46"/>
  <c r="J59" i="46" s="1"/>
  <c r="J60" i="46" s="1"/>
  <c r="L42" i="46"/>
  <c r="L59" i="46" s="1"/>
  <c r="L60" i="46" s="1"/>
  <c r="P42" i="46"/>
  <c r="P59" i="46" s="1"/>
  <c r="P60" i="46" s="1"/>
  <c r="S42" i="46"/>
  <c r="S59" i="46" s="1"/>
  <c r="S60" i="46" s="1"/>
  <c r="I32" i="46"/>
  <c r="M29" i="46"/>
  <c r="R42" i="46"/>
  <c r="R59" i="46" s="1"/>
  <c r="R60" i="46" s="1"/>
  <c r="R28" i="46"/>
  <c r="D47" i="46"/>
  <c r="G42" i="46"/>
  <c r="G59" i="46" s="1"/>
  <c r="G60" i="46" s="1"/>
  <c r="O42" i="46"/>
  <c r="O59" i="46" s="1"/>
  <c r="O60" i="46" s="1"/>
  <c r="T42" i="46"/>
  <c r="T59" i="46" s="1"/>
  <c r="T60" i="46" s="1"/>
  <c r="D32" i="46"/>
  <c r="N32" i="46"/>
  <c r="N31" i="46" s="1"/>
  <c r="D37" i="46"/>
  <c r="V38" i="46"/>
  <c r="D40" i="46"/>
  <c r="D55" i="46"/>
  <c r="I55" i="46"/>
  <c r="D57" i="46"/>
  <c r="V61" i="46"/>
  <c r="V49" i="46"/>
  <c r="I50" i="46"/>
  <c r="I53" i="46"/>
  <c r="N53" i="46"/>
  <c r="N55" i="46"/>
  <c r="N29" i="46" l="1"/>
  <c r="V45" i="46"/>
  <c r="D14" i="46"/>
  <c r="D13" i="46" s="1"/>
  <c r="V22" i="46"/>
  <c r="D19" i="46"/>
  <c r="V19" i="46" s="1"/>
  <c r="V48" i="46"/>
  <c r="E28" i="46"/>
  <c r="V25" i="46"/>
  <c r="N14" i="46"/>
  <c r="N13" i="46" s="1"/>
  <c r="V51" i="46"/>
  <c r="V16" i="46"/>
  <c r="H42" i="46"/>
  <c r="H59" i="46" s="1"/>
  <c r="H60" i="46" s="1"/>
  <c r="V26" i="46"/>
  <c r="I14" i="46"/>
  <c r="I13" i="46" s="1"/>
  <c r="V52" i="46"/>
  <c r="V44" i="46"/>
  <c r="V41" i="46"/>
  <c r="V34" i="46"/>
  <c r="V40" i="46"/>
  <c r="V47" i="46"/>
  <c r="V50" i="46"/>
  <c r="V37" i="46"/>
  <c r="Q42" i="46"/>
  <c r="Q59" i="46" s="1"/>
  <c r="Q60" i="46" s="1"/>
  <c r="K42" i="46"/>
  <c r="K59" i="46" s="1"/>
  <c r="K60" i="46" s="1"/>
  <c r="V23" i="46"/>
  <c r="V20" i="46"/>
  <c r="V58" i="46"/>
  <c r="V17" i="46"/>
  <c r="N57" i="46"/>
  <c r="V57" i="46" s="1"/>
  <c r="V35" i="46"/>
  <c r="V30" i="46"/>
  <c r="D27" i="46"/>
  <c r="V53" i="46"/>
  <c r="N54" i="46"/>
  <c r="N28" i="46"/>
  <c r="I54" i="46"/>
  <c r="V55" i="46"/>
  <c r="D54" i="46"/>
  <c r="M42" i="46"/>
  <c r="M59" i="46" s="1"/>
  <c r="M60" i="46" s="1"/>
  <c r="M28" i="46"/>
  <c r="V14" i="46"/>
  <c r="D31" i="46"/>
  <c r="V32" i="46"/>
  <c r="D29" i="46"/>
  <c r="I29" i="46"/>
  <c r="I31" i="46"/>
  <c r="S9" i="46"/>
  <c r="R10" i="46"/>
  <c r="V13" i="46" l="1"/>
  <c r="N42" i="46"/>
  <c r="N59" i="46" s="1"/>
  <c r="N60" i="46" s="1"/>
  <c r="V54" i="46"/>
  <c r="D11" i="46"/>
  <c r="V11" i="46" s="1"/>
  <c r="V27" i="46"/>
  <c r="D42" i="46"/>
  <c r="D28" i="46"/>
  <c r="V29" i="46"/>
  <c r="V31" i="46"/>
  <c r="S10" i="46"/>
  <c r="T9" i="46"/>
  <c r="T10" i="46" s="1"/>
  <c r="I42" i="46"/>
  <c r="I59" i="46" s="1"/>
  <c r="I60" i="46" s="1"/>
  <c r="I28" i="46"/>
  <c r="V42" i="46" l="1"/>
  <c r="D59" i="46"/>
  <c r="V28" i="46"/>
  <c r="V59" i="46" l="1"/>
  <c r="D60" i="46"/>
  <c r="V60" i="46" s="1"/>
  <c r="E81" i="45" l="1"/>
  <c r="G81" i="45"/>
  <c r="D81" i="45"/>
  <c r="H92" i="45" l="1"/>
  <c r="H91" i="45"/>
  <c r="H90" i="45"/>
  <c r="M104" i="45" l="1"/>
  <c r="L104" i="45"/>
  <c r="K104" i="45"/>
  <c r="J104" i="45"/>
  <c r="I104" i="45"/>
  <c r="G104" i="45"/>
  <c r="G106" i="45" s="1"/>
  <c r="E104" i="45"/>
  <c r="E106" i="45" s="1"/>
  <c r="D104" i="45"/>
  <c r="D106" i="45" s="1"/>
  <c r="O80" i="45"/>
  <c r="O79" i="45"/>
  <c r="O78" i="45"/>
  <c r="O75" i="45"/>
  <c r="O74" i="45"/>
  <c r="O73" i="45"/>
  <c r="O72" i="45"/>
  <c r="O71" i="45"/>
  <c r="O70" i="45"/>
  <c r="O69" i="45"/>
  <c r="O68" i="45"/>
  <c r="O67" i="45"/>
  <c r="O61" i="45"/>
  <c r="O60" i="45"/>
  <c r="O59" i="45"/>
  <c r="O58" i="45"/>
  <c r="O57" i="45"/>
  <c r="O55" i="45"/>
  <c r="O54" i="45"/>
  <c r="O53" i="45"/>
  <c r="O52" i="45"/>
  <c r="O51" i="45"/>
  <c r="O50" i="45"/>
  <c r="O49" i="45"/>
  <c r="O48" i="45"/>
  <c r="O44" i="45"/>
  <c r="O43" i="45"/>
  <c r="O42" i="45"/>
  <c r="O40" i="45"/>
  <c r="I40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O25" i="45"/>
  <c r="O24" i="45"/>
  <c r="O23" i="45"/>
  <c r="J23" i="45"/>
  <c r="O22" i="45"/>
  <c r="O21" i="45"/>
  <c r="J21" i="45"/>
  <c r="O20" i="45"/>
  <c r="O19" i="45"/>
  <c r="O18" i="45"/>
  <c r="O17" i="45"/>
  <c r="O16" i="45"/>
  <c r="O15" i="45"/>
  <c r="O14" i="45"/>
  <c r="O13" i="45"/>
  <c r="O12" i="45"/>
  <c r="O11" i="45"/>
  <c r="O10" i="45"/>
  <c r="O9" i="45"/>
  <c r="O8" i="45"/>
  <c r="O7" i="45"/>
  <c r="O6" i="45" l="1"/>
  <c r="O41" i="45"/>
  <c r="O5" i="45" l="1"/>
  <c r="G10" i="23"/>
  <c r="F10" i="23"/>
  <c r="N34" i="34" l="1"/>
  <c r="N33" i="34"/>
  <c r="N32" i="34"/>
  <c r="N31" i="34"/>
  <c r="N30" i="34"/>
  <c r="N26" i="34"/>
  <c r="N18" i="34" l="1"/>
  <c r="D26" i="23" l="1"/>
  <c r="F30" i="34" l="1"/>
  <c r="H30" i="34"/>
  <c r="J30" i="34"/>
  <c r="L30" i="34"/>
  <c r="L32" i="34"/>
  <c r="J32" i="34"/>
  <c r="F32" i="34"/>
  <c r="H32" i="34"/>
  <c r="O19" i="34" l="1"/>
  <c r="O22" i="34"/>
  <c r="O18" i="34"/>
  <c r="P48" i="25" l="1"/>
  <c r="N48" i="25"/>
  <c r="G48" i="25"/>
  <c r="E48" i="25"/>
  <c r="L48" i="25" l="1"/>
  <c r="D48" i="25"/>
  <c r="K48" i="25" s="1"/>
  <c r="C48" i="25" l="1"/>
  <c r="F59" i="25"/>
  <c r="N47" i="25" l="1"/>
  <c r="P47" i="25"/>
  <c r="P56" i="25"/>
  <c r="N56" i="25"/>
  <c r="C57" i="25"/>
  <c r="E46" i="25" l="1"/>
  <c r="G46" i="25" l="1"/>
  <c r="J33" i="34" l="1"/>
  <c r="H85" i="45" l="1"/>
  <c r="H84" i="45"/>
  <c r="H83" i="45"/>
  <c r="H82" i="45" l="1"/>
  <c r="O8" i="46" l="1"/>
  <c r="O10" i="46" l="1"/>
  <c r="V8" i="46"/>
  <c r="K9" i="46" l="1"/>
  <c r="L9" i="46"/>
  <c r="L10" i="46" s="1"/>
  <c r="F9" i="46"/>
  <c r="G9" i="46"/>
  <c r="G10" i="46" s="1"/>
  <c r="I9" i="46" l="1"/>
  <c r="K10" i="46"/>
  <c r="I10" i="46" s="1"/>
  <c r="F10" i="46"/>
  <c r="D10" i="46" s="1"/>
  <c r="D9" i="46"/>
  <c r="F33" i="34" l="1"/>
  <c r="H33" i="34"/>
  <c r="D33" i="34"/>
  <c r="L33" i="34"/>
  <c r="L18" i="34" s="1"/>
  <c r="F18" i="34"/>
  <c r="H18" i="34"/>
  <c r="J18" i="34"/>
  <c r="F31" i="34"/>
  <c r="H31" i="34"/>
  <c r="J31" i="34"/>
  <c r="L31" i="34"/>
  <c r="G22" i="34"/>
  <c r="I22" i="34"/>
  <c r="K19" i="34"/>
  <c r="M22" i="34"/>
  <c r="F26" i="34"/>
  <c r="H26" i="34"/>
  <c r="J26" i="34"/>
  <c r="L26" i="34"/>
  <c r="D19" i="34"/>
  <c r="C19" i="34" s="1"/>
  <c r="D22" i="34"/>
  <c r="P51" i="25"/>
  <c r="N51" i="25"/>
  <c r="K57" i="25"/>
  <c r="L57" i="25"/>
  <c r="N57" i="25"/>
  <c r="P57" i="25"/>
  <c r="K46" i="25"/>
  <c r="K26" i="25" s="1"/>
  <c r="D58" i="25"/>
  <c r="E58" i="25"/>
  <c r="G58" i="25"/>
  <c r="I58" i="25"/>
  <c r="K58" i="25"/>
  <c r="L58" i="25"/>
  <c r="N58" i="25"/>
  <c r="P58" i="25"/>
  <c r="D26" i="25"/>
  <c r="L26" i="25"/>
  <c r="D62" i="25"/>
  <c r="L62" i="25"/>
  <c r="I36" i="25"/>
  <c r="J26" i="25" s="1"/>
  <c r="D31" i="34" l="1"/>
  <c r="C31" i="34" s="1"/>
  <c r="C62" i="25"/>
  <c r="G18" i="34"/>
  <c r="C26" i="25"/>
  <c r="J19" i="25"/>
  <c r="G19" i="34"/>
  <c r="K18" i="34"/>
  <c r="M18" i="34"/>
  <c r="I18" i="34"/>
  <c r="D18" i="34"/>
  <c r="I19" i="34"/>
  <c r="K22" i="34"/>
  <c r="M19" i="34"/>
  <c r="D46" i="25"/>
  <c r="K19" i="25"/>
  <c r="C22" i="34"/>
  <c r="D32" i="34"/>
  <c r="C32" i="34" s="1"/>
  <c r="D30" i="34"/>
  <c r="D26" i="34"/>
  <c r="C26" i="34" s="1"/>
  <c r="L56" i="25"/>
  <c r="C56" i="25" s="1"/>
  <c r="Q15" i="25"/>
  <c r="Q26" i="25"/>
  <c r="L47" i="25"/>
  <c r="M19" i="25" s="1"/>
  <c r="O26" i="25"/>
  <c r="I22" i="25"/>
  <c r="K22" i="25" s="1"/>
  <c r="C22" i="25"/>
  <c r="P20" i="25"/>
  <c r="Q20" i="25" s="1"/>
  <c r="N20" i="25"/>
  <c r="O20" i="25" s="1"/>
  <c r="D19" i="25"/>
  <c r="C19" i="25" s="1"/>
  <c r="C17" i="25"/>
  <c r="I17" i="25" s="1"/>
  <c r="C18" i="34" l="1"/>
  <c r="E18" i="34"/>
  <c r="J22" i="25"/>
  <c r="M26" i="25"/>
  <c r="C30" i="34"/>
  <c r="E19" i="34"/>
  <c r="D34" i="34"/>
  <c r="E22" i="34"/>
  <c r="M22" i="25"/>
  <c r="D17" i="25"/>
  <c r="D18" i="25" s="1"/>
  <c r="J17" i="25"/>
  <c r="K17" i="25"/>
  <c r="C18" i="25"/>
  <c r="L17" i="25"/>
  <c r="M17" i="25" s="1"/>
  <c r="L20" i="25"/>
  <c r="I18" i="25"/>
  <c r="D61" i="25"/>
  <c r="D60" i="25"/>
  <c r="Q59" i="25"/>
  <c r="O59" i="25"/>
  <c r="M59" i="25"/>
  <c r="H59" i="25"/>
  <c r="K59" i="25" s="1"/>
  <c r="D59" i="25"/>
  <c r="J18" i="25" l="1"/>
  <c r="K18" i="25"/>
  <c r="C20" i="25"/>
  <c r="M20" i="25"/>
  <c r="L18" i="25"/>
  <c r="I16" i="25"/>
  <c r="P35" i="25"/>
  <c r="N35" i="25"/>
  <c r="E35" i="25" l="1"/>
  <c r="F22" i="25" s="1"/>
  <c r="L35" i="25"/>
  <c r="G35" i="25"/>
  <c r="J16" i="25"/>
  <c r="K16" i="25"/>
  <c r="L16" i="25"/>
  <c r="M16" i="25" s="1"/>
  <c r="M18" i="25"/>
  <c r="D16" i="25"/>
  <c r="D35" i="25" l="1"/>
  <c r="C35" i="25" s="1"/>
  <c r="H22" i="25"/>
  <c r="C16" i="25"/>
  <c r="L34" i="34" l="1"/>
  <c r="H93" i="45" l="1"/>
  <c r="F19" i="23" l="1"/>
  <c r="H18" i="23"/>
  <c r="G18" i="23"/>
  <c r="F18" i="23"/>
  <c r="E18" i="23"/>
  <c r="D18" i="23" l="1"/>
  <c r="F16" i="23" l="1"/>
  <c r="H16" i="23"/>
  <c r="G16" i="23"/>
  <c r="E10" i="23" l="1"/>
  <c r="E23" i="23" s="1"/>
  <c r="G23" i="23"/>
  <c r="H10" i="23"/>
  <c r="H23" i="23" s="1"/>
  <c r="F24" i="23" l="1"/>
  <c r="F23" i="23"/>
  <c r="J34" i="34"/>
  <c r="H34" i="34"/>
  <c r="F34" i="34"/>
  <c r="G9" i="23" l="1"/>
  <c r="G14" i="23" l="1"/>
  <c r="F26" i="23"/>
  <c r="E26" i="23" l="1"/>
  <c r="H26" i="23"/>
  <c r="G26" i="23"/>
  <c r="H9" i="23" l="1"/>
  <c r="F9" i="23"/>
  <c r="E9" i="23"/>
  <c r="D9" i="23"/>
  <c r="D10" i="23"/>
  <c r="D23" i="23" s="1"/>
  <c r="E16" i="23" l="1"/>
  <c r="D16" i="23" s="1"/>
  <c r="H10" i="45" l="1"/>
  <c r="H29" i="45"/>
  <c r="J29" i="45" s="1"/>
  <c r="H35" i="45"/>
  <c r="J35" i="45" s="1"/>
  <c r="H25" i="45"/>
  <c r="J25" i="45" s="1"/>
  <c r="H34" i="45"/>
  <c r="J34" i="45" s="1"/>
  <c r="H36" i="45"/>
  <c r="J36" i="45" s="1"/>
  <c r="H39" i="45"/>
  <c r="H33" i="45"/>
  <c r="J33" i="45" s="1"/>
  <c r="H19" i="45"/>
  <c r="H31" i="45"/>
  <c r="J31" i="45" s="1"/>
  <c r="H20" i="45"/>
  <c r="H26" i="45"/>
  <c r="H32" i="45"/>
  <c r="H37" i="45"/>
  <c r="H22" i="45"/>
  <c r="H30" i="45"/>
  <c r="H27" i="45"/>
  <c r="K23" i="45" l="1"/>
  <c r="B6" i="25"/>
  <c r="H88" i="45"/>
  <c r="H24" i="45"/>
  <c r="J24" i="45" s="1"/>
  <c r="J27" i="45"/>
  <c r="I27" i="45"/>
  <c r="J30" i="45"/>
  <c r="I30" i="45"/>
  <c r="J37" i="45"/>
  <c r="I37" i="45"/>
  <c r="I26" i="45"/>
  <c r="J26" i="45"/>
  <c r="J19" i="45"/>
  <c r="I19" i="45"/>
  <c r="J22" i="45"/>
  <c r="I22" i="45"/>
  <c r="I32" i="45"/>
  <c r="J32" i="45"/>
  <c r="I20" i="45"/>
  <c r="J20" i="45"/>
  <c r="H28" i="45"/>
  <c r="F14" i="23"/>
  <c r="H14" i="23"/>
  <c r="B3" i="23"/>
  <c r="K21" i="45" l="1"/>
  <c r="I28" i="45"/>
  <c r="J28" i="45"/>
  <c r="H89" i="45"/>
  <c r="B8" i="34"/>
  <c r="H11" i="45" l="1"/>
  <c r="C50" i="25"/>
  <c r="I50" i="25" s="1"/>
  <c r="H12" i="45" l="1"/>
  <c r="H17" i="45"/>
  <c r="H18" i="45"/>
  <c r="H14" i="45" l="1"/>
  <c r="H16" i="45"/>
  <c r="H15" i="45" s="1"/>
  <c r="J18" i="45"/>
  <c r="D28" i="23" l="1"/>
  <c r="D32" i="23" s="1"/>
  <c r="G37" i="23" l="1"/>
  <c r="G41" i="23" s="1"/>
  <c r="E37" i="23" l="1"/>
  <c r="E41" i="23" s="1"/>
  <c r="G29" i="23"/>
  <c r="G33" i="23" s="1"/>
  <c r="E29" i="23"/>
  <c r="E33" i="23" s="1"/>
  <c r="F29" i="23" l="1"/>
  <c r="F33" i="23" s="1"/>
  <c r="F37" i="23"/>
  <c r="F41" i="23" s="1"/>
  <c r="D29" i="23" l="1"/>
  <c r="D33" i="23" s="1"/>
  <c r="H29" i="23"/>
  <c r="H33" i="23" s="1"/>
  <c r="F47" i="23"/>
  <c r="H37" i="23" l="1"/>
  <c r="H41" i="23" s="1"/>
  <c r="D37" i="23" l="1"/>
  <c r="D41" i="23" s="1"/>
  <c r="L51" i="25" l="1"/>
  <c r="P50" i="25"/>
  <c r="P49" i="25" s="1"/>
  <c r="N50" i="25"/>
  <c r="L50" i="25" l="1"/>
  <c r="N49" i="25"/>
  <c r="L49" i="25" s="1"/>
  <c r="D50" i="25"/>
  <c r="I51" i="25"/>
  <c r="I49" i="25" s="1"/>
  <c r="D49" i="25" s="1"/>
  <c r="C49" i="25" l="1"/>
  <c r="C55" i="25" s="1"/>
  <c r="D51" i="25"/>
  <c r="P53" i="25"/>
  <c r="I53" i="25"/>
  <c r="D53" i="25" s="1"/>
  <c r="N53" i="25"/>
  <c r="N54" i="25"/>
  <c r="P54" i="25"/>
  <c r="I54" i="25"/>
  <c r="D54" i="25" s="1"/>
  <c r="L53" i="25" l="1"/>
  <c r="N52" i="25"/>
  <c r="D55" i="25"/>
  <c r="P52" i="25"/>
  <c r="L52" i="25" s="1"/>
  <c r="L54" i="25"/>
  <c r="I52" i="25"/>
  <c r="G36" i="23"/>
  <c r="G40" i="23" s="1"/>
  <c r="E36" i="23"/>
  <c r="E40" i="23" s="1"/>
  <c r="F36" i="23"/>
  <c r="F40" i="23" s="1"/>
  <c r="H36" i="23"/>
  <c r="H40" i="23" s="1"/>
  <c r="N55" i="25" l="1"/>
  <c r="J55" i="25"/>
  <c r="L55" i="25"/>
  <c r="I55" i="25"/>
  <c r="K55" i="25"/>
  <c r="P55" i="25"/>
  <c r="D52" i="25"/>
  <c r="C52" i="25" s="1"/>
  <c r="D36" i="23"/>
  <c r="D40" i="23" s="1"/>
  <c r="D46" i="23" l="1"/>
  <c r="P9" i="46" l="1"/>
  <c r="P10" i="46" l="1"/>
  <c r="N10" i="46" s="1"/>
  <c r="V10" i="46" s="1"/>
  <c r="N9" i="46"/>
  <c r="V9" i="46" s="1"/>
  <c r="E28" i="23" l="1"/>
  <c r="E32" i="23" s="1"/>
  <c r="E46" i="23" s="1"/>
  <c r="G28" i="23"/>
  <c r="G32" i="23" s="1"/>
  <c r="G46" i="23" s="1"/>
  <c r="H28" i="23"/>
  <c r="H32" i="23" s="1"/>
  <c r="H46" i="23" s="1"/>
  <c r="F28" i="23"/>
  <c r="F32" i="23" s="1"/>
  <c r="F46" i="23" s="1"/>
  <c r="H9" i="45" l="1"/>
  <c r="H78" i="45" l="1"/>
  <c r="E15" i="23" l="1"/>
  <c r="F15" i="23"/>
  <c r="F13" i="23" s="1"/>
  <c r="F20" i="23" s="1"/>
  <c r="F43" i="23" s="1"/>
  <c r="H15" i="23"/>
  <c r="H13" i="23" s="1"/>
  <c r="H20" i="23" s="1"/>
  <c r="H43" i="23" s="1"/>
  <c r="G15" i="23"/>
  <c r="G13" i="23" s="1"/>
  <c r="G20" i="23" s="1"/>
  <c r="G43" i="23" s="1"/>
  <c r="D15" i="23" l="1"/>
  <c r="H8" i="45" l="1"/>
  <c r="H95" i="45" l="1"/>
  <c r="E14" i="23" l="1"/>
  <c r="D14" i="23" l="1"/>
  <c r="D13" i="23" s="1"/>
  <c r="D20" i="23" s="1"/>
  <c r="E13" i="23"/>
  <c r="H7" i="45" l="1"/>
  <c r="D43" i="23"/>
  <c r="C40" i="25"/>
  <c r="E20" i="23"/>
  <c r="E43" i="23" s="1"/>
  <c r="C41" i="25"/>
  <c r="E15" i="25" l="1"/>
  <c r="G15" i="25"/>
  <c r="C42" i="25"/>
  <c r="G25" i="25" l="1"/>
  <c r="E25" i="25"/>
  <c r="H15" i="25"/>
  <c r="G23" i="25"/>
  <c r="F15" i="25"/>
  <c r="E23" i="25"/>
  <c r="H23" i="25" l="1"/>
  <c r="F25" i="25"/>
  <c r="E24" i="25"/>
  <c r="E28" i="25" s="1"/>
  <c r="E29" i="25" s="1"/>
  <c r="F23" i="25"/>
  <c r="H25" i="25"/>
  <c r="G24" i="25"/>
  <c r="H24" i="25" s="1"/>
  <c r="F29" i="25" l="1"/>
  <c r="E30" i="25"/>
  <c r="F31" i="25" s="1"/>
  <c r="F32" i="25" s="1"/>
  <c r="F28" i="25"/>
  <c r="F24" i="25"/>
  <c r="G28" i="25"/>
  <c r="H28" i="25" l="1"/>
  <c r="G29" i="25"/>
  <c r="G30" i="25" l="1"/>
  <c r="H31" i="25" s="1"/>
  <c r="H32" i="25" s="1"/>
  <c r="H29" i="25"/>
  <c r="H21" i="34" l="1"/>
  <c r="F21" i="34"/>
  <c r="C39" i="25"/>
  <c r="N25" i="25" l="1"/>
  <c r="P25" i="25"/>
  <c r="I21" i="34"/>
  <c r="H23" i="34"/>
  <c r="I23" i="34" s="1"/>
  <c r="F23" i="34"/>
  <c r="G21" i="34"/>
  <c r="D21" i="34"/>
  <c r="E19" i="23" l="1"/>
  <c r="D23" i="34"/>
  <c r="G23" i="34"/>
  <c r="Q25" i="25"/>
  <c r="P27" i="25"/>
  <c r="Q27" i="25" s="1"/>
  <c r="E21" i="34"/>
  <c r="F20" i="34"/>
  <c r="H20" i="34"/>
  <c r="O25" i="25"/>
  <c r="L25" i="25"/>
  <c r="N27" i="25"/>
  <c r="O27" i="25" s="1"/>
  <c r="G20" i="34" l="1"/>
  <c r="D20" i="34"/>
  <c r="D29" i="34"/>
  <c r="E24" i="23"/>
  <c r="N24" i="25"/>
  <c r="M25" i="25"/>
  <c r="L27" i="25"/>
  <c r="M27" i="25" s="1"/>
  <c r="I20" i="34"/>
  <c r="P24" i="25"/>
  <c r="E23" i="34"/>
  <c r="O24" i="25" l="1"/>
  <c r="L24" i="25"/>
  <c r="M24" i="25" s="1"/>
  <c r="Q24" i="25"/>
  <c r="E47" i="23"/>
  <c r="C45" i="25" s="1"/>
  <c r="I25" i="25" s="1"/>
  <c r="E20" i="34"/>
  <c r="K25" i="25" l="1"/>
  <c r="J25" i="25"/>
  <c r="D25" i="25"/>
  <c r="C25" i="25" s="1"/>
  <c r="I27" i="25"/>
  <c r="I24" i="25" s="1"/>
  <c r="K24" i="25" l="1"/>
  <c r="D24" i="25"/>
  <c r="C24" i="25" s="1"/>
  <c r="J24" i="25"/>
  <c r="J27" i="25"/>
  <c r="D27" i="25"/>
  <c r="C27" i="25" s="1"/>
  <c r="K27" i="25"/>
  <c r="H57" i="45" l="1"/>
  <c r="J57" i="45" s="1"/>
  <c r="H51" i="45"/>
  <c r="J51" i="45" s="1"/>
  <c r="H52" i="45"/>
  <c r="J52" i="45" s="1"/>
  <c r="H54" i="45"/>
  <c r="J54" i="45" s="1"/>
  <c r="H45" i="45" l="1"/>
  <c r="H65" i="45"/>
  <c r="H49" i="45"/>
  <c r="J49" i="45" s="1"/>
  <c r="H48" i="45"/>
  <c r="J48" i="45" s="1"/>
  <c r="H63" i="45"/>
  <c r="H64" i="45"/>
  <c r="H53" i="45"/>
  <c r="J53" i="45" s="1"/>
  <c r="H55" i="45"/>
  <c r="J55" i="45" s="1"/>
  <c r="H62" i="45"/>
  <c r="H50" i="45"/>
  <c r="J50" i="45" s="1"/>
  <c r="H46" i="45"/>
  <c r="H56" i="45"/>
  <c r="H94" i="45" l="1"/>
  <c r="H87" i="45" s="1"/>
  <c r="C21" i="25"/>
  <c r="I21" i="25" s="1"/>
  <c r="L21" i="25" s="1"/>
  <c r="M21" i="25" l="1"/>
  <c r="D21" i="25"/>
  <c r="J21" i="25"/>
  <c r="K21" i="25"/>
  <c r="H13" i="45" l="1"/>
  <c r="H6" i="45" s="1"/>
  <c r="H44" i="45" l="1"/>
  <c r="J44" i="45" s="1"/>
  <c r="J41" i="45" s="1"/>
  <c r="J5" i="45" s="1"/>
  <c r="H42" i="45"/>
  <c r="H43" i="45"/>
  <c r="D27" i="23" l="1"/>
  <c r="D31" i="23" s="1"/>
  <c r="D30" i="23" s="1"/>
  <c r="E35" i="23"/>
  <c r="E39" i="23" s="1"/>
  <c r="E38" i="23" s="1"/>
  <c r="H12" i="23"/>
  <c r="H17" i="23" s="1"/>
  <c r="H22" i="23" s="1"/>
  <c r="G12" i="23"/>
  <c r="G17" i="23" s="1"/>
  <c r="G22" i="23" s="1"/>
  <c r="H27" i="23"/>
  <c r="H31" i="23" s="1"/>
  <c r="H30" i="23" s="1"/>
  <c r="G27" i="23"/>
  <c r="G31" i="23" s="1"/>
  <c r="G30" i="23" s="1"/>
  <c r="F12" i="23"/>
  <c r="F17" i="23" s="1"/>
  <c r="F22" i="23" s="1"/>
  <c r="H41" i="45"/>
  <c r="H5" i="45" s="1"/>
  <c r="D12" i="23"/>
  <c r="D17" i="23" s="1"/>
  <c r="D22" i="23" s="1"/>
  <c r="E12" i="23"/>
  <c r="E17" i="23" s="1"/>
  <c r="E22" i="23" s="1"/>
  <c r="D35" i="23"/>
  <c r="D39" i="23" s="1"/>
  <c r="D38" i="23" s="1"/>
  <c r="E27" i="23"/>
  <c r="E31" i="23" s="1"/>
  <c r="E30" i="23" s="1"/>
  <c r="F27" i="23"/>
  <c r="F31" i="23" s="1"/>
  <c r="F30" i="23" s="1"/>
  <c r="G35" i="23" l="1"/>
  <c r="G39" i="23" s="1"/>
  <c r="G38" i="23" s="1"/>
  <c r="H35" i="23"/>
  <c r="H39" i="23" s="1"/>
  <c r="H38" i="23" s="1"/>
  <c r="D45" i="23"/>
  <c r="F35" i="23"/>
  <c r="F39" i="23" s="1"/>
  <c r="F38" i="23" s="1"/>
  <c r="F21" i="23"/>
  <c r="H59" i="45"/>
  <c r="H60" i="45"/>
  <c r="E45" i="23"/>
  <c r="E21" i="23"/>
  <c r="E44" i="23" s="1"/>
  <c r="F44" i="23" l="1"/>
  <c r="G45" i="23"/>
  <c r="H45" i="23"/>
  <c r="F45" i="23"/>
  <c r="H61" i="45"/>
  <c r="H58" i="45" s="1"/>
  <c r="H73" i="45" s="1"/>
  <c r="N28" i="34"/>
  <c r="N17" i="34" s="1"/>
  <c r="C43" i="25"/>
  <c r="C44" i="25" s="1"/>
  <c r="K44" i="23"/>
  <c r="D28" i="34"/>
  <c r="C38" i="25"/>
  <c r="L44" i="23" l="1"/>
  <c r="D15" i="25"/>
  <c r="N15" i="25"/>
  <c r="H17" i="34"/>
  <c r="F17" i="34"/>
  <c r="L21" i="34"/>
  <c r="J28" i="34"/>
  <c r="J17" i="34" s="1"/>
  <c r="J21" i="34"/>
  <c r="O17" i="34"/>
  <c r="L28" i="34"/>
  <c r="L17" i="34" s="1"/>
  <c r="H104" i="45"/>
  <c r="N21" i="34"/>
  <c r="M17" i="34" l="1"/>
  <c r="K21" i="34"/>
  <c r="C21" i="34"/>
  <c r="J23" i="34"/>
  <c r="J20" i="34" s="1"/>
  <c r="J24" i="34" s="1"/>
  <c r="K25" i="34" s="1"/>
  <c r="K17" i="34"/>
  <c r="M21" i="34"/>
  <c r="L23" i="34"/>
  <c r="M23" i="34" s="1"/>
  <c r="G17" i="34"/>
  <c r="F24" i="34"/>
  <c r="D17" i="34"/>
  <c r="O15" i="25"/>
  <c r="L15" i="25"/>
  <c r="N22" i="25" s="1"/>
  <c r="N23" i="34"/>
  <c r="O23" i="34" s="1"/>
  <c r="O21" i="34"/>
  <c r="I17" i="34"/>
  <c r="H24" i="34"/>
  <c r="I25" i="34" s="1"/>
  <c r="I15" i="25"/>
  <c r="N20" i="34" l="1"/>
  <c r="O20" i="34" s="1"/>
  <c r="C15" i="25"/>
  <c r="P22" i="25"/>
  <c r="Q22" i="25" s="1"/>
  <c r="O22" i="25"/>
  <c r="K15" i="25"/>
  <c r="J15" i="25"/>
  <c r="I23" i="25"/>
  <c r="N17" i="25"/>
  <c r="G25" i="34"/>
  <c r="D24" i="34"/>
  <c r="L20" i="34"/>
  <c r="C20" i="34" s="1"/>
  <c r="K23" i="34"/>
  <c r="C23" i="34"/>
  <c r="D27" i="34"/>
  <c r="C37" i="25"/>
  <c r="G19" i="23"/>
  <c r="M15" i="25"/>
  <c r="P17" i="25"/>
  <c r="P19" i="25"/>
  <c r="Q19" i="25" s="1"/>
  <c r="N21" i="25"/>
  <c r="N19" i="25"/>
  <c r="O19" i="25" s="1"/>
  <c r="C17" i="34"/>
  <c r="E17" i="34"/>
  <c r="K20" i="34"/>
  <c r="H19" i="23"/>
  <c r="H24" i="23" s="1"/>
  <c r="N24" i="34" l="1"/>
  <c r="O25" i="34" s="1"/>
  <c r="N29" i="34"/>
  <c r="H47" i="23"/>
  <c r="H21" i="23"/>
  <c r="H44" i="23" s="1"/>
  <c r="O21" i="25"/>
  <c r="P21" i="25"/>
  <c r="Q21" i="25" s="1"/>
  <c r="Q17" i="25"/>
  <c r="P18" i="25"/>
  <c r="Q18" i="25" s="1"/>
  <c r="H75" i="45"/>
  <c r="H74" i="45" s="1"/>
  <c r="H80" i="45" s="1"/>
  <c r="H81" i="45" s="1"/>
  <c r="J29" i="34"/>
  <c r="M20" i="34"/>
  <c r="L24" i="34"/>
  <c r="M25" i="34" s="1"/>
  <c r="L29" i="34"/>
  <c r="G24" i="23"/>
  <c r="D19" i="23"/>
  <c r="D24" i="23" s="1"/>
  <c r="E25" i="34"/>
  <c r="O17" i="25"/>
  <c r="N18" i="25"/>
  <c r="O18" i="25" s="1"/>
  <c r="K23" i="25"/>
  <c r="D23" i="25"/>
  <c r="I28" i="25"/>
  <c r="J23" i="25"/>
  <c r="C24" i="34" l="1"/>
  <c r="P16" i="25"/>
  <c r="P23" i="25" s="1"/>
  <c r="N16" i="25"/>
  <c r="O16" i="25" s="1"/>
  <c r="J28" i="25"/>
  <c r="K28" i="25"/>
  <c r="D28" i="25"/>
  <c r="G47" i="23"/>
  <c r="G21" i="23"/>
  <c r="G44" i="23" s="1"/>
  <c r="I29" i="25"/>
  <c r="J27" i="34"/>
  <c r="D47" i="23"/>
  <c r="D21" i="23"/>
  <c r="D44" i="23" s="1"/>
  <c r="N44" i="23"/>
  <c r="N27" i="34"/>
  <c r="N23" i="25" l="1"/>
  <c r="N28" i="25" s="1"/>
  <c r="N29" i="25" s="1"/>
  <c r="Q16" i="25"/>
  <c r="M44" i="23"/>
  <c r="J29" i="25"/>
  <c r="I30" i="25"/>
  <c r="K29" i="25"/>
  <c r="D29" i="25"/>
  <c r="J44" i="23"/>
  <c r="H105" i="45"/>
  <c r="H106" i="45" s="1"/>
  <c r="L27" i="34"/>
  <c r="Q23" i="25"/>
  <c r="P28" i="25"/>
  <c r="Q28" i="25" s="1"/>
  <c r="O23" i="25" l="1"/>
  <c r="L23" i="25"/>
  <c r="C23" i="25" s="1"/>
  <c r="O29" i="25"/>
  <c r="N30" i="25"/>
  <c r="O31" i="25" s="1"/>
  <c r="O32" i="25" s="1"/>
  <c r="P29" i="25"/>
  <c r="O28" i="25"/>
  <c r="L28" i="25"/>
  <c r="D30" i="25"/>
  <c r="J31" i="25"/>
  <c r="J32" i="25" s="1"/>
  <c r="K31" i="25"/>
  <c r="K32" i="25" s="1"/>
  <c r="M23" i="25" l="1"/>
  <c r="M28" i="25"/>
  <c r="C28" i="25"/>
  <c r="Q29" i="25"/>
  <c r="P30" i="25"/>
  <c r="Q31" i="25" s="1"/>
  <c r="Q32" i="25" s="1"/>
  <c r="L29" i="25"/>
  <c r="L30" i="25" l="1"/>
  <c r="M31" i="25" s="1"/>
  <c r="M32" i="25" s="1"/>
  <c r="M29" i="25"/>
  <c r="C29" i="25"/>
  <c r="C30" i="25" s="1"/>
  <c r="Q114" i="45" l="1"/>
  <c r="Q116" i="45" s="1"/>
  <c r="D53" i="63" l="1"/>
  <c r="E53" i="63"/>
  <c r="F53" i="63" l="1"/>
  <c r="G53" i="63"/>
  <c r="F59" i="62" l="1"/>
  <c r="G59" i="62"/>
  <c r="E59" i="62" l="1"/>
  <c r="D59" i="62" l="1"/>
  <c r="AD17" i="58" l="1"/>
  <c r="AB17" i="58" s="1"/>
  <c r="F17" i="58"/>
  <c r="V17" i="58"/>
  <c r="F74" i="57"/>
  <c r="F84" i="57" s="1"/>
  <c r="F88" i="57" s="1"/>
  <c r="AD14" i="58"/>
  <c r="AE17" i="58" l="1"/>
  <c r="AC17" i="58" s="1"/>
  <c r="AB14" i="58"/>
  <c r="AJ14" i="58" s="1"/>
  <c r="AE14" i="58"/>
  <c r="AC14" i="58" s="1"/>
  <c r="N17" i="58"/>
  <c r="T17" i="58"/>
  <c r="W17" i="58"/>
  <c r="U17" i="58" s="1"/>
  <c r="D17" i="58"/>
  <c r="G17" i="58"/>
  <c r="E17" i="58" s="1"/>
  <c r="L17" i="58" l="1"/>
  <c r="AJ17" i="58" s="1"/>
  <c r="O17" i="58"/>
  <c r="M17" i="58" s="1"/>
  <c r="F25" i="58" l="1"/>
  <c r="E23" i="57"/>
  <c r="V25" i="58"/>
  <c r="H23" i="57"/>
  <c r="N25" i="58"/>
  <c r="G23" i="57"/>
  <c r="AD25" i="58"/>
  <c r="F23" i="57"/>
  <c r="AE25" i="58" l="1"/>
  <c r="AD22" i="58"/>
  <c r="AE22" i="58" s="1"/>
  <c r="N22" i="58"/>
  <c r="O22" i="58" s="1"/>
  <c r="O25" i="58"/>
  <c r="V22" i="58"/>
  <c r="W22" i="58" s="1"/>
  <c r="W25" i="58"/>
  <c r="F22" i="58"/>
  <c r="G22" i="58" s="1"/>
  <c r="G25" i="58"/>
  <c r="F20" i="58" l="1"/>
  <c r="E12" i="57"/>
  <c r="AD20" i="58"/>
  <c r="F12" i="57"/>
  <c r="N20" i="58"/>
  <c r="G12" i="57"/>
  <c r="V20" i="58"/>
  <c r="H12" i="57"/>
  <c r="W20" i="58" l="1"/>
  <c r="V13" i="58"/>
  <c r="O20" i="58"/>
  <c r="N13" i="58"/>
  <c r="AE20" i="58"/>
  <c r="AD13" i="58"/>
  <c r="G20" i="58"/>
  <c r="F13" i="58"/>
  <c r="G13" i="58" l="1"/>
  <c r="W13" i="58"/>
  <c r="AE13" i="58"/>
  <c r="O13" i="58"/>
  <c r="E14" i="63" l="1"/>
  <c r="G14" i="63"/>
  <c r="F13" i="62"/>
  <c r="P20" i="58"/>
  <c r="X20" i="58"/>
  <c r="G13" i="62"/>
  <c r="F14" i="63"/>
  <c r="D14" i="63"/>
  <c r="E13" i="62"/>
  <c r="AF20" i="58"/>
  <c r="H20" i="58"/>
  <c r="D13" i="62"/>
  <c r="P13" i="58" l="1"/>
  <c r="Q20" i="58"/>
  <c r="H13" i="58"/>
  <c r="I20" i="58"/>
  <c r="AF13" i="58"/>
  <c r="AG20" i="58"/>
  <c r="Y20" i="58"/>
  <c r="X13" i="58"/>
  <c r="Y13" i="58" l="1"/>
  <c r="AG13" i="58"/>
  <c r="I13" i="58"/>
  <c r="Q13" i="58"/>
  <c r="N35" i="58" l="1"/>
  <c r="G32" i="57"/>
  <c r="AD35" i="58"/>
  <c r="F32" i="57"/>
  <c r="AH35" i="58"/>
  <c r="E23" i="55"/>
  <c r="Z35" i="58"/>
  <c r="G23" i="55"/>
  <c r="F35" i="58"/>
  <c r="E32" i="57"/>
  <c r="V35" i="58"/>
  <c r="H32" i="57"/>
  <c r="J35" i="58"/>
  <c r="D23" i="55"/>
  <c r="R35" i="58"/>
  <c r="F23" i="55"/>
  <c r="R31" i="58" l="1"/>
  <c r="S31" i="58" s="1"/>
  <c r="S35" i="58"/>
  <c r="J31" i="58"/>
  <c r="K31" i="58" s="1"/>
  <c r="K35" i="58"/>
  <c r="V31" i="58"/>
  <c r="W31" i="58" s="1"/>
  <c r="W35" i="58"/>
  <c r="F31" i="58"/>
  <c r="G31" i="58" s="1"/>
  <c r="G35" i="58"/>
  <c r="Z31" i="58"/>
  <c r="AA31" i="58" s="1"/>
  <c r="AA35" i="58"/>
  <c r="AH31" i="58"/>
  <c r="AI31" i="58" s="1"/>
  <c r="AI35" i="58"/>
  <c r="AE35" i="58"/>
  <c r="AD31" i="58"/>
  <c r="AE31" i="58" s="1"/>
  <c r="N31" i="58"/>
  <c r="O31" i="58" s="1"/>
  <c r="O35" i="58"/>
  <c r="AF35" i="58" l="1"/>
  <c r="E28" i="62"/>
  <c r="X35" i="58"/>
  <c r="G28" i="62"/>
  <c r="G29" i="63"/>
  <c r="F29" i="63"/>
  <c r="P35" i="58"/>
  <c r="F28" i="62"/>
  <c r="H35" i="58"/>
  <c r="D28" i="62"/>
  <c r="D29" i="63"/>
  <c r="E29" i="63"/>
  <c r="H31" i="58" l="1"/>
  <c r="I35" i="58"/>
  <c r="E35" i="58" s="1"/>
  <c r="D35" i="58"/>
  <c r="D31" i="58" s="1"/>
  <c r="P31" i="58"/>
  <c r="Q31" i="58" s="1"/>
  <c r="M31" i="58" s="1"/>
  <c r="Q35" i="58"/>
  <c r="M35" i="58" s="1"/>
  <c r="L35" i="58"/>
  <c r="L31" i="58" s="1"/>
  <c r="X31" i="58"/>
  <c r="Y31" i="58" s="1"/>
  <c r="U31" i="58" s="1"/>
  <c r="Y35" i="58"/>
  <c r="U35" i="58" s="1"/>
  <c r="T35" i="58"/>
  <c r="T31" i="58" s="1"/>
  <c r="AF31" i="58"/>
  <c r="AG31" i="58" s="1"/>
  <c r="AC31" i="58" s="1"/>
  <c r="AG35" i="58"/>
  <c r="AC35" i="58" s="1"/>
  <c r="AB35" i="58"/>
  <c r="AB31" i="58" s="1"/>
  <c r="AJ35" i="58" l="1"/>
  <c r="I31" i="58"/>
  <c r="E31" i="58" s="1"/>
  <c r="AJ31" i="58" l="1"/>
  <c r="G20" i="63" l="1"/>
  <c r="V30" i="58"/>
  <c r="H27" i="57"/>
  <c r="H11" i="57" s="1"/>
  <c r="R30" i="58"/>
  <c r="F18" i="55"/>
  <c r="AH30" i="58"/>
  <c r="E18" i="55"/>
  <c r="J30" i="58"/>
  <c r="D18" i="55"/>
  <c r="G19" i="62"/>
  <c r="X25" i="58"/>
  <c r="AF25" i="58"/>
  <c r="E19" i="62"/>
  <c r="E20" i="63"/>
  <c r="F20" i="63"/>
  <c r="D20" i="63"/>
  <c r="AD30" i="58"/>
  <c r="F27" i="57"/>
  <c r="F11" i="57" s="1"/>
  <c r="N30" i="58"/>
  <c r="G27" i="57"/>
  <c r="G11" i="57" s="1"/>
  <c r="F30" i="58"/>
  <c r="E27" i="57"/>
  <c r="E11" i="57" s="1"/>
  <c r="Z30" i="58"/>
  <c r="G18" i="55"/>
  <c r="F19" i="62"/>
  <c r="P25" i="58"/>
  <c r="D19" i="62"/>
  <c r="H25" i="58"/>
  <c r="Z26" i="58" l="1"/>
  <c r="AA30" i="58"/>
  <c r="G30" i="58"/>
  <c r="F26" i="58"/>
  <c r="G43" i="57"/>
  <c r="F43" i="57"/>
  <c r="AG25" i="58"/>
  <c r="AF22" i="58"/>
  <c r="H43" i="57"/>
  <c r="I25" i="58"/>
  <c r="H22" i="58"/>
  <c r="Q25" i="58"/>
  <c r="P22" i="58"/>
  <c r="E43" i="57"/>
  <c r="N26" i="58"/>
  <c r="O30" i="58"/>
  <c r="AE30" i="58"/>
  <c r="AD26" i="58"/>
  <c r="Y25" i="58"/>
  <c r="X22" i="58"/>
  <c r="J26" i="58"/>
  <c r="K30" i="58"/>
  <c r="AH26" i="58"/>
  <c r="AI30" i="58"/>
  <c r="R26" i="58"/>
  <c r="S30" i="58"/>
  <c r="V26" i="58"/>
  <c r="W30" i="58"/>
  <c r="V51" i="58" l="1"/>
  <c r="W51" i="58" s="1"/>
  <c r="E59" i="57"/>
  <c r="E24" i="63"/>
  <c r="E13" i="63" s="1"/>
  <c r="F24" i="63"/>
  <c r="F13" i="63" s="1"/>
  <c r="P30" i="58"/>
  <c r="F23" i="62"/>
  <c r="F12" i="62" s="1"/>
  <c r="X30" i="58"/>
  <c r="G23" i="62"/>
  <c r="G12" i="62" s="1"/>
  <c r="S26" i="58"/>
  <c r="AI26" i="58"/>
  <c r="K26" i="58"/>
  <c r="Y22" i="58"/>
  <c r="O26" i="58"/>
  <c r="N12" i="58"/>
  <c r="E73" i="57"/>
  <c r="I22" i="58"/>
  <c r="H73" i="57"/>
  <c r="H59" i="57"/>
  <c r="G59" i="57"/>
  <c r="G73" i="57"/>
  <c r="G26" i="58"/>
  <c r="F12" i="58"/>
  <c r="N51" i="58"/>
  <c r="O51" i="58" s="1"/>
  <c r="F51" i="58"/>
  <c r="G51" i="58" s="1"/>
  <c r="D24" i="63"/>
  <c r="D13" i="63" s="1"/>
  <c r="G24" i="63"/>
  <c r="G13" i="63" s="1"/>
  <c r="AF30" i="58"/>
  <c r="E23" i="62"/>
  <c r="E12" i="62" s="1"/>
  <c r="H30" i="58"/>
  <c r="D23" i="62"/>
  <c r="D12" i="62" s="1"/>
  <c r="W26" i="58"/>
  <c r="V12" i="58"/>
  <c r="AE26" i="58"/>
  <c r="AD12" i="58"/>
  <c r="Q22" i="58"/>
  <c r="AG22" i="58"/>
  <c r="F73" i="57"/>
  <c r="AA26" i="58"/>
  <c r="F68" i="58"/>
  <c r="AD51" i="58" l="1"/>
  <c r="AE51" i="58" s="1"/>
  <c r="V68" i="58"/>
  <c r="W68" i="58" s="1"/>
  <c r="U68" i="58" s="1"/>
  <c r="N68" i="58"/>
  <c r="G37" i="63"/>
  <c r="F43" i="58"/>
  <c r="G12" i="58"/>
  <c r="N43" i="58"/>
  <c r="O12" i="58"/>
  <c r="G38" i="62"/>
  <c r="F38" i="62"/>
  <c r="E37" i="63"/>
  <c r="AD43" i="58"/>
  <c r="AE12" i="58"/>
  <c r="E38" i="62"/>
  <c r="D37" i="63"/>
  <c r="F37" i="63"/>
  <c r="W12" i="58"/>
  <c r="V43" i="58"/>
  <c r="D38" i="62"/>
  <c r="H26" i="58"/>
  <c r="I30" i="58"/>
  <c r="E30" i="58" s="1"/>
  <c r="D30" i="58"/>
  <c r="AF26" i="58"/>
  <c r="AG30" i="58"/>
  <c r="AC30" i="58" s="1"/>
  <c r="AB30" i="58"/>
  <c r="AB26" i="58" s="1"/>
  <c r="X26" i="58"/>
  <c r="Y30" i="58"/>
  <c r="U30" i="58" s="1"/>
  <c r="T30" i="58"/>
  <c r="T26" i="58" s="1"/>
  <c r="P26" i="58"/>
  <c r="Q30" i="58"/>
  <c r="M30" i="58" s="1"/>
  <c r="L30" i="58"/>
  <c r="L26" i="58" s="1"/>
  <c r="AD68" i="58" l="1"/>
  <c r="AE68" i="58" s="1"/>
  <c r="AC68" i="58" s="1"/>
  <c r="F47" i="58"/>
  <c r="E45" i="57"/>
  <c r="N47" i="58"/>
  <c r="G45" i="57"/>
  <c r="Y26" i="58"/>
  <c r="U26" i="58" s="1"/>
  <c r="X12" i="58"/>
  <c r="AJ30" i="58"/>
  <c r="D26" i="58"/>
  <c r="I26" i="58"/>
  <c r="E26" i="58" s="1"/>
  <c r="H12" i="58"/>
  <c r="D39" i="62"/>
  <c r="F42" i="63"/>
  <c r="F38" i="63"/>
  <c r="E42" i="63"/>
  <c r="E38" i="63"/>
  <c r="O43" i="58"/>
  <c r="N61" i="58"/>
  <c r="G42" i="63"/>
  <c r="G38" i="63"/>
  <c r="O68" i="58"/>
  <c r="M68" i="58" s="1"/>
  <c r="V47" i="58"/>
  <c r="H45" i="57"/>
  <c r="Q26" i="58"/>
  <c r="M26" i="58" s="1"/>
  <c r="P12" i="58"/>
  <c r="AG26" i="58"/>
  <c r="AC26" i="58" s="1"/>
  <c r="AF12" i="58"/>
  <c r="W43" i="58"/>
  <c r="V61" i="58"/>
  <c r="G68" i="58"/>
  <c r="E68" i="58" s="1"/>
  <c r="D38" i="63"/>
  <c r="D42" i="63"/>
  <c r="E39" i="62"/>
  <c r="AE43" i="58"/>
  <c r="AD61" i="58"/>
  <c r="F39" i="62"/>
  <c r="G39" i="62"/>
  <c r="F61" i="58"/>
  <c r="G43" i="58"/>
  <c r="N65" i="58" l="1"/>
  <c r="G78" i="57"/>
  <c r="F45" i="57"/>
  <c r="AD47" i="58"/>
  <c r="G61" i="58"/>
  <c r="AE61" i="58"/>
  <c r="AG12" i="58"/>
  <c r="Q12" i="58"/>
  <c r="H51" i="57"/>
  <c r="O61" i="58"/>
  <c r="I12" i="58"/>
  <c r="G51" i="57"/>
  <c r="O47" i="58"/>
  <c r="N46" i="58"/>
  <c r="E51" i="57"/>
  <c r="H78" i="57"/>
  <c r="V65" i="58"/>
  <c r="E78" i="57"/>
  <c r="F65" i="58"/>
  <c r="G65" i="58" s="1"/>
  <c r="W61" i="58"/>
  <c r="W47" i="58"/>
  <c r="V46" i="58"/>
  <c r="AJ26" i="58"/>
  <c r="Y12" i="58"/>
  <c r="G47" i="58"/>
  <c r="F46" i="58"/>
  <c r="P51" i="58" l="1"/>
  <c r="Q51" i="58" s="1"/>
  <c r="X51" i="58"/>
  <c r="Y51" i="58" s="1"/>
  <c r="AF51" i="58"/>
  <c r="AG51" i="58" s="1"/>
  <c r="AD65" i="58"/>
  <c r="F78" i="57"/>
  <c r="G46" i="58"/>
  <c r="F52" i="58"/>
  <c r="G52" i="58" s="1"/>
  <c r="W46" i="58"/>
  <c r="V52" i="58"/>
  <c r="W52" i="58" s="1"/>
  <c r="E83" i="57"/>
  <c r="H83" i="57"/>
  <c r="O46" i="58"/>
  <c r="N52" i="58"/>
  <c r="O52" i="58" s="1"/>
  <c r="G52" i="57"/>
  <c r="G75" i="57"/>
  <c r="G54" i="57"/>
  <c r="H75" i="57"/>
  <c r="H54" i="57"/>
  <c r="H52" i="57"/>
  <c r="AD46" i="58"/>
  <c r="AE47" i="58"/>
  <c r="O65" i="58"/>
  <c r="M65" i="58" s="1"/>
  <c r="N64" i="58"/>
  <c r="H51" i="58"/>
  <c r="F64" i="58"/>
  <c r="E65" i="58"/>
  <c r="V64" i="58"/>
  <c r="W65" i="58"/>
  <c r="U65" i="58" s="1"/>
  <c r="E52" i="57"/>
  <c r="E54" i="57"/>
  <c r="E75" i="57"/>
  <c r="F51" i="57"/>
  <c r="G83" i="57"/>
  <c r="G87" i="57" l="1"/>
  <c r="G85" i="57"/>
  <c r="G89" i="57" s="1"/>
  <c r="F75" i="57"/>
  <c r="I51" i="58"/>
  <c r="AE46" i="58"/>
  <c r="AD52" i="58"/>
  <c r="AE52" i="58" s="1"/>
  <c r="AD64" i="58"/>
  <c r="AE65" i="58"/>
  <c r="AC65" i="58" s="1"/>
  <c r="W64" i="58"/>
  <c r="U64" i="58" s="1"/>
  <c r="V69" i="58"/>
  <c r="G64" i="58"/>
  <c r="E64" i="58" s="1"/>
  <c r="F69" i="58"/>
  <c r="F72" i="58" s="1"/>
  <c r="O64" i="58"/>
  <c r="M64" i="58" s="1"/>
  <c r="N69" i="58"/>
  <c r="H87" i="57"/>
  <c r="H85" i="57"/>
  <c r="H89" i="57" s="1"/>
  <c r="E87" i="57"/>
  <c r="E85" i="57"/>
  <c r="E89" i="57" s="1"/>
  <c r="F83" i="57"/>
  <c r="G45" i="63" l="1"/>
  <c r="D46" i="62"/>
  <c r="H47" i="58"/>
  <c r="E46" i="62"/>
  <c r="AF47" i="58"/>
  <c r="O69" i="58"/>
  <c r="N72" i="58"/>
  <c r="G69" i="58"/>
  <c r="V72" i="58"/>
  <c r="W69" i="58"/>
  <c r="AE64" i="58"/>
  <c r="AC64" i="58" s="1"/>
  <c r="AD69" i="58"/>
  <c r="P47" i="58"/>
  <c r="F46" i="62"/>
  <c r="D45" i="63"/>
  <c r="F45" i="63"/>
  <c r="G46" i="62"/>
  <c r="X47" i="58"/>
  <c r="E45" i="63"/>
  <c r="F87" i="57"/>
  <c r="F85" i="57"/>
  <c r="F89" i="57" s="1"/>
  <c r="H46" i="58" l="1"/>
  <c r="I46" i="58" s="1"/>
  <c r="I47" i="58"/>
  <c r="E51" i="63"/>
  <c r="X46" i="58"/>
  <c r="Y46" i="58" s="1"/>
  <c r="Y47" i="58"/>
  <c r="F51" i="63"/>
  <c r="D51" i="63"/>
  <c r="Q47" i="58"/>
  <c r="P46" i="58"/>
  <c r="Q46" i="58" s="1"/>
  <c r="AD72" i="58"/>
  <c r="AE69" i="58"/>
  <c r="AF46" i="58"/>
  <c r="AG46" i="58" s="1"/>
  <c r="AG47" i="58"/>
  <c r="G51" i="63"/>
  <c r="E52" i="63" l="1"/>
  <c r="G52" i="63"/>
  <c r="D52" i="63"/>
  <c r="F52" i="63"/>
  <c r="F54" i="63" l="1"/>
  <c r="G54" i="63"/>
  <c r="E54" i="63"/>
  <c r="D54" i="63"/>
  <c r="D54" i="62" l="1"/>
  <c r="D40" i="62"/>
  <c r="F54" i="62"/>
  <c r="F40" i="62"/>
  <c r="G54" i="62"/>
  <c r="G40" i="62"/>
  <c r="E54" i="62" l="1"/>
  <c r="E40" i="62"/>
  <c r="H42" i="58"/>
  <c r="H43" i="58" s="1"/>
  <c r="D43" i="62"/>
  <c r="X42" i="58"/>
  <c r="G43" i="62"/>
  <c r="P42" i="58"/>
  <c r="F43" i="62"/>
  <c r="Q42" i="58" l="1"/>
  <c r="M42" i="58" s="1"/>
  <c r="L42" i="58"/>
  <c r="P43" i="58"/>
  <c r="Y42" i="58"/>
  <c r="U42" i="58" s="1"/>
  <c r="T42" i="58"/>
  <c r="X43" i="58"/>
  <c r="I42" i="58"/>
  <c r="AF42" i="58"/>
  <c r="E43" i="62"/>
  <c r="F52" i="62"/>
  <c r="G52" i="62"/>
  <c r="D52" i="62"/>
  <c r="D53" i="62" l="1"/>
  <c r="E52" i="62"/>
  <c r="H52" i="58"/>
  <c r="I43" i="58"/>
  <c r="Q43" i="58"/>
  <c r="P52" i="58"/>
  <c r="G53" i="62"/>
  <c r="F53" i="62"/>
  <c r="AG42" i="58"/>
  <c r="AC42" i="58" s="1"/>
  <c r="AB42" i="58"/>
  <c r="AJ42" i="58" s="1"/>
  <c r="AF43" i="58"/>
  <c r="Y43" i="58"/>
  <c r="X52" i="58"/>
  <c r="X61" i="58" l="1"/>
  <c r="Y52" i="58"/>
  <c r="AF52" i="58"/>
  <c r="AG43" i="58"/>
  <c r="F55" i="62"/>
  <c r="G55" i="62"/>
  <c r="D55" i="62"/>
  <c r="P61" i="58"/>
  <c r="Q52" i="58"/>
  <c r="I52" i="58"/>
  <c r="H61" i="58"/>
  <c r="E53" i="62"/>
  <c r="H69" i="58" l="1"/>
  <c r="I61" i="58"/>
  <c r="E55" i="62"/>
  <c r="P69" i="58"/>
  <c r="Q61" i="58"/>
  <c r="AG52" i="58"/>
  <c r="AF61" i="58"/>
  <c r="X69" i="58"/>
  <c r="Y61" i="58"/>
  <c r="Y69" i="58" l="1"/>
  <c r="X72" i="58"/>
  <c r="H72" i="58"/>
  <c r="I69" i="58"/>
  <c r="AG61" i="58"/>
  <c r="AF69" i="58"/>
  <c r="P72" i="58"/>
  <c r="Q69" i="58"/>
  <c r="AF72" i="58" l="1"/>
  <c r="AG69" i="58"/>
  <c r="E16" i="66" l="1"/>
  <c r="G16" i="66"/>
  <c r="C16" i="66"/>
  <c r="I16" i="66"/>
  <c r="J22" i="66" l="1"/>
  <c r="F22" i="66" l="1"/>
  <c r="H22" i="66"/>
  <c r="D22" i="66"/>
  <c r="J20" i="58" l="1"/>
  <c r="R20" i="58"/>
  <c r="Z20" i="58"/>
  <c r="AH20" i="58"/>
  <c r="AI20" i="58" l="1"/>
  <c r="AC20" i="58" s="1"/>
  <c r="AB20" i="58"/>
  <c r="AB13" i="58" s="1"/>
  <c r="AH13" i="58"/>
  <c r="T20" i="58"/>
  <c r="T13" i="58" s="1"/>
  <c r="AA20" i="58"/>
  <c r="U20" i="58" s="1"/>
  <c r="Z13" i="58"/>
  <c r="D20" i="58"/>
  <c r="K20" i="58"/>
  <c r="E20" i="58" s="1"/>
  <c r="J13" i="58"/>
  <c r="S20" i="58"/>
  <c r="M20" i="58" s="1"/>
  <c r="R13" i="58"/>
  <c r="L20" i="58"/>
  <c r="L13" i="58" s="1"/>
  <c r="AA13" i="58" l="1"/>
  <c r="U13" i="58" s="1"/>
  <c r="S13" i="58"/>
  <c r="M13" i="58" s="1"/>
  <c r="K13" i="58"/>
  <c r="E13" i="58" s="1"/>
  <c r="D13" i="58"/>
  <c r="AJ20" i="58"/>
  <c r="AI13" i="58"/>
  <c r="AC13" i="58" s="1"/>
  <c r="AJ13" i="58" l="1"/>
  <c r="J25" i="58" l="1"/>
  <c r="Z25" i="58"/>
  <c r="AH25" i="58"/>
  <c r="R25" i="58"/>
  <c r="S25" i="58" l="1"/>
  <c r="M25" i="58" s="1"/>
  <c r="R22" i="58"/>
  <c r="L25" i="58"/>
  <c r="L22" i="58" s="1"/>
  <c r="L12" i="58" s="1"/>
  <c r="L43" i="58" s="1"/>
  <c r="AI25" i="58"/>
  <c r="AC25" i="58" s="1"/>
  <c r="AH22" i="58"/>
  <c r="AB25" i="58"/>
  <c r="AB22" i="58" s="1"/>
  <c r="AB12" i="58" s="1"/>
  <c r="AB43" i="58" s="1"/>
  <c r="Z22" i="58"/>
  <c r="T25" i="58"/>
  <c r="T22" i="58" s="1"/>
  <c r="T12" i="58" s="1"/>
  <c r="T43" i="58" s="1"/>
  <c r="AA25" i="58"/>
  <c r="U25" i="58" s="1"/>
  <c r="D25" i="58"/>
  <c r="J22" i="58"/>
  <c r="K25" i="58"/>
  <c r="E25" i="58" s="1"/>
  <c r="AJ25" i="58" l="1"/>
  <c r="D22" i="58"/>
  <c r="D12" i="58" s="1"/>
  <c r="D43" i="58" s="1"/>
  <c r="T61" i="58"/>
  <c r="AB61" i="58"/>
  <c r="S22" i="58"/>
  <c r="M22" i="58" s="1"/>
  <c r="R12" i="58"/>
  <c r="K22" i="58"/>
  <c r="E22" i="58" s="1"/>
  <c r="J12" i="58"/>
  <c r="AA22" i="58"/>
  <c r="U22" i="58" s="1"/>
  <c r="Z12" i="58"/>
  <c r="AI22" i="58"/>
  <c r="AC22" i="58" s="1"/>
  <c r="AH12" i="58"/>
  <c r="L61" i="58"/>
  <c r="S12" i="58" l="1"/>
  <c r="M12" i="58" s="1"/>
  <c r="R43" i="58"/>
  <c r="D61" i="58"/>
  <c r="AI12" i="58"/>
  <c r="AC12" i="58" s="1"/>
  <c r="AH43" i="58"/>
  <c r="Z43" i="58"/>
  <c r="AA12" i="58"/>
  <c r="U12" i="58" s="1"/>
  <c r="J43" i="58"/>
  <c r="K12" i="58"/>
  <c r="E12" i="58" s="1"/>
  <c r="AJ22" i="58"/>
  <c r="AI43" i="58" l="1"/>
  <c r="AC43" i="58" s="1"/>
  <c r="S43" i="58"/>
  <c r="M43" i="58" s="1"/>
  <c r="AJ12" i="58"/>
  <c r="K43" i="58"/>
  <c r="E43" i="58" s="1"/>
  <c r="AA43" i="58"/>
  <c r="U43" i="58" s="1"/>
  <c r="AJ43" i="58" l="1"/>
  <c r="AJ61" i="58" l="1"/>
  <c r="AH51" i="58" l="1"/>
  <c r="J51" i="58"/>
  <c r="R51" i="58"/>
  <c r="Z51" i="58"/>
  <c r="AA51" i="58" l="1"/>
  <c r="U51" i="58" s="1"/>
  <c r="T51" i="58"/>
  <c r="T68" i="58" s="1"/>
  <c r="S51" i="58"/>
  <c r="M51" i="58" s="1"/>
  <c r="L51" i="58"/>
  <c r="L68" i="58" s="1"/>
  <c r="AI51" i="58"/>
  <c r="AC51" i="58" s="1"/>
  <c r="AB51" i="58"/>
  <c r="AB68" i="58" s="1"/>
  <c r="K51" i="58"/>
  <c r="E51" i="58" s="1"/>
  <c r="D51" i="58"/>
  <c r="AJ51" i="58" l="1"/>
  <c r="D68" i="58"/>
  <c r="AJ68" i="58" s="1"/>
  <c r="G36" i="55"/>
  <c r="Z47" i="58"/>
  <c r="F36" i="55"/>
  <c r="R47" i="58"/>
  <c r="E36" i="55"/>
  <c r="AH47" i="58"/>
  <c r="D36" i="55"/>
  <c r="J47" i="58"/>
  <c r="G11" i="55"/>
  <c r="F11" i="55"/>
  <c r="E11" i="55"/>
  <c r="R46" i="58" l="1"/>
  <c r="S47" i="58"/>
  <c r="M47" i="58" s="1"/>
  <c r="L47" i="58"/>
  <c r="D11" i="55"/>
  <c r="E34" i="55"/>
  <c r="F34" i="55"/>
  <c r="G34" i="55"/>
  <c r="K47" i="58"/>
  <c r="E47" i="58" s="1"/>
  <c r="D47" i="58"/>
  <c r="J46" i="58"/>
  <c r="AB47" i="58"/>
  <c r="AI47" i="58"/>
  <c r="AC47" i="58" s="1"/>
  <c r="AH46" i="58"/>
  <c r="T47" i="58"/>
  <c r="Z46" i="58"/>
  <c r="AA47" i="58"/>
  <c r="U47" i="58" s="1"/>
  <c r="AA46" i="58" l="1"/>
  <c r="U46" i="58" s="1"/>
  <c r="Z52" i="58"/>
  <c r="K46" i="58"/>
  <c r="E46" i="58" s="1"/>
  <c r="J52" i="58"/>
  <c r="G42" i="55"/>
  <c r="F42" i="55"/>
  <c r="E42" i="55"/>
  <c r="D34" i="55"/>
  <c r="T46" i="58"/>
  <c r="T52" i="58" s="1"/>
  <c r="T65" i="58"/>
  <c r="T64" i="58" s="1"/>
  <c r="AI46" i="58"/>
  <c r="AC46" i="58" s="1"/>
  <c r="AH52" i="58"/>
  <c r="AB65" i="58"/>
  <c r="AB64" i="58" s="1"/>
  <c r="AB46" i="58"/>
  <c r="AB52" i="58" s="1"/>
  <c r="AJ47" i="58"/>
  <c r="D46" i="58"/>
  <c r="D52" i="58" s="1"/>
  <c r="D65" i="58"/>
  <c r="L46" i="58"/>
  <c r="L52" i="58" s="1"/>
  <c r="L65" i="58"/>
  <c r="L64" i="58" s="1"/>
  <c r="S46" i="58"/>
  <c r="M46" i="58" s="1"/>
  <c r="R52" i="58"/>
  <c r="R61" i="58" l="1"/>
  <c r="S52" i="58"/>
  <c r="M52" i="58" s="1"/>
  <c r="AJ65" i="58"/>
  <c r="D64" i="58"/>
  <c r="AJ46" i="58"/>
  <c r="AJ52" i="58" s="1"/>
  <c r="AB69" i="58"/>
  <c r="D42" i="55"/>
  <c r="E43" i="55"/>
  <c r="K52" i="58"/>
  <c r="E52" i="58" s="1"/>
  <c r="J61" i="58"/>
  <c r="AA52" i="58"/>
  <c r="U52" i="58" s="1"/>
  <c r="Z61" i="58"/>
  <c r="L69" i="58"/>
  <c r="AI52" i="58"/>
  <c r="AC52" i="58" s="1"/>
  <c r="AH61" i="58"/>
  <c r="T69" i="58"/>
  <c r="F43" i="55"/>
  <c r="G43" i="55"/>
  <c r="AH69" i="58" l="1"/>
  <c r="AI61" i="58"/>
  <c r="AC61" i="58" s="1"/>
  <c r="AA61" i="58"/>
  <c r="U61" i="58" s="1"/>
  <c r="Z69" i="58"/>
  <c r="J69" i="58"/>
  <c r="K61" i="58"/>
  <c r="E61" i="58" s="1"/>
  <c r="D69" i="58"/>
  <c r="D43" i="55"/>
  <c r="AJ64" i="58"/>
  <c r="S61" i="58"/>
  <c r="M61" i="58" s="1"/>
  <c r="R69" i="58"/>
  <c r="AJ69" i="58" l="1"/>
  <c r="J72" i="58"/>
  <c r="K69" i="58"/>
  <c r="AH72" i="58"/>
  <c r="AI69" i="58"/>
  <c r="R72" i="58"/>
  <c r="S69" i="58"/>
  <c r="Z72" i="58"/>
  <c r="AA69" i="58"/>
  <c r="L72" i="58" l="1"/>
  <c r="D72" i="58"/>
  <c r="AK46" i="58"/>
  <c r="AK28" i="58"/>
  <c r="AK34" i="58"/>
  <c r="AK41" i="58"/>
  <c r="AK44" i="58"/>
  <c r="AK14" i="58"/>
  <c r="AK39" i="58"/>
  <c r="AK19" i="58"/>
  <c r="AK29" i="58"/>
  <c r="AK53" i="58"/>
  <c r="AK45" i="58"/>
  <c r="AK67" i="58"/>
  <c r="AK40" i="58"/>
  <c r="AK36" i="58"/>
  <c r="AK24" i="58"/>
  <c r="AK32" i="58"/>
  <c r="AK37" i="58"/>
  <c r="AK21" i="58"/>
  <c r="AK60" i="58"/>
  <c r="AK42" i="58"/>
  <c r="AK50" i="58"/>
  <c r="AK58" i="58"/>
  <c r="AK59" i="58"/>
  <c r="AK30" i="58"/>
  <c r="AK23" i="58"/>
  <c r="AK33" i="58"/>
  <c r="AK66" i="58"/>
  <c r="AK26" i="58"/>
  <c r="AK48" i="58"/>
  <c r="AK27" i="58"/>
  <c r="AK38" i="58"/>
  <c r="AK31" i="58"/>
  <c r="AK16" i="58"/>
  <c r="AK63" i="58"/>
  <c r="AK62" i="58"/>
  <c r="AK35" i="58"/>
  <c r="AK18" i="58"/>
  <c r="AK57" i="58"/>
  <c r="AK15" i="58"/>
  <c r="AK17" i="58"/>
  <c r="AK56" i="58"/>
  <c r="AK49" i="58"/>
  <c r="AK54" i="58"/>
  <c r="AK55" i="58"/>
  <c r="AK20" i="58"/>
  <c r="AK13" i="58"/>
  <c r="AK25" i="58"/>
  <c r="AK22" i="58"/>
  <c r="AK12" i="58"/>
  <c r="AK43" i="58"/>
  <c r="AK61" i="58"/>
  <c r="AK68" i="58"/>
  <c r="AK51" i="58"/>
  <c r="AK47" i="58"/>
  <c r="AK52" i="58"/>
  <c r="AK65" i="58"/>
  <c r="T72" i="58"/>
  <c r="AB72" i="58"/>
  <c r="AK64" i="58"/>
  <c r="AK69" i="58" l="1"/>
</calcChain>
</file>

<file path=xl/sharedStrings.xml><?xml version="1.0" encoding="utf-8"?>
<sst xmlns="http://schemas.openxmlformats.org/spreadsheetml/2006/main" count="2461" uniqueCount="739">
  <si>
    <t>Виробництво теплової енергії</t>
  </si>
  <si>
    <t>Транспортування теплової енергії</t>
  </si>
  <si>
    <t>Постачання теплової енергії</t>
  </si>
  <si>
    <t>населення</t>
  </si>
  <si>
    <t>х</t>
  </si>
  <si>
    <t>Витрати на оплату праці</t>
  </si>
  <si>
    <t>Амортизація основних засобів</t>
  </si>
  <si>
    <t>%</t>
  </si>
  <si>
    <t>Фінансові витрати</t>
  </si>
  <si>
    <t>Відрахування на соціальні заходи</t>
  </si>
  <si>
    <t>М.П.</t>
  </si>
  <si>
    <t>№ з/п</t>
  </si>
  <si>
    <t>Показники</t>
  </si>
  <si>
    <t>Гкал</t>
  </si>
  <si>
    <t>1.1</t>
  </si>
  <si>
    <t>1.2</t>
  </si>
  <si>
    <t>2.1</t>
  </si>
  <si>
    <t>2.2</t>
  </si>
  <si>
    <t>4.1</t>
  </si>
  <si>
    <t>Гкал/год</t>
  </si>
  <si>
    <t>6.1</t>
  </si>
  <si>
    <t>6.2</t>
  </si>
  <si>
    <t>(найменування ліцензіата)</t>
  </si>
  <si>
    <t>без ПДВ</t>
  </si>
  <si>
    <t>Одиниця виміру</t>
  </si>
  <si>
    <t>Сумарні та середньозважені показники</t>
  </si>
  <si>
    <t>Виробнича собівартість, у  т.ч.:</t>
  </si>
  <si>
    <t>тис. грн</t>
  </si>
  <si>
    <t>прямі матеріальні витрати, у т.ч.:</t>
  </si>
  <si>
    <t>1.1.1</t>
  </si>
  <si>
    <t>паливо</t>
  </si>
  <si>
    <t>1.1.2</t>
  </si>
  <si>
    <t>електроенергія</t>
  </si>
  <si>
    <t>1.1.3</t>
  </si>
  <si>
    <t>1.1.4</t>
  </si>
  <si>
    <t>вода для технологічних потреб та водовідведення</t>
  </si>
  <si>
    <t>1.1.5</t>
  </si>
  <si>
    <t>матеріали, запасні  частини та інші матеріальні ресурси</t>
  </si>
  <si>
    <t>1.3</t>
  </si>
  <si>
    <t>інші прямі витрати, у т.ч.:</t>
  </si>
  <si>
    <t>1.3.1</t>
  </si>
  <si>
    <t xml:space="preserve"> відрахування  на соціальні заходи</t>
  </si>
  <si>
    <t>1.3.2</t>
  </si>
  <si>
    <t xml:space="preserve"> амортизаційні відрахування</t>
  </si>
  <si>
    <t>1.3.3</t>
  </si>
  <si>
    <t xml:space="preserve"> інші прямі витрати</t>
  </si>
  <si>
    <t>1.4</t>
  </si>
  <si>
    <t>загальновиробничі витрати, у т.ч.:</t>
  </si>
  <si>
    <t>1.4.1</t>
  </si>
  <si>
    <t>витрати на оплату праці</t>
  </si>
  <si>
    <t>1.4.2</t>
  </si>
  <si>
    <t>відрахування  на соціальні заходи</t>
  </si>
  <si>
    <t>1.4.3</t>
  </si>
  <si>
    <t>інші витрати</t>
  </si>
  <si>
    <t>Адміністративні витрати, у т.ч.:</t>
  </si>
  <si>
    <t>відрахування на соціальні заходи</t>
  </si>
  <si>
    <t>2.3</t>
  </si>
  <si>
    <t>3.1</t>
  </si>
  <si>
    <t>3.2</t>
  </si>
  <si>
    <t>3.3</t>
  </si>
  <si>
    <t>Повна собівартість*</t>
  </si>
  <si>
    <t>7.1</t>
  </si>
  <si>
    <t>податок на прибуток</t>
  </si>
  <si>
    <t>7.2</t>
  </si>
  <si>
    <t xml:space="preserve"> дивіденди</t>
  </si>
  <si>
    <t>7.3</t>
  </si>
  <si>
    <t xml:space="preserve"> резервний фонд (капітал)</t>
  </si>
  <si>
    <t>7.4</t>
  </si>
  <si>
    <t>на розвиток виробництва (виробничі інвестиції)</t>
  </si>
  <si>
    <t>7.5</t>
  </si>
  <si>
    <t xml:space="preserve"> інше використання  прибутку</t>
  </si>
  <si>
    <t>Вартість виробництва теплової енергії за відповідними тарифами</t>
  </si>
  <si>
    <t>Тарифи на виробництво теплової енергії</t>
  </si>
  <si>
    <t>грн/Гкал</t>
  </si>
  <si>
    <t>Реалізація  теплової енергії власним споживачам</t>
  </si>
  <si>
    <t>передбачено діючим тарифом</t>
  </si>
  <si>
    <t>транспортування  теплової енергії тепловими мережами інших підприємств</t>
  </si>
  <si>
    <t>10.1</t>
  </si>
  <si>
    <t>10.2</t>
  </si>
  <si>
    <t>11.1</t>
  </si>
  <si>
    <t>11.2</t>
  </si>
  <si>
    <t>12.1</t>
  </si>
  <si>
    <t>12.2</t>
  </si>
  <si>
    <t>12.3</t>
  </si>
  <si>
    <t>бюджетних установ</t>
  </si>
  <si>
    <t xml:space="preserve">Керівник </t>
  </si>
  <si>
    <t>__________________</t>
  </si>
  <si>
    <t xml:space="preserve">  (ініціали, прізвище)</t>
  </si>
  <si>
    <t>прямі матеріальні витрати</t>
  </si>
  <si>
    <t>Розрахунковий прибуток, усього, у тому числі:</t>
  </si>
  <si>
    <t>10.3</t>
  </si>
  <si>
    <t>інших  споживачів</t>
  </si>
  <si>
    <t>Найменування показника</t>
  </si>
  <si>
    <t>4.2</t>
  </si>
  <si>
    <t>8.1</t>
  </si>
  <si>
    <t>8.2</t>
  </si>
  <si>
    <t>8.3</t>
  </si>
  <si>
    <t>Пост</t>
  </si>
  <si>
    <t>пмв</t>
  </si>
  <si>
    <t>іп</t>
  </si>
  <si>
    <t>Вир/тр</t>
  </si>
  <si>
    <t>Без ПДВ</t>
  </si>
  <si>
    <t>Тариф без ПДВ (ІІ клас напруги)</t>
  </si>
  <si>
    <t>Вартість електроенергії (ІІ клас напруги)</t>
  </si>
  <si>
    <t>інші споживачі</t>
  </si>
  <si>
    <t>4.3</t>
  </si>
  <si>
    <r>
      <rPr>
        <b/>
        <sz val="11"/>
        <color theme="1"/>
        <rFont val="Calibri"/>
        <family val="2"/>
        <charset val="204"/>
        <scheme val="minor"/>
      </rPr>
      <t>Додаток 10</t>
    </r>
    <r>
      <rPr>
        <sz val="11"/>
        <color theme="1"/>
        <rFont val="Calibri"/>
        <family val="2"/>
        <scheme val="minor"/>
      </rPr>
      <t xml:space="preserve">
до Порядку формування тарифів на
теплову енергію, її виробництво,
транспортування та постачання</t>
    </r>
  </si>
  <si>
    <t>Розрахунок двоставкових тарифів на теплову енергію</t>
  </si>
  <si>
    <t>Найменування показників</t>
  </si>
  <si>
    <t xml:space="preserve">Сумарні та середньо- зважені показники </t>
  </si>
  <si>
    <t>Для потреб споживачів</t>
  </si>
  <si>
    <t>бюджетні установи</t>
  </si>
  <si>
    <t xml:space="preserve"> Обсяг реалізації теплової енергії власним споживачам</t>
  </si>
  <si>
    <t xml:space="preserve"> Теплове навантаження об’єктів теплоспоживання власних споживачів</t>
  </si>
  <si>
    <t>3.1.1</t>
  </si>
  <si>
    <t>3.1.2</t>
  </si>
  <si>
    <t>3.1.3</t>
  </si>
  <si>
    <t>умовно постійні витрати, усього – решта витрат повної планової собівартості виробництва теплової енергії</t>
  </si>
  <si>
    <t>Теплове навантаження об’єктів теплоспоживання власних споживачів та споживачів інших власників теплової енергії, яка транспортується мережами ліцензіата</t>
  </si>
  <si>
    <t>Повна планова собівартість транспортування теплової енергії, усього – умовно-постійні витрати</t>
  </si>
  <si>
    <t>грн./Гкал /год</t>
  </si>
  <si>
    <t>Повна планова собівартість постачання теплової енергії, усього – умовно-постійні витрати</t>
  </si>
  <si>
    <t xml:space="preserve">Плановий прибуток в тарифах на постачання теплової енергії </t>
  </si>
  <si>
    <t>грн / Гкал /год</t>
  </si>
  <si>
    <t>Двоставкові тарифи на теплову енергію для кінцевих споживачів</t>
  </si>
  <si>
    <t xml:space="preserve">             (підпис)</t>
  </si>
  <si>
    <t>Витрати на ремонт підрядним способом</t>
  </si>
  <si>
    <t>Матеріали на ремонт господарським способом</t>
  </si>
  <si>
    <t>релігійні організації</t>
  </si>
  <si>
    <t>10.4</t>
  </si>
  <si>
    <t>Назва показника</t>
  </si>
  <si>
    <t xml:space="preserve"> умовно-постійна частина двоставкового тарифу на опалення споживачів</t>
  </si>
  <si>
    <t>грн/Гкал/год на рік</t>
  </si>
  <si>
    <t xml:space="preserve"> 2.1</t>
  </si>
  <si>
    <t xml:space="preserve">витрати на оплату праці </t>
  </si>
  <si>
    <t xml:space="preserve"> 2.2</t>
  </si>
  <si>
    <t xml:space="preserve">відрахування на соціальні заходи </t>
  </si>
  <si>
    <t xml:space="preserve"> 2.3</t>
  </si>
  <si>
    <t>інші витрати абонентської служби</t>
  </si>
  <si>
    <t>Решта витрат, крім послуг банку</t>
  </si>
  <si>
    <t xml:space="preserve"> 7.1</t>
  </si>
  <si>
    <t>прибуток у тарифі на теплову енергію для потреб населення</t>
  </si>
  <si>
    <t xml:space="preserve"> 7.2</t>
  </si>
  <si>
    <t>Послуги банку</t>
  </si>
  <si>
    <t>Повна планова собівартість послуг з урахуванням послуг банку</t>
  </si>
  <si>
    <t>Вартість послуг</t>
  </si>
  <si>
    <t>повна планова собівартість теплової енергії для потреб  населення, грн/Гкал</t>
  </si>
  <si>
    <t>прибуток у тарифі на теплову енергію для потреб населення, грн/Гкал</t>
  </si>
  <si>
    <t>Середньомісячна заробітна плата, грн</t>
  </si>
  <si>
    <t>Тривалість опалювального періоду, діб</t>
  </si>
  <si>
    <t>Середня температура зовнішнього повітря опалювального періоду, град. С</t>
  </si>
  <si>
    <t>1.</t>
  </si>
  <si>
    <t>2.</t>
  </si>
  <si>
    <t>3.</t>
  </si>
  <si>
    <t>4.</t>
  </si>
  <si>
    <t>5.</t>
  </si>
  <si>
    <t>6.</t>
  </si>
  <si>
    <t>7.</t>
  </si>
  <si>
    <t>у тому числі:</t>
  </si>
  <si>
    <t>тис. грн.</t>
  </si>
  <si>
    <t>грн/кв.м. на рік</t>
  </si>
  <si>
    <t>грн/куб.м.</t>
  </si>
  <si>
    <t xml:space="preserve">Собівартості власної теплової енергії, врахована у встановлених тарифах на теплову енергію для потреб населення </t>
  </si>
  <si>
    <t>9.</t>
  </si>
  <si>
    <t>10.</t>
  </si>
  <si>
    <t>11.</t>
  </si>
  <si>
    <t>прибуток в умовно-постійній частині двоставкового тарифу на теплову енергію для потреб  населення, грн/Гкал/год</t>
  </si>
  <si>
    <t>Загальна опалювальна площа квартир, тис. кв. м.</t>
  </si>
  <si>
    <t>решта, задіяних у наданні послуг</t>
  </si>
  <si>
    <t>Обсяг холодної води для підігріву, тис.куб. м.</t>
  </si>
  <si>
    <t>Вартість 1 куб. м. холодної води без ПДВ, грн</t>
  </si>
  <si>
    <t>Діючий тариф на підігрів гарчої води (за наявності), грн/куб.м.</t>
  </si>
  <si>
    <t>Х</t>
  </si>
  <si>
    <t>для потреб бюджетних установ</t>
  </si>
  <si>
    <t>для потреб інших споживачів</t>
  </si>
  <si>
    <t>усьго на послугу з централізованого  постачання гарячої води:</t>
  </si>
  <si>
    <t>Собівартості власної теплової енергії, врахована у встановлених тарифах на теплову енергію</t>
  </si>
  <si>
    <t>прибуток у тарифах на теплову енергію</t>
  </si>
  <si>
    <t>Усього витрат</t>
  </si>
  <si>
    <t>повна планова собівартість теплової енергії, грн/Гкал</t>
  </si>
  <si>
    <t>прибуток у тарифах на теплову енергію, грн/Гкал</t>
  </si>
  <si>
    <t>Обсяг використання споживачами гарчої води, тис. куб. м.</t>
  </si>
  <si>
    <t>Питомі норми, враховані у планованих тарифах на послугу з централізованого постачання гарячої води, Гкал/куб.м</t>
  </si>
  <si>
    <t>Витрати на водопостачання та водовідведення</t>
  </si>
  <si>
    <t>до Процедури встановлення тарифів на послуги з централізованого опалення та централізованого постачання гарячої води</t>
  </si>
  <si>
    <t>У тому числі</t>
  </si>
  <si>
    <t>5</t>
  </si>
  <si>
    <t>6</t>
  </si>
  <si>
    <t>7</t>
  </si>
  <si>
    <t>8</t>
  </si>
  <si>
    <t>1.1.4.1</t>
  </si>
  <si>
    <t>1.1.6</t>
  </si>
  <si>
    <t>3</t>
  </si>
  <si>
    <t>4</t>
  </si>
  <si>
    <t>Витрати на покриття втрат</t>
  </si>
  <si>
    <t>витрати на технологічне паливо</t>
  </si>
  <si>
    <t>витрати на технологічну електроенергію для виробництва теплової енергії</t>
  </si>
  <si>
    <t>покупна теплова енергія</t>
  </si>
  <si>
    <t>складова собівартості 
(рядок 3.2/ рядок 2/12 місяців)</t>
  </si>
  <si>
    <t>складова витрат на покриття втрат
(рядок 4/ рядок 2/12 місяців)</t>
  </si>
  <si>
    <t>складова прибутку
(рядок 5/ рядок 2/12 місяців)</t>
  </si>
  <si>
    <t>Плановий прибуток в тарифах на      виробництво теплової енергії, віднесений до умовно постійної частини</t>
  </si>
  <si>
    <t>9</t>
  </si>
  <si>
    <t>10</t>
  </si>
  <si>
    <t>Витрати на покриття втрат – умовно-постійні витрати</t>
  </si>
  <si>
    <t>Плановий прибуток в тарифах на транспортування теплової енергії</t>
  </si>
  <si>
    <t>11</t>
  </si>
  <si>
    <t>12</t>
  </si>
  <si>
    <t>Місячна абонентська плата за транспортування теплової енергії на одиницю теплового навантаження, утому числі</t>
  </si>
  <si>
    <t>складова собівартості 
(рядок 9/ рядок 8/12 місяців)</t>
  </si>
  <si>
    <t>складова витрат на покриття втрат
(рядок 10 рядок 8/12 місяців)</t>
  </si>
  <si>
    <t>складова прибутку
(рядок 11/ рядок 8/12 місяців)</t>
  </si>
  <si>
    <t>13</t>
  </si>
  <si>
    <t>14</t>
  </si>
  <si>
    <t>15</t>
  </si>
  <si>
    <t>16</t>
  </si>
  <si>
    <t>16.1</t>
  </si>
  <si>
    <t>16.2</t>
  </si>
  <si>
    <t>16.3</t>
  </si>
  <si>
    <t>складова собівартості 
(рядок 13/ рядок 2/12 місяців)</t>
  </si>
  <si>
    <t>складова витрат на покриття втрат
(рядок 14 рядок 2/12 місяців)</t>
  </si>
  <si>
    <t>складова прибутку
(рядок 15/ рядок 2/12 місяців)</t>
  </si>
  <si>
    <t>Умовно-змінна частина двоставкового тарифу на теплову енергію у собівартості (рядок 6)</t>
  </si>
  <si>
    <t>17</t>
  </si>
  <si>
    <t>18</t>
  </si>
  <si>
    <t>18.1</t>
  </si>
  <si>
    <t>18.2</t>
  </si>
  <si>
    <t>18.3</t>
  </si>
  <si>
    <t>Умовно-постійна частина двоставкового тарифу на теплову енергію – місячна абонентська плата на одиницю теплового навантаження (рядок 7 + рядок 12 + рядок 16), у тому числі:</t>
  </si>
  <si>
    <t>складова собівартості 
(рядок 7.1 + рядок 12.1 + рядок 16.1)</t>
  </si>
  <si>
    <t>складова витрат на покриття втрат
(рядок 7.2 + рядок 12.2 + рядок 16.2)</t>
  </si>
  <si>
    <t>складова прибутку
(рядок 7.3 + рядок 12.3 + рядок 16.3</t>
  </si>
  <si>
    <t>Повна планова собівартість виробництва теплової енергії, усього, у тому числі</t>
  </si>
  <si>
    <t>умовно змінні витрати, усього, у тому числі</t>
  </si>
  <si>
    <t>Умовно-постійна частина двоставкового тарифу на виробництво теплової енергії – місячна абонентська плата на одиницю теплового навантаження, у тому числі</t>
  </si>
  <si>
    <t>Місячна абонентська плата за постачання теплової енергії на одиницю теплового навантаження, у тому числі</t>
  </si>
  <si>
    <t>Керівник</t>
  </si>
  <si>
    <t>Виконавець</t>
  </si>
  <si>
    <t>(підпис)</t>
  </si>
  <si>
    <t>М. П. 
(за наявності)</t>
  </si>
  <si>
    <t>(П.І.Б)</t>
  </si>
  <si>
    <t>(найменування виконавця послуг)</t>
  </si>
  <si>
    <t>усього</t>
  </si>
  <si>
    <t>Усього на послуги</t>
  </si>
  <si>
    <t>послуга з централізованого опалення</t>
  </si>
  <si>
    <t>з рушнико-сушильниками</t>
  </si>
  <si>
    <t>без рушнико-сушильників</t>
  </si>
  <si>
    <t>послуга з централізованого постачання гарячої води</t>
  </si>
  <si>
    <t>1</t>
  </si>
  <si>
    <t>2</t>
  </si>
  <si>
    <t>Витрати на утримання абонентської служби, усього, у тому числі:</t>
  </si>
  <si>
    <t>Витрати на придбання води для послуги з централізованого постачання гарячої води</t>
  </si>
  <si>
    <t>13.1</t>
  </si>
  <si>
    <t>Середньорічна кількість штатних працівників, задіяних у наданні послуг, у тому числі:</t>
  </si>
  <si>
    <t>абонентська служба</t>
  </si>
  <si>
    <t>19</t>
  </si>
  <si>
    <t>Середньорічна кількість позаштатних працівників за договором, задіяних у наданні послуг,  у тому числі:</t>
  </si>
  <si>
    <t>20</t>
  </si>
  <si>
    <t>21</t>
  </si>
  <si>
    <t>22</t>
  </si>
  <si>
    <t>23</t>
  </si>
  <si>
    <t>24</t>
  </si>
  <si>
    <t>25</t>
  </si>
  <si>
    <t>26</t>
  </si>
  <si>
    <t>Кількість квартирних засобів обліку</t>
  </si>
  <si>
    <t>Примітка. Рядки відмічені позначкою Х, виконавцем послуг не заповнюються.</t>
  </si>
  <si>
    <t>Розрахунок двоставкових тарифів на послугу з централізованого опалення та одноставкових тарифів на послугу з централізованого постачання гарячої води, що надаються населенню</t>
  </si>
  <si>
    <t>умовно-змінна частина двоставкового тарифу на опалення споживачів</t>
  </si>
  <si>
    <t>з будинковими та квартирними приладами обліку теплової енергії</t>
  </si>
  <si>
    <t>без будинковими та квартирними приладами обліку теплової енергії</t>
  </si>
  <si>
    <t>без рушнико-сушильниками</t>
  </si>
  <si>
    <t>Витрати на придбання води дляз послуги централізованого постачання гарячої води</t>
  </si>
  <si>
    <t>Собівартість послуг без урахування послуг банку</t>
  </si>
  <si>
    <t xml:space="preserve"> 7.3</t>
  </si>
  <si>
    <t>плановий прибуток на послугу</t>
  </si>
  <si>
    <t>Плановані тарифи на послуги, у тому числі для послуги з централізованого опалення</t>
  </si>
  <si>
    <t>Плановані тарифи на послуги, у тому числі для послуги з централізованого опалення, з ПДВ</t>
  </si>
  <si>
    <t>Витрати з проведення періодичної повірки, обслуговування і ремонту квартирних засобів обліку, у тому числі їх демонтажу, транспортування та монтажу після повірки (розшифрувати)</t>
  </si>
  <si>
    <t>Витрати з проведення періодичної повірки, обслуговування і ремонту квартирних засобів обліку, у тому числі їх демонтажу, транспортування та монтажу після повірки, за один квартирний засіб обліку</t>
  </si>
  <si>
    <t>Обсяг теплової енергії, врахований розрахунку собівартості, Гкал</t>
  </si>
  <si>
    <t>Приєднане теплове навантаження споживачів, Гкал/год</t>
  </si>
  <si>
    <t>Одноставковий тариф на теплову енергію для потреб населення без ПДВ, грн/Гкал, у тому числі:</t>
  </si>
  <si>
    <t>Умовно-змінна частина двоставкового тарифу на теплову енергію для потреб населення, грн/Гкал, у тому числі:</t>
  </si>
  <si>
    <t>повна планова собівартість умовно-змінної частини двоставкового тарифу на теплову енергію для потреб населення, грн/Гкал</t>
  </si>
  <si>
    <t>прибуток в умовно-змінній частині двоставкового тарифу на теплову енергію для потреб населення, грн/Гкал</t>
  </si>
  <si>
    <t>17.1</t>
  </si>
  <si>
    <t>17.2</t>
  </si>
  <si>
    <t>Умовно-постійна частина двоставкового тарифу на теплову енергію для потреб населення, грн/Гкал/год, у тому числі:</t>
  </si>
  <si>
    <t>повна планова собівартість умовно-постійної частини двоставкового тарифу на теплову енергію для потреб населення, грн/Гкал/год</t>
  </si>
  <si>
    <t>Обсяг використання споживачами "населення" гарчої води, тис. куб. м.</t>
  </si>
  <si>
    <t>Кількість абонентів послуг яким надаються послуги</t>
  </si>
  <si>
    <t>22.1</t>
  </si>
  <si>
    <t>22.2</t>
  </si>
  <si>
    <t>решта працівників задіяних у наданні послуг</t>
  </si>
  <si>
    <t>23.1</t>
  </si>
  <si>
    <t>23.2</t>
  </si>
  <si>
    <t>Відсоток послуг банку, %</t>
  </si>
  <si>
    <t>Питомі норми, враховані у планованих тарифах на послуги з централізованого опалення тацентралізованого постачання гарячлї води, Гкал/кв.м. на рік, Гкал/куб.м</t>
  </si>
  <si>
    <t>27</t>
  </si>
  <si>
    <t>28</t>
  </si>
  <si>
    <t>29</t>
  </si>
  <si>
    <t>30</t>
  </si>
  <si>
    <t>31</t>
  </si>
  <si>
    <t>(контактний телефон)</t>
  </si>
  <si>
    <t>Додаток 7</t>
  </si>
  <si>
    <t>(підпункт 7 пункт 2.2 розділу ІІ)</t>
  </si>
  <si>
    <t>(підпункт 8 пункт 2.2 розділу ІІ)</t>
  </si>
  <si>
    <t>Додаток 8</t>
  </si>
  <si>
    <t>(без податку на додану вартість)</t>
  </si>
  <si>
    <t>Розрахунок структури тарифів на послугу з централізованого постачання гарячої води для потреб управителів багатоквартирних будинків, бюджетних установ та інших споживачів</t>
  </si>
  <si>
    <t>Усьго на послугу з централізованого  постачання гарячої води</t>
  </si>
  <si>
    <t>для потребуправителів багатоквартирних будинків</t>
  </si>
  <si>
    <t>грн/куб.м</t>
  </si>
  <si>
    <t>плановий прибуток на послуги з централізованого постачання гарячої води</t>
  </si>
  <si>
    <t>Плановані тарифи на послуги з централізованого постачання гарячої води</t>
  </si>
  <si>
    <t>Обсяг теплової енергії для розрахунку (пункт 1), Гкал</t>
  </si>
  <si>
    <t>Кількість абонентів послуг з централізованого постачання гарячої води</t>
  </si>
  <si>
    <t>Питомі норми, враховані у чинних тарифах на послугу з централізованого постачання гарячої води, Гкал/куб.м</t>
  </si>
  <si>
    <t>Чинні тарифи на послугу з централізованого постачання гарячої води, грн/м.куб</t>
  </si>
  <si>
    <t>Чинні тарифи на теплову енергію, враховані у розрахунку на послуги з централізованого постачання гарячої води, грн/Гкал</t>
  </si>
  <si>
    <t>Тарифи на теплову енергію без ПДВ, грн/Гкал, у тому числі:</t>
  </si>
  <si>
    <t>всього</t>
  </si>
  <si>
    <t>7.1.</t>
  </si>
  <si>
    <t>Умовно-змінна частина двоставкового тарифу на виробництво теплової енергії у собівартості</t>
  </si>
  <si>
    <t>охорона праці</t>
  </si>
  <si>
    <t>утримання виробничих приміщень (дератизація, дезинсекція, вивіз ТПВ, покос трави)</t>
  </si>
  <si>
    <t>послуги гідрометеоцентру</t>
  </si>
  <si>
    <t>витрати на охорону</t>
  </si>
  <si>
    <t>Канцтовари</t>
  </si>
  <si>
    <t>Малоцінні, МШП, комплектуючі</t>
  </si>
  <si>
    <t>Витрати на зв'язок</t>
  </si>
  <si>
    <t>Витрати на розрахунково-касове обслуговування</t>
  </si>
  <si>
    <t>Послуги автотранспорту</t>
  </si>
  <si>
    <t>Інформаційні послуги</t>
  </si>
  <si>
    <t>Виплати за додатковими угодами (ФОП з відрахуваннями позаштатних працівників)</t>
  </si>
  <si>
    <t>Оренда основних засобів</t>
  </si>
  <si>
    <t>Витрати на відрядження</t>
  </si>
  <si>
    <t>Підготовка кадрів</t>
  </si>
  <si>
    <t>Послуги інших цехів ПАТ</t>
  </si>
  <si>
    <t>витрати на послуги інших організацій</t>
  </si>
  <si>
    <t>страхування</t>
  </si>
  <si>
    <t>Підписка на періодичні видання</t>
  </si>
  <si>
    <t>Електроенергія на освітлення і ремонти</t>
  </si>
  <si>
    <t>Проїздні квитки</t>
  </si>
  <si>
    <t>Крмпенсація плати за землю</t>
  </si>
  <si>
    <t>Придбання холодної води для ГВП</t>
  </si>
  <si>
    <t>рентна плата за воду</t>
  </si>
  <si>
    <t>екологічний податок</t>
  </si>
  <si>
    <t>орендна плата за землю</t>
  </si>
  <si>
    <t>1.1.</t>
  </si>
  <si>
    <t>3.1.</t>
  </si>
  <si>
    <t>3.2.</t>
  </si>
  <si>
    <t>3.3.</t>
  </si>
  <si>
    <t>4.1.</t>
  </si>
  <si>
    <t>5.1.</t>
  </si>
  <si>
    <t>для потреб релігійних організацій</t>
  </si>
  <si>
    <t>тис.грн.</t>
  </si>
  <si>
    <t>Розрахунковий прибуток, усього *, у т.ч.:</t>
  </si>
  <si>
    <t>М.В. Жовтобрюх</t>
  </si>
  <si>
    <t>Порівняльний аналіз середньозважених показників ДКППВ ПАТ "Сумське НВО"</t>
  </si>
  <si>
    <t>відсоток зростання (план 2018 до діючого тарифу)</t>
  </si>
  <si>
    <t>факт 2016 рік</t>
  </si>
  <si>
    <t>факт 2017 рік</t>
  </si>
  <si>
    <t xml:space="preserve"> собівартість теплової енергії власних ТЕЦ, ТЕС, АЕС, когенераційних установок</t>
  </si>
  <si>
    <r>
      <t xml:space="preserve">вода для технолоческих нужд необходима для заполнения системы отопления она состоит из: </t>
    </r>
    <r>
      <rPr>
        <b/>
        <sz val="11"/>
        <color theme="1"/>
        <rFont val="Calibri"/>
        <family val="2"/>
        <charset val="204"/>
        <scheme val="minor"/>
      </rPr>
      <t xml:space="preserve">технической воды </t>
    </r>
    <r>
      <rPr>
        <sz val="11"/>
        <color theme="1"/>
        <rFont val="Calibri"/>
        <family val="2"/>
        <scheme val="minor"/>
      </rPr>
      <t>(вода, которая берется из реки Псел в районе Красного села и доставляется на котельную себестоимость 1м3 в 2018 году этой воды составляет 12.04 грн/м3+стоки 4.53 грн/м3 в тарифе 2013 года  это составляло 4.09 грн/м3+стоки 4.03 грн/м3 - рост 104%)+</t>
    </r>
    <r>
      <rPr>
        <b/>
        <sz val="11"/>
        <color theme="1"/>
        <rFont val="Calibri"/>
        <family val="2"/>
        <charset val="204"/>
        <scheme val="minor"/>
      </rPr>
      <t>воды из собственных скважин</t>
    </r>
    <r>
      <rPr>
        <sz val="11"/>
        <color theme="1"/>
        <rFont val="Calibri"/>
        <family val="2"/>
        <scheme val="minor"/>
      </rPr>
      <t xml:space="preserve"> (себестоимость в тарифе 2018 года составляет 10.79 грн/м3+стоки 4.53 в тарифе 2013 года  это составляло 4.09 грн/м3+стоки 4.03 грн/м3 - рост 89%) +</t>
    </r>
    <r>
      <rPr>
        <b/>
        <sz val="11"/>
        <color theme="1"/>
        <rFont val="Calibri"/>
        <family val="2"/>
        <charset val="204"/>
        <scheme val="minor"/>
      </rPr>
      <t>вода из Горводоканала</t>
    </r>
    <r>
      <rPr>
        <sz val="11"/>
        <color theme="1"/>
        <rFont val="Calibri"/>
        <family val="2"/>
        <scheme val="minor"/>
      </rPr>
      <t xml:space="preserve"> (в тарифе 2018 годасоставляет 7.13 грн/м3+стоки 6.15 грн/м3. а в тарифе 2013 года  4.09 грн/м3+стоки 4.03 грн/м3 рост 64%)</t>
    </r>
  </si>
  <si>
    <t>с 1093.17 тыс.грн в тарифе 2018 года 1044,25 тыс.грн химреагенты на подготовку воды, которых не было в тарифе 2013 года потому что что они были утверждены ИП-2017  и  48,92 тыс.грн на прочие материалы</t>
  </si>
  <si>
    <t xml:space="preserve">прямі витрати на оплату праці </t>
  </si>
  <si>
    <r>
      <t>увеличение затрат на оплату труда объясняется тем</t>
    </r>
    <r>
      <rPr>
        <sz val="11"/>
        <color theme="1"/>
        <rFont val="Calibri"/>
        <family val="2"/>
        <charset val="204"/>
      </rPr>
      <t>, что в 2018 году на 134.8% увеличиластсь средняя з/п (с 3 113.86 тыс.грн. до 7 311.452тыс.грн. В 2018 году з/п расчитывется по отраслевому соглашению для ЖКХ поэтому и базовая з/п для расчета увеличилась и применяемые коэф. тоже выросли (рост составил 139.2%)</t>
    </r>
  </si>
  <si>
    <t>в 2013 году в тариф не было отдельно выведены очисления.</t>
  </si>
  <si>
    <t xml:space="preserve"> Увеличение сумы амортизации объясняется тем, что были произведены ремонты оборудования и увеличилась их стоимость. (объяснения давались ранее)</t>
  </si>
  <si>
    <t>Витрати технічне обслуговування ОЗ підрядним способом</t>
  </si>
  <si>
    <r>
      <t xml:space="preserve">Из </t>
    </r>
    <r>
      <rPr>
        <b/>
        <sz val="11"/>
        <color theme="1"/>
        <rFont val="Calibri"/>
        <family val="2"/>
        <charset val="204"/>
        <scheme val="minor"/>
      </rPr>
      <t xml:space="preserve"> 6636,59 тыс.грн увеличения  прочих прямых</t>
    </r>
    <r>
      <rPr>
        <sz val="11"/>
        <color theme="1"/>
        <rFont val="Calibri"/>
        <family val="2"/>
        <scheme val="minor"/>
      </rPr>
      <t xml:space="preserve">   затрат :  59% орендная плата - 3936,18тыс.грн;</t>
    </r>
  </si>
  <si>
    <t xml:space="preserve">                                                                                           17% налоги и др. обяз. платежи -1135,52тыс.грн:</t>
  </si>
  <si>
    <t xml:space="preserve">                                                                                          16% затраты на ТОиР -1065,3тыс.грн,из них 990,3тыс.грн работы по зачистке шлама;</t>
  </si>
  <si>
    <t xml:space="preserve">                                                                                  3,7%    затраты на сжатый воздух   - 243,98 тыс.грн;</t>
  </si>
  <si>
    <t xml:space="preserve">                                                                                      0,8% услуги автотравнспорта   -53,71 тыс.грн;</t>
  </si>
  <si>
    <t xml:space="preserve">                                                                                            1,5% увеличение прочих затрат( командировочные расходы ,канцелярские расходы, МБП, содержание производственных помещений- дератизация дезинсекция , вывоз ТБО, покос травы).</t>
  </si>
  <si>
    <t>вневедомственная охрана офиса</t>
  </si>
  <si>
    <t>услуги легкового автотранспорта</t>
  </si>
  <si>
    <t>Витрати на збут, у т.ч.:</t>
  </si>
  <si>
    <t>Інші операційні витрати*</t>
  </si>
  <si>
    <t>релігії</t>
  </si>
  <si>
    <t>11.3</t>
  </si>
  <si>
    <t>11.4</t>
  </si>
  <si>
    <t>11.5</t>
  </si>
  <si>
    <t>11.6</t>
  </si>
  <si>
    <t>11.7</t>
  </si>
  <si>
    <t>11.8</t>
  </si>
  <si>
    <t>Малоцінні та МШП</t>
  </si>
  <si>
    <t>Вартість виробництва теплової енергії разом з Послугою</t>
  </si>
  <si>
    <t>Чистий дохід від реалізації</t>
  </si>
  <si>
    <t>Фінансовий результат</t>
  </si>
  <si>
    <t>Відсоток покриття втрат</t>
  </si>
  <si>
    <t>80%</t>
  </si>
  <si>
    <t>84%</t>
  </si>
  <si>
    <t>101.4%</t>
  </si>
  <si>
    <t>100.73%</t>
  </si>
  <si>
    <t>Послуга на ЦО та ГВС (витрати на збут)</t>
  </si>
  <si>
    <t>Доповнення 2 до Додатку 8</t>
  </si>
  <si>
    <t>Факт 2016</t>
  </si>
  <si>
    <t>Факт 2017</t>
  </si>
  <si>
    <t>План  2018</t>
  </si>
  <si>
    <t>прямі витрати</t>
  </si>
  <si>
    <t xml:space="preserve">інші господарські потреби </t>
  </si>
  <si>
    <t>всього, у т.ч.:</t>
  </si>
  <si>
    <t xml:space="preserve">на виробництво </t>
  </si>
  <si>
    <t xml:space="preserve"> на транспортування </t>
  </si>
  <si>
    <t xml:space="preserve">на  постачання  </t>
  </si>
  <si>
    <t>освітлення, ремонт тощо</t>
  </si>
  <si>
    <t>на транспортування</t>
  </si>
  <si>
    <t xml:space="preserve"> на загально-виробничі витрати</t>
  </si>
  <si>
    <t>на адміністративні  витрати</t>
  </si>
  <si>
    <t>витрати на ремонт</t>
  </si>
  <si>
    <t>фільтр технологія</t>
  </si>
  <si>
    <t>фільтр на значення</t>
  </si>
  <si>
    <t>Обсяг відпуск теплової енергії з котелень</t>
  </si>
  <si>
    <t>Обсяг надходження теплової енергії у мережу (котельні, ТЕЦ, когенерація, покупна, транспортування теплової енергії інших власників)</t>
  </si>
  <si>
    <t>Норма витрат електроенергії на одиницю товарної продукції (теплової енергії)</t>
  </si>
  <si>
    <t>кВт-год/Гкал</t>
  </si>
  <si>
    <t>Обсяг споживання активної електроенергії (покупної, власного виробництва)</t>
  </si>
  <si>
    <t>тис. кВт-год</t>
  </si>
  <si>
    <t>І.І</t>
  </si>
  <si>
    <t>Загальний обсяг споживання електроенергії (1 клас напруги)</t>
  </si>
  <si>
    <t>І.ІІ</t>
  </si>
  <si>
    <t>Середньозважений тариф без ПДВ (1 клас напруги)</t>
  </si>
  <si>
    <t>коп./кВт-год</t>
  </si>
  <si>
    <t>І.ІІІ</t>
  </si>
  <si>
    <t>Загальна вартість електроенергії (1 клас напруги)</t>
  </si>
  <si>
    <t>Обсяг споживання електроенергії (1 клас напруги)</t>
  </si>
  <si>
    <t>3.1.1.</t>
  </si>
  <si>
    <t>Тариф без ПДВ (1 клас напруги)</t>
  </si>
  <si>
    <t>3.1.2.</t>
  </si>
  <si>
    <t>Вартість електроенергії (1 клас напруги)</t>
  </si>
  <si>
    <t>Обсяг споживання електроенергії нічне навантаження (1 клас напруги)</t>
  </si>
  <si>
    <t>3.2.1.</t>
  </si>
  <si>
    <t>Тариф без ПДВ нічне навантаження (1 клас напруги) ( 0,35 )</t>
  </si>
  <si>
    <t>3.2.2.</t>
  </si>
  <si>
    <t>Вартість електроенергії нічне навантаження (1 клас напруги)</t>
  </si>
  <si>
    <t>Обсяг споживання електроенергії полупікове навантаження (1 клас напруги)</t>
  </si>
  <si>
    <t>3.3.1.</t>
  </si>
  <si>
    <t>Тариф без ПДВ полупікове навантаження (1 клас напруги) ( 1,02)</t>
  </si>
  <si>
    <t>3.3.2.</t>
  </si>
  <si>
    <t>Вартість електроенергії полупікове навантаження (1 клас напруги)</t>
  </si>
  <si>
    <t>3.4.</t>
  </si>
  <si>
    <t>Обсяг споживання електроенергії пікове навантаження (1 клас напруги)</t>
  </si>
  <si>
    <t>3.4.1.</t>
  </si>
  <si>
    <t>Тариф без ПДВ пікове навантаження (1 клас напруги) ( 1,68)</t>
  </si>
  <si>
    <t>3.4.2.</t>
  </si>
  <si>
    <t>Вартість електроенергії пікове навантаження (1 клас напруги)</t>
  </si>
  <si>
    <t>ІІ.І.</t>
  </si>
  <si>
    <t>Загальний обсяг споживання електроенергії (ІІ клас напруги)</t>
  </si>
  <si>
    <t>ІІ.ІІ.</t>
  </si>
  <si>
    <t>Середньозважений тариф без ПДВ (ІІ клас напруги)</t>
  </si>
  <si>
    <t>ІІ.ІІІ.</t>
  </si>
  <si>
    <t>Загальна вартість електроенергії (ІІ клас напруги)</t>
  </si>
  <si>
    <t>3.5.</t>
  </si>
  <si>
    <t>Обсяг споживання електроенергії (ІІ клас напруги)</t>
  </si>
  <si>
    <t>3.5.1.</t>
  </si>
  <si>
    <t>3.5.2.</t>
  </si>
  <si>
    <t>3.6.</t>
  </si>
  <si>
    <t>Споживання електроенергії нічне навантаження (ІІ клас напруги)</t>
  </si>
  <si>
    <t>3.6.1.</t>
  </si>
  <si>
    <t>Тариф без ПДВ нічне навантаження (ІІ клас напруги) ( 0,35)</t>
  </si>
  <si>
    <t>3.6.2.</t>
  </si>
  <si>
    <t>Вартість електроенергії нічне навантаження (ІІ клас напруги)</t>
  </si>
  <si>
    <t>3.7.</t>
  </si>
  <si>
    <t>Обсяг споживання електроенергії полупікове навантаження (ІІ клас напруги)</t>
  </si>
  <si>
    <t>3.7.1.</t>
  </si>
  <si>
    <t>Тариф без ПДВ полупікове навантаження (ІІ клас напруги) ( 1,02)</t>
  </si>
  <si>
    <t>3.7.2.</t>
  </si>
  <si>
    <t>Вартість електроенергії полупікове навантаження (ІІ клас напруги)</t>
  </si>
  <si>
    <t>3.8.</t>
  </si>
  <si>
    <t>Обсяг споживання електроенергії пікове навантаження (ІІ клас напруги)</t>
  </si>
  <si>
    <t>3.8.1.</t>
  </si>
  <si>
    <t>Тариф без ПДВ пікове навантаження (ІІ клас напруги) ( 1,68)</t>
  </si>
  <si>
    <t>3.8.2.</t>
  </si>
  <si>
    <t>Вартість електроенергії пікове навантаження (ІІ клас напруги)</t>
  </si>
  <si>
    <t>3.9.</t>
  </si>
  <si>
    <r>
      <t xml:space="preserve">Вартість </t>
    </r>
    <r>
      <rPr>
        <b/>
        <sz val="11"/>
        <rFont val="Arial Cyr"/>
        <charset val="204"/>
      </rPr>
      <t xml:space="preserve">активної </t>
    </r>
    <r>
      <rPr>
        <b/>
        <sz val="10"/>
        <rFont val="Arial Cyr"/>
        <charset val="204"/>
      </rPr>
      <t xml:space="preserve">електроенергії </t>
    </r>
    <r>
      <rPr>
        <sz val="10"/>
        <rFont val="Arial Cyr"/>
        <charset val="204"/>
      </rPr>
      <t>(покупної)</t>
    </r>
    <r>
      <rPr>
        <b/>
        <sz val="10"/>
        <rFont val="Arial Cyr"/>
        <charset val="204"/>
      </rPr>
      <t xml:space="preserve"> всього</t>
    </r>
  </si>
  <si>
    <t>Обсяг споживання електроенергії власного виробництва</t>
  </si>
  <si>
    <t xml:space="preserve">Собівартість електричної енергії власне виробництво </t>
  </si>
  <si>
    <t>4.2.</t>
  </si>
  <si>
    <t>Вартість електроенергії (власне виробництво електричної енергії)</t>
  </si>
  <si>
    <t>Обсяг передачі власної виробленої електричної енергії мережами обленерго</t>
  </si>
  <si>
    <t>Тариф на передачу власної виробленої електричної енергії мережами обленерго без ПДВ</t>
  </si>
  <si>
    <t>5.2.</t>
  </si>
  <si>
    <t>Вартість передачі електроенергії власного виробництва мережами обленерго</t>
  </si>
  <si>
    <t>Обсяг електроенергії власного виробництва на покриття втрат в електричних мережах обленерго при передачі електричної енергії</t>
  </si>
  <si>
    <t>6.1.</t>
  </si>
  <si>
    <t>Відсоток втрат електроенергії в мережах обленерго</t>
  </si>
  <si>
    <t>6.2.</t>
  </si>
  <si>
    <t>Собівартість електричної енергії власного виробництва</t>
  </si>
  <si>
    <t>6.3.</t>
  </si>
  <si>
    <t>Вартість електроенергії власного виробництва на покриття втрат в електричних мережах обленерго при передачі електричної енергії</t>
  </si>
  <si>
    <r>
      <t xml:space="preserve">Обсяг споживання </t>
    </r>
    <r>
      <rPr>
        <b/>
        <sz val="11"/>
        <rFont val="Arial Cyr"/>
        <charset val="204"/>
      </rPr>
      <t>реактивної</t>
    </r>
    <r>
      <rPr>
        <b/>
        <sz val="10"/>
        <rFont val="Arial Cyr"/>
        <charset val="204"/>
      </rPr>
      <t xml:space="preserve"> електроенергії</t>
    </r>
  </si>
  <si>
    <t>тис.кВАр-год</t>
  </si>
  <si>
    <t>Тариф на реактивну електроенергію без ПДВ</t>
  </si>
  <si>
    <t>коп./кВАр-год</t>
  </si>
  <si>
    <t>7.2.</t>
  </si>
  <si>
    <t>Вартість реактивної електроенергії</t>
  </si>
  <si>
    <t>8.</t>
  </si>
  <si>
    <t>Обсяг генерації  реактивної електроенергії</t>
  </si>
  <si>
    <t>8.1.</t>
  </si>
  <si>
    <t>Тариф на генерацію  реактивної електроенергії без ПДВ</t>
  </si>
  <si>
    <t>8.2.</t>
  </si>
  <si>
    <t>Вартість  генерації  реактивної  електроенергії</t>
  </si>
  <si>
    <t>Вартість активної (покупної та власного виробництва з урахуванням передачі її мережами обленерго) та реактивної  електроенергії</t>
  </si>
  <si>
    <t>Рівень складової електроенергії у собівартості тарифу на теплову енергії</t>
  </si>
  <si>
    <t>Директор Дирекції КППВ ПАТ "Сумське НВО"</t>
  </si>
  <si>
    <t xml:space="preserve"> охорона праці</t>
  </si>
  <si>
    <t>амортизація</t>
  </si>
  <si>
    <t>тис. Гкал</t>
  </si>
  <si>
    <t>Загальновиробничі адміністративні витрати</t>
  </si>
  <si>
    <t>витрати на розв'язання спорів у судах</t>
  </si>
  <si>
    <t xml:space="preserve">тариф на </t>
  </si>
  <si>
    <t>Надо уменьшить затраты на 34,6 млн.грн чтоб выйти на тариф Департамента инфраструктуры</t>
  </si>
  <si>
    <t>услугу с НДС</t>
  </si>
  <si>
    <t>расчетный</t>
  </si>
  <si>
    <t>уменьшен на</t>
  </si>
  <si>
    <t>запропоноване зменшення</t>
  </si>
  <si>
    <t xml:space="preserve">                                                                С уменьшением затрат на 14181,35 млн.грн. получается </t>
  </si>
  <si>
    <t>факт 11 месяцев 2018 года</t>
  </si>
  <si>
    <t>факт 2018 рік</t>
  </si>
  <si>
    <t xml:space="preserve"> плановий період 2019</t>
  </si>
  <si>
    <t>5.1</t>
  </si>
  <si>
    <t>власної теплової енергії</t>
  </si>
  <si>
    <t>інших споживачів</t>
  </si>
  <si>
    <t>Додаток 5</t>
  </si>
  <si>
    <t>5.2</t>
  </si>
  <si>
    <t xml:space="preserve">корисний відпуск теплової енергії власним споживачам </t>
  </si>
  <si>
    <t>8.4</t>
  </si>
  <si>
    <t>8.5</t>
  </si>
  <si>
    <t>Вартість послуги</t>
  </si>
  <si>
    <t>паливна складова з ПДВ</t>
  </si>
  <si>
    <t>Виробнича собівартість, зокрема:</t>
  </si>
  <si>
    <t>прямі матеріальні витрати, зокрема.:</t>
  </si>
  <si>
    <t>ел</t>
  </si>
  <si>
    <t>покупна теплова енергія *</t>
  </si>
  <si>
    <t>витрати на розподіл газу</t>
  </si>
  <si>
    <t>1.1.4.2</t>
  </si>
  <si>
    <t>1.1.4.3</t>
  </si>
  <si>
    <t>решта витрат</t>
  </si>
  <si>
    <t>вода</t>
  </si>
  <si>
    <t>мат</t>
  </si>
  <si>
    <t>прямі витрати на оплату праці</t>
  </si>
  <si>
    <t>інші прямі витрати, зокрема:</t>
  </si>
  <si>
    <t>загальновиробничі витрати,  зокрема:</t>
  </si>
  <si>
    <t>Адміністративні витрати, у зокрема:</t>
  </si>
  <si>
    <t>Витрати на збут, зокрема:</t>
  </si>
  <si>
    <t>Інші операційні витрати**</t>
  </si>
  <si>
    <t>Повна собівартість**</t>
  </si>
  <si>
    <t>Розрахунковий прибуток, усього **, зокрема:</t>
  </si>
  <si>
    <t>паливна складова</t>
  </si>
  <si>
    <t>решта витрат, крім паливної складової</t>
  </si>
  <si>
    <t>Обсяг покупної теплової енергії</t>
  </si>
  <si>
    <t>Ціна покупної теплової енергії</t>
  </si>
  <si>
    <t>Додаток 3</t>
  </si>
  <si>
    <t>вода для технологічних потреб  та водовідведення</t>
  </si>
  <si>
    <t>Прямі витрати на оплату праці</t>
  </si>
  <si>
    <t xml:space="preserve">амортизаційні відрахування </t>
  </si>
  <si>
    <t>інші прямі витрати</t>
  </si>
  <si>
    <t>Загальновиробничі витрати, у тому числі:</t>
  </si>
  <si>
    <t>Адміністративні витрати, у тому числі:</t>
  </si>
  <si>
    <t xml:space="preserve">Інші операційні витрати * </t>
  </si>
  <si>
    <t>Витрати на теплову енергію для компенсації втрат теплової енергії в теплових мережах ТОВ "Сумитеплоенерго"</t>
  </si>
  <si>
    <t xml:space="preserve">тис. грн </t>
  </si>
  <si>
    <t>дивіденди</t>
  </si>
  <si>
    <t>резервний фонд (капітал)</t>
  </si>
  <si>
    <t>Вартість транспортування  теплової енергії за відповідними тарифами</t>
  </si>
  <si>
    <t>Середньозважений тариф на транспортування теплової енергії</t>
  </si>
  <si>
    <t>втрати теплової енергії у власних мережах</t>
  </si>
  <si>
    <t>13.2</t>
  </si>
  <si>
    <t>Обсяг транспортування теплової енергії ліцензіата мережами іншого(их) транспортувальника(ів)</t>
  </si>
  <si>
    <t xml:space="preserve">Тариф(и) іншого(их) транспортувальника(ів)на транспортування теплової енергії </t>
  </si>
  <si>
    <t>Додаток 4</t>
  </si>
  <si>
    <t>Виробнича собівартість, у тому числі:</t>
  </si>
  <si>
    <t>інші прямі витрати, у тому числі:</t>
  </si>
  <si>
    <t xml:space="preserve"> амортизаційні відрахування </t>
  </si>
  <si>
    <t xml:space="preserve">Інші  операційні витрати*  </t>
  </si>
  <si>
    <t>Розрахунковий прибуток, усього, зокрема:</t>
  </si>
  <si>
    <t>Вартість постачання теплової енергії за відповідними тарифами</t>
  </si>
  <si>
    <t xml:space="preserve">Середньозважений тариф на постачання теплової енергії  </t>
  </si>
  <si>
    <t>Обсяг реалізованої теплової енергії власним споживачам,  у тому числі на потреби:</t>
  </si>
  <si>
    <t>Додаток 1</t>
  </si>
  <si>
    <t>Для потреб населення</t>
  </si>
  <si>
    <t>Для  потреб бюджетних установ</t>
  </si>
  <si>
    <t>Для  потреб інших споживачів</t>
  </si>
  <si>
    <t>Для  потреб релігії</t>
  </si>
  <si>
    <t>Всього, тис.грн.</t>
  </si>
  <si>
    <t>Питома вага, %</t>
  </si>
  <si>
    <t>витрати на паливо</t>
  </si>
  <si>
    <t>витрати на електроенергію</t>
  </si>
  <si>
    <t xml:space="preserve">витрати на покупну теплову енергію   </t>
  </si>
  <si>
    <t xml:space="preserve">транспортування теплової енергії тепловими мережами інших підприємств </t>
  </si>
  <si>
    <t>1.1.7</t>
  </si>
  <si>
    <t>виробництво</t>
  </si>
  <si>
    <t>постачання</t>
  </si>
  <si>
    <t>1.4.4</t>
  </si>
  <si>
    <t>амортизаційні відрахування</t>
  </si>
  <si>
    <t>2.4</t>
  </si>
  <si>
    <t>Собівартість теплової енергії власних ТЕЦ, ТЕС, АЕС,  когенераційних установок та установок з використанням альтернативних джерел енергії, у тому числі:</t>
  </si>
  <si>
    <t xml:space="preserve">витрати на паливо у собівартості теплової енергії власних ТЕЦ, ТЕС, АЕС,  когенераційних установок </t>
  </si>
  <si>
    <t>Розрахунковий прибуток у тарифах власних ТЕЦ, ТЕС,  когенераційних установок та установок з використанням альтернативних джерел енергії, у тому числі:</t>
  </si>
  <si>
    <t>виробничі інвестиції</t>
  </si>
  <si>
    <t>Вартість виробництва теплової енергії власними ТЕЦ, ТЕС, АЕС,  когенераційними установками  та установками з використанням альтернативних джерел енергії</t>
  </si>
  <si>
    <t xml:space="preserve">Обсяг відпуску теплової енергії з колекторів власних ТЕЦ, ТЕС, АЕС,  когенераційних установок  та установок з використанням альтернативних джерел енергії без урахування обсягу теплової енергії  на  господарські потреби ліцензованої діяльності </t>
  </si>
  <si>
    <t xml:space="preserve">Повна собівартість виробництва теплової енергії </t>
  </si>
  <si>
    <t xml:space="preserve">Витрати на покриття втрат </t>
  </si>
  <si>
    <t>Коригування витрат</t>
  </si>
  <si>
    <t>Розрахунковий прибуток виробництва теплової енергії, усього, у тому числі:</t>
  </si>
  <si>
    <t>21.1</t>
  </si>
  <si>
    <t>21.2</t>
  </si>
  <si>
    <t xml:space="preserve">на розвиток виробництва (виробничі інвестиції) </t>
  </si>
  <si>
    <t>інше використання прибутку (прибуток у тарифах ТЕЦ, ТЕС, когенераційних установках)</t>
  </si>
  <si>
    <t>Загальна вартість виробництва теплової енергії</t>
  </si>
  <si>
    <t>Реалізація  теплової енергії власним споживачам котельні</t>
  </si>
  <si>
    <t>Реалізація  теплової енергії власним споживачам ТЕЦ</t>
  </si>
  <si>
    <t>Реалізація  теплової енергії власним споживачам всього</t>
  </si>
  <si>
    <t>29.1</t>
  </si>
  <si>
    <t>29.2</t>
  </si>
  <si>
    <t xml:space="preserve">Загальний обсяг відпуску теплової енергії  з колекторів власних джерел (крім систем автономного опалення) з урахуванням покупної теплової енергії та без урахування обсягу теплової енергії  на  господарські потреби ліцензованої діяльності </t>
  </si>
  <si>
    <t xml:space="preserve">Тариф на виробництво теплової енергії </t>
  </si>
  <si>
    <t>інше використання прибутку</t>
  </si>
  <si>
    <t xml:space="preserve">інше використання прибутку </t>
  </si>
  <si>
    <t>Витрати на відшкодування втрат</t>
  </si>
  <si>
    <t>інше використання  прибутку</t>
  </si>
  <si>
    <t>Вартість виробництва 1 Гкал теплової енергії на власних  ТЕЦ, ТЕС, АЕС,  когенераційними установками та установками з використанням альтернативних джерел енергії</t>
  </si>
  <si>
    <t xml:space="preserve">витрати на паливо у собівартості теплової енергії </t>
  </si>
  <si>
    <t>26.1</t>
  </si>
  <si>
    <t>26.2</t>
  </si>
  <si>
    <t xml:space="preserve">витрати на паливо у загальній вартості теплової енергії </t>
  </si>
  <si>
    <t>26.3</t>
  </si>
  <si>
    <t>26.4</t>
  </si>
  <si>
    <t>27.1</t>
  </si>
  <si>
    <t>27.2</t>
  </si>
  <si>
    <t>Виробнича собівартість,  зокрема:</t>
  </si>
  <si>
    <t>Прямі матеріальні витрати, зокрема:</t>
  </si>
  <si>
    <t>Інші прямі витрати, зокрема:</t>
  </si>
  <si>
    <t>Загальновиробничі витрати, зокрема:</t>
  </si>
  <si>
    <t>Адміністративні витрати, зокрема:</t>
  </si>
  <si>
    <t>Розрахунковий прибуток*, усього,  зокрема:</t>
  </si>
  <si>
    <t xml:space="preserve">інше використання  прибутку </t>
  </si>
  <si>
    <t>Обсяг надходження теплової енергії до мережі ліцензіата, зокрема:</t>
  </si>
  <si>
    <t>теплоенергії енргії інших власників для транспортування мережами ліцензіата</t>
  </si>
  <si>
    <t>Втрати теплової енергії в мережах ліцензіата, усього, зокрема:</t>
  </si>
  <si>
    <t>втрати теплової енергії в мережах інших власників для транспортування мережами ліцензіата</t>
  </si>
  <si>
    <t>Корисний відпуск теплової енергії з мереж ліцензіата, усього, зокрема:</t>
  </si>
  <si>
    <t>вартість 1 Гкал теплової енергії для компенсації втрат власної теплової енергії ліцензіата в теплових мережах</t>
  </si>
  <si>
    <t xml:space="preserve">вартість 1 Гкал теплової енергії решти розподілених витрат на транспортування теплової енергії тепловими мережами </t>
  </si>
  <si>
    <t>Усього розподілені витрати на утримання, експлуатацію основних засобів</t>
  </si>
  <si>
    <t xml:space="preserve">у тому числі на 1 Гкал </t>
  </si>
  <si>
    <t>Вартість виробництва 1 Гкал теплової енергії на власних котельнях, зокрема:</t>
  </si>
  <si>
    <t>витрати на теплову енергію  для компенсації втрат власної теплової енергії ліцензіата у власних теплових мережах</t>
  </si>
  <si>
    <t>витрати на теплову енергію для компенсації втрат власної теплової енергії в теплових мережах інших суб'єктів господарювання</t>
  </si>
  <si>
    <t>Витрати на теплову енергію  для компенсації втрат власної теплової енергії ліцензіата в теплових мережах, усього, у тому числі:</t>
  </si>
  <si>
    <t>Обсяг надходження теплової енергії до мережі ліцензіата(річний обсяг транспортування (реалізації) теплової енергії інших суб’єктів господарювання)</t>
  </si>
  <si>
    <t>Повна собівартість виробництво теплової енергії власними котельнями</t>
  </si>
  <si>
    <t>Відпуск теплової енергії з колекторів власних котелень (без господарської діяльності)</t>
  </si>
  <si>
    <t>Витрати на придбання холодної води для надання послуги з постачання гарячої води</t>
  </si>
  <si>
    <t>x</t>
  </si>
  <si>
    <t>решта витрат, крім паливної складової, з ПДВ</t>
  </si>
  <si>
    <t>Обсяг теплової енергії, врахований у розрахунку собівартості, Гкал</t>
  </si>
  <si>
    <t>Кількість абонентів, яким надаються послуги</t>
  </si>
  <si>
    <r>
      <t>Обсяг холодної води для підігріву, тис. м</t>
    </r>
    <r>
      <rPr>
        <b/>
        <vertAlign val="superscript"/>
        <sz val="8"/>
        <color theme="1"/>
        <rFont val="Times New Roman"/>
        <family val="1"/>
        <charset val="204"/>
      </rPr>
      <t>-3</t>
    </r>
  </si>
  <si>
    <r>
      <t>Вартість 1 м</t>
    </r>
    <r>
      <rPr>
        <b/>
        <vertAlign val="superscript"/>
        <sz val="8"/>
        <color theme="1"/>
        <rFont val="Times New Roman"/>
        <family val="1"/>
        <charset val="204"/>
      </rPr>
      <t>-3</t>
    </r>
    <r>
      <rPr>
        <sz val="11"/>
        <color theme="1"/>
        <rFont val="Times New Roman"/>
        <family val="1"/>
        <charset val="204"/>
      </rPr>
      <t> холодної води без ПДВ, грн</t>
    </r>
  </si>
  <si>
    <r>
      <t>Питомі норми, враховані у планованих тарифах на послуги з постачання гарячої води, Гкал/м</t>
    </r>
    <r>
      <rPr>
        <b/>
        <vertAlign val="superscript"/>
        <sz val="8"/>
        <color theme="1"/>
        <rFont val="Times New Roman"/>
        <family val="1"/>
        <charset val="204"/>
      </rPr>
      <t>-3</t>
    </r>
  </si>
  <si>
    <t>Виробнича собівартість, усього, у тому числі:</t>
  </si>
  <si>
    <t>Вартість власної теплової енергії, врахована у встановлених тарифах на теплову енергію для потреб відповідної категорії споживачів</t>
  </si>
  <si>
    <t>Повна планована собівартість послуг</t>
  </si>
  <si>
    <t>Тариф на теплову енергію без ПДВ, грн/Гкал, у тому числі:</t>
  </si>
  <si>
    <t>повна планована собівартість теплової енергії, грн/Гкал</t>
  </si>
  <si>
    <t>прибуток у тарифі на теплову енергію, грн/Гкал</t>
  </si>
  <si>
    <t>вартість теплової енергії</t>
  </si>
  <si>
    <t>решта складових тарифу</t>
  </si>
  <si>
    <t>Плановані тарифні витрати на послугу/тариф без ПДВ, у тому числі:</t>
  </si>
  <si>
    <r>
      <t>Обсяг споживання гарячої води відповідною категорією споживачів, тис. м</t>
    </r>
    <r>
      <rPr>
        <b/>
        <sz val="8"/>
        <color theme="1"/>
        <rFont val="Times New Roman"/>
        <family val="1"/>
        <charset val="204"/>
      </rPr>
      <t> 3</t>
    </r>
  </si>
  <si>
    <t>корисний відпуск теплової енергії інших власників, зокрема на потреби:</t>
  </si>
  <si>
    <t>корисний відпуск теплової енергії власним споживачам , зокрема на потреби:</t>
  </si>
  <si>
    <t>13.2.2.1</t>
  </si>
  <si>
    <t>13.2.2.2</t>
  </si>
  <si>
    <t>13.2.2.3</t>
  </si>
  <si>
    <t>13.2.2.4</t>
  </si>
  <si>
    <t xml:space="preserve">транспортування </t>
  </si>
  <si>
    <t>Витрати на теплову енергію  для компенсації втрат власної теплової енергії ліцензіата в теплових мережах</t>
  </si>
  <si>
    <t>Загальний обсяг реалізації  теплової енергії власним споживачам, Гкал</t>
  </si>
  <si>
    <t>Повна собівартість*(котельні)</t>
  </si>
  <si>
    <t>Реалізація  теплової енергії власним споживачам ТЕЦ, Гкал</t>
  </si>
  <si>
    <t>Реалізація  теплової енергії власним споживачам котельні, Гкал</t>
  </si>
  <si>
    <t>Загальний обсяг відпуску теплової енергії  з колекторів власних джерел (крім систем автономного опалення) з урахуванням покупної теплової енергії та без урахування обсягу теплової енергії  на  господарські потреби ліцензованої діяльності, Гкал</t>
  </si>
  <si>
    <t>№ з/п в додатках</t>
  </si>
  <si>
    <t>Вартість теплової енергії за відповідними тарифами (котельні)</t>
  </si>
  <si>
    <t>Вартість теплової енергії власними ТЕЦ, ТЕС, АЕС,  когенераційними установками  та установками з використанням альтернативних джерел енергії</t>
  </si>
  <si>
    <t>Розрахунковий прибуток теплової енергії, усього, у тому числі:</t>
  </si>
  <si>
    <t>Загальна вартість теплової енергії за відповідними тарифами</t>
  </si>
  <si>
    <t>Тариф на  теплову енергію, грн/Гкал</t>
  </si>
  <si>
    <t>№</t>
  </si>
  <si>
    <r>
      <t>Плановані тарифи на послуги з ПДВ</t>
    </r>
    <r>
      <rPr>
        <b/>
        <sz val="11"/>
        <color theme="0"/>
        <rFont val="Times New Roman"/>
        <family val="1"/>
        <charset val="204"/>
      </rPr>
      <t>, усього, зокрема:</t>
    </r>
  </si>
  <si>
    <t>Додаток 2</t>
  </si>
  <si>
    <t>18.4</t>
  </si>
  <si>
    <t>Витрати електроенергії на потреби ліцензованої діяльності з виробництва, транспортування та постачання теплової енергії ПАТ "Сумське НВО " за фактичні періоди 2016 та 2017 років та плановий 2018 рік</t>
  </si>
  <si>
    <t>до рішення Виконавчого комітету</t>
  </si>
  <si>
    <t>від</t>
  </si>
  <si>
    <t xml:space="preserve">Структура тарифу на теплову енергію </t>
  </si>
  <si>
    <t>ТОВАРИСТВА З ОБМЕЖЕНОЮ ВІДПОВІДАЛЬНІСТЮ "СУМИТЕПЛОЕНЕРГО"</t>
  </si>
  <si>
    <t>Директор Департаменту інфраструктури міста</t>
  </si>
  <si>
    <t>О.І. Журба</t>
  </si>
  <si>
    <t>Для  потреб релігійних організацій</t>
  </si>
  <si>
    <t>Структура тарифу на виробництво теплової енергії</t>
  </si>
  <si>
    <t>Додаток 6</t>
  </si>
  <si>
    <t xml:space="preserve">Структура тарифу на транспортування теплової енергії </t>
  </si>
  <si>
    <t xml:space="preserve">ТОВАРИСТВА З ОБМЕЖЕНОЮ ВІДПОВІДАЛЬНІСТЮ </t>
  </si>
  <si>
    <t>"КОТЕЛЬНЯ ПІВНІЧНОГО ПРОМИСЛОВОГО ВУЗЛА" тепловими мережами</t>
  </si>
  <si>
    <t xml:space="preserve"> Для потреб населення</t>
  </si>
  <si>
    <t>міста Сумської міської ради</t>
  </si>
  <si>
    <t>Директор Департаменту інфраструктури міста Сумської міської ради</t>
  </si>
  <si>
    <t>Структура тарифу на транспортування теплової енергії власним споживачам</t>
  </si>
  <si>
    <t>2.5</t>
  </si>
  <si>
    <t>2.6</t>
  </si>
  <si>
    <t>2.7</t>
  </si>
  <si>
    <t>10.5</t>
  </si>
  <si>
    <t>14.1</t>
  </si>
  <si>
    <t>14.2</t>
  </si>
  <si>
    <t>15.1</t>
  </si>
  <si>
    <t>15.1.1</t>
  </si>
  <si>
    <t>15.1.2</t>
  </si>
  <si>
    <t>15.1.3</t>
  </si>
  <si>
    <t>Структура тарифу на постачання теплової енергії</t>
  </si>
  <si>
    <t>Витрати на збут</t>
  </si>
  <si>
    <t>15.2</t>
  </si>
  <si>
    <t>16.1.1</t>
  </si>
  <si>
    <t>16.1.2</t>
  </si>
  <si>
    <t>16.1.3</t>
  </si>
  <si>
    <t>16.1.4</t>
  </si>
  <si>
    <t>Структура тарифу на послугу з  постачання гарячої води, що надається споживачам</t>
  </si>
  <si>
    <t>Для потреб бюджетних установ</t>
  </si>
  <si>
    <t>Для потреб інших споживачів</t>
  </si>
  <si>
    <t>Для потреб релігійних організацій</t>
  </si>
  <si>
    <r>
      <t>грн/м</t>
    </r>
    <r>
      <rPr>
        <vertAlign val="superscript"/>
        <sz val="11"/>
        <color theme="1"/>
        <rFont val="Times New Roman"/>
        <family val="1"/>
        <charset val="204"/>
      </rPr>
      <t xml:space="preserve"> 3</t>
    </r>
  </si>
  <si>
    <t>Директор Департаменту інфраструктури                                  міста Сумської міської ради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</si>
</sst>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8">
    <numFmt numFmtId="164" formatCode="_-* #,##0_₴_-;\-* #,##0_₴_-;_-* &quot;-&quot;_₴_-;_-@_-"/>
    <numFmt numFmtId="165" formatCode="_-* #,##0.00_₴_-;\-* #,##0.00_₴_-;_-* &quot;-&quot;??_₴_-;_-@_-"/>
    <numFmt numFmtId="166" formatCode="_-* #,##0.00\ _₽_-;\-* #,##0.00\ _₽_-;_-* &quot;-&quot;??\ _₽_-;_-@_-"/>
    <numFmt numFmtId="167" formatCode="#,##0&quot;р.&quot;;[Red]\-#,##0&quot;р.&quot;"/>
    <numFmt numFmtId="168" formatCode="#,##0.00&quot;р.&quot;;\-#,##0.00&quot;р.&quot;"/>
    <numFmt numFmtId="169" formatCode="_-* #,##0.00&quot;р.&quot;_-;\-* #,##0.00&quot;р.&quot;_-;_-* &quot;-&quot;??&quot;р.&quot;_-;_-@_-"/>
    <numFmt numFmtId="170" formatCode="_-* #,##0.00_р_._-;\-* #,##0.00_р_._-;_-* &quot;-&quot;??_р_._-;_-@_-"/>
    <numFmt numFmtId="171" formatCode="_-* #,##0.00\ _г_р_н_._-;\-* #,##0.00\ _г_р_н_._-;_-* &quot;-&quot;??\ _г_р_н_._-;_-@_-"/>
    <numFmt numFmtId="172" formatCode="_(* #,##0.00_);_(* \(#,##0.00\);_(* &quot;-&quot;??_);_(@_)"/>
    <numFmt numFmtId="173" formatCode="0.0"/>
    <numFmt numFmtId="174" formatCode="0.000"/>
    <numFmt numFmtId="175" formatCode="#,##0.000"/>
    <numFmt numFmtId="176" formatCode="_-* #,##0\ _к_._-;\-* #,##0\ _к_._-;_-* &quot;-&quot;\ _к_._-;_-@_-"/>
    <numFmt numFmtId="177" formatCode="_-* #,##0.0\ _г_р_н_._-;\-* #,##0.0\ _г_р_н_._-;_-* &quot;-&quot;??\ _г_р_н_._-;_-@_-"/>
    <numFmt numFmtId="178" formatCode="&quot;$&quot;#,##0_);\(&quot;$&quot;#,##0\)"/>
    <numFmt numFmtId="179" formatCode="#,##0;\-#,##0;&quot;-&quot;"/>
    <numFmt numFmtId="180" formatCode="#,##0.00;\-#,##0.00;&quot;-&quot;"/>
    <numFmt numFmtId="181" formatCode="#,##0%;\-#,##0%;&quot;- &quot;"/>
    <numFmt numFmtId="182" formatCode="#,##0.0%;\-#,##0.0%;&quot;- &quot;"/>
    <numFmt numFmtId="183" formatCode="#,##0.00%;\-#,##0.00%;&quot;- &quot;"/>
    <numFmt numFmtId="184" formatCode="#,##0.0;\-#,##0.0;&quot;-&quot;"/>
    <numFmt numFmtId="185" formatCode="#,##0.00_ ;\-#,##0.00\ "/>
    <numFmt numFmtId="186" formatCode="0%;\(0%\)"/>
    <numFmt numFmtId="187" formatCode="dd\ mmm\ yyyy_);;;&quot;  &quot;@"/>
    <numFmt numFmtId="188" formatCode="[Blue]#,##0;[Blue]\(#,##0\)"/>
    <numFmt numFmtId="189" formatCode="#,##0;\(#,##0\)"/>
    <numFmt numFmtId="190" formatCode="_([$€]* #,##0.00_);_([$€]* \(#,##0.00\);_([$€]* &quot;-&quot;??_);_(@_)"/>
    <numFmt numFmtId="191" formatCode="#,##0_);\(#,##0\);&quot;- &quot;;&quot;  &quot;@"/>
    <numFmt numFmtId="192" formatCode="###\ ##0.000"/>
    <numFmt numFmtId="193" formatCode="0.0_)"/>
    <numFmt numFmtId="194" formatCode="&quot;$&quot;#,##0;[Red]\-&quot;$&quot;#,##0"/>
    <numFmt numFmtId="195" formatCode="&quot;$&quot;#,##0.00;[Red]\-&quot;$&quot;#,##0.00"/>
    <numFmt numFmtId="196" formatCode="\ \ @"/>
    <numFmt numFmtId="197" formatCode="\ \ \ \ @"/>
    <numFmt numFmtId="198" formatCode="_-* #,##0.00_₴_-;\-* #,##0.00_₴_-;_-* \-??_₴_-;_-@_-"/>
    <numFmt numFmtId="199" formatCode="0.0;\(0.0\);\ ;\-"/>
    <numFmt numFmtId="200" formatCode="_(&quot;$&quot;* #,##0.00_);_(&quot;$&quot;* \(#,##0.00\);_(&quot;$&quot;* &quot;-&quot;??_);_(@_)"/>
    <numFmt numFmtId="201" formatCode="_-* #,##0.000\ _₽_-;\-* #,##0.000\ _₽_-;_-* &quot;-&quot;???\ _₽_-;_-@_-"/>
    <numFmt numFmtId="202" formatCode="&quot;error&quot;;&quot;error&quot;;&quot;OK&quot;;&quot;  &quot;@"/>
    <numFmt numFmtId="203" formatCode="_-* #,##0&quot;р.&quot;_-;\-* #,##0&quot;р.&quot;_-;_-* &quot;-&quot;&quot;р.&quot;_-;_-@_-"/>
    <numFmt numFmtId="204" formatCode="General_)"/>
    <numFmt numFmtId="205" formatCode="#,##0.0000_);\(#,##0.0000\);&quot;- &quot;;&quot;  &quot;@"/>
    <numFmt numFmtId="206" formatCode="#,##0_);\(#,##0\)"/>
    <numFmt numFmtId="207" formatCode="_(&quot;$&quot;* #,##0_);_(&quot;$&quot;* \(#,##0\);_(&quot;$&quot;* &quot;-&quot;_);_(@_)"/>
    <numFmt numFmtId="208" formatCode="&quot;$&quot;#,##0_);[Red]\(&quot;$&quot;#,##0\)"/>
    <numFmt numFmtId="209" formatCode="&quot;$&quot;#,##0.00_);[Red]\(&quot;$&quot;#,##0.00\)"/>
    <numFmt numFmtId="210" formatCode=";;&quot;zero&quot;;&quot;  &quot;@"/>
    <numFmt numFmtId="211" formatCode="#,##0.0000"/>
  </numFmts>
  <fonts count="20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 Cyr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sz val="10"/>
      <name val="Arial Cyr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2"/>
      <name val="Courier"/>
      <family val="1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2"/>
      <color indexed="9"/>
      <name val="Bookman Old Style"/>
      <family val="1"/>
      <charset val="204"/>
    </font>
    <font>
      <sz val="10"/>
      <name val="Arial"/>
      <family val="2"/>
    </font>
    <font>
      <sz val="10"/>
      <name val="Helv"/>
    </font>
    <font>
      <sz val="10"/>
      <name val="Helv"/>
      <charset val="204"/>
    </font>
    <font>
      <b/>
      <sz val="10"/>
      <name val="MS Sans Serif"/>
      <family val="2"/>
      <charset val="204"/>
    </font>
    <font>
      <sz val="10"/>
      <color indexed="8"/>
      <name val="Arial"/>
      <family val="2"/>
    </font>
    <font>
      <b/>
      <sz val="12"/>
      <name val="Arial"/>
      <family val="2"/>
      <charset val="204"/>
    </font>
    <font>
      <sz val="10"/>
      <color indexed="0"/>
      <name val="MS Sans Serif"/>
      <family val="2"/>
      <charset val="204"/>
    </font>
    <font>
      <sz val="10"/>
      <color indexed="12"/>
      <name val="Arial"/>
      <family val="2"/>
    </font>
    <font>
      <sz val="10"/>
      <name val="FreeSet"/>
      <family val="2"/>
    </font>
    <font>
      <sz val="8"/>
      <name val="Arial"/>
      <family val="2"/>
    </font>
    <font>
      <b/>
      <sz val="12"/>
      <name val="Arial"/>
      <family val="2"/>
    </font>
    <font>
      <sz val="8"/>
      <color indexed="16"/>
      <name val="Arial MT"/>
    </font>
    <font>
      <u/>
      <sz val="10"/>
      <color indexed="12"/>
      <name val="Arial"/>
      <family val="2"/>
      <charset val="204"/>
    </font>
    <font>
      <sz val="10"/>
      <name val="PragmaticaCTT"/>
      <charset val="204"/>
    </font>
    <font>
      <b/>
      <sz val="14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indexed="9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9"/>
      <name val="Arial"/>
      <family val="2"/>
      <charset val="204"/>
    </font>
    <font>
      <sz val="11"/>
      <name val="Arial"/>
      <family val="2"/>
      <charset val="204"/>
    </font>
    <font>
      <sz val="11"/>
      <color indexed="9"/>
      <name val="Arial"/>
      <family val="2"/>
      <charset val="204"/>
    </font>
    <font>
      <i/>
      <sz val="11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sz val="10"/>
      <color indexed="14"/>
      <name val="Arial"/>
      <family val="2"/>
    </font>
    <font>
      <sz val="12"/>
      <name val="Arial"/>
      <family val="2"/>
      <charset val="204"/>
    </font>
    <font>
      <sz val="8"/>
      <name val="Arial MT"/>
    </font>
    <font>
      <b/>
      <sz val="10"/>
      <name val="Arial"/>
      <family val="2"/>
      <charset val="204"/>
    </font>
    <font>
      <sz val="10"/>
      <color indexed="10"/>
      <name val="Arial"/>
      <family val="2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name val="Pragmatica"/>
    </font>
    <font>
      <sz val="11"/>
      <color indexed="28"/>
      <name val="Calibri"/>
      <family val="2"/>
      <charset val="204"/>
    </font>
    <font>
      <sz val="11"/>
      <color indexed="58"/>
      <name val="Calibri"/>
      <family val="2"/>
      <charset val="204"/>
    </font>
    <font>
      <b/>
      <sz val="15"/>
      <color indexed="21"/>
      <name val="Calibri"/>
      <family val="2"/>
      <charset val="204"/>
    </font>
    <font>
      <b/>
      <sz val="13"/>
      <color indexed="21"/>
      <name val="Calibri"/>
      <family val="2"/>
      <charset val="204"/>
    </font>
    <font>
      <b/>
      <sz val="11"/>
      <color indexed="21"/>
      <name val="Calibri"/>
      <family val="2"/>
      <charset val="204"/>
    </font>
    <font>
      <b/>
      <sz val="18"/>
      <color indexed="21"/>
      <name val="Cambria"/>
      <family val="2"/>
      <charset val="204"/>
    </font>
    <font>
      <b/>
      <sz val="18"/>
      <color indexed="62"/>
      <name val="Cambria"/>
      <family val="2"/>
      <charset val="204"/>
    </font>
    <font>
      <b/>
      <sz val="11"/>
      <color indexed="10"/>
      <name val="Calibri"/>
      <family val="2"/>
      <charset val="204"/>
    </font>
    <font>
      <sz val="10"/>
      <color indexed="8"/>
      <name val="Arial Cyr"/>
      <family val="2"/>
      <charset val="204"/>
    </font>
    <font>
      <sz val="8"/>
      <name val="Arial"/>
      <family val="2"/>
      <charset val="204"/>
    </font>
    <font>
      <sz val="11"/>
      <color indexed="19"/>
      <name val="Calibri"/>
      <family val="2"/>
      <charset val="204"/>
    </font>
    <font>
      <sz val="11"/>
      <name val="Times New Roman Cyr"/>
      <family val="1"/>
      <charset val="204"/>
    </font>
    <font>
      <sz val="12"/>
      <name val="Journal"/>
    </font>
    <font>
      <sz val="10"/>
      <name val="Tahoma"/>
      <family val="2"/>
      <charset val="204"/>
    </font>
    <font>
      <sz val="10"/>
      <name val="Petersburg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14"/>
      <name val="Arial"/>
      <family val="2"/>
      <charset val="204"/>
    </font>
    <font>
      <sz val="12"/>
      <name val="Arial Cyr"/>
      <charset val="204"/>
    </font>
    <font>
      <sz val="14"/>
      <color theme="1"/>
      <name val="Calibri"/>
      <family val="2"/>
      <scheme val="minor"/>
    </font>
    <font>
      <b/>
      <sz val="10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i/>
      <sz val="9"/>
      <color theme="1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i/>
      <sz val="9"/>
      <name val="Times New Roman"/>
      <family val="1"/>
      <charset val="204"/>
    </font>
    <font>
      <b/>
      <i/>
      <sz val="9"/>
      <color rgb="FFFF0000"/>
      <name val="Times New Roman"/>
      <family val="1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9"/>
      <name val="Arial Cyr"/>
      <charset val="204"/>
    </font>
    <font>
      <sz val="9"/>
      <name val="Arial Cyr"/>
      <charset val="204"/>
    </font>
    <font>
      <b/>
      <sz val="11"/>
      <name val="Arial Cyr"/>
      <charset val="204"/>
    </font>
    <font>
      <sz val="10"/>
      <name val="Arial Cyr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20"/>
      <name val="Calibri"/>
      <family val="2"/>
    </font>
    <font>
      <i/>
      <sz val="8"/>
      <color theme="1"/>
      <name val="Times New Roman"/>
      <family val="1"/>
      <charset val="204"/>
    </font>
    <font>
      <b/>
      <i/>
      <sz val="8"/>
      <color theme="1"/>
      <name val="Times New Roman"/>
      <family val="1"/>
      <charset val="204"/>
    </font>
    <font>
      <i/>
      <sz val="8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8"/>
      <name val="Arial Cyr"/>
      <family val="2"/>
      <charset val="204"/>
    </font>
    <font>
      <sz val="8"/>
      <color indexed="8"/>
      <name val="Tahoma"/>
      <family val="2"/>
      <charset val="204"/>
    </font>
    <font>
      <sz val="11"/>
      <color rgb="FF292B2C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u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Courier New"/>
      <family val="3"/>
      <charset val="204"/>
    </font>
    <font>
      <b/>
      <sz val="10"/>
      <name val="Arial"/>
      <family val="2"/>
    </font>
    <font>
      <i/>
      <sz val="10"/>
      <name val="Arial"/>
      <family val="2"/>
      <charset val="204"/>
    </font>
    <font>
      <sz val="10"/>
      <name val="MS Sans Serif"/>
      <family val="2"/>
      <charset val="204"/>
    </font>
    <font>
      <sz val="10"/>
      <name val="Times New Roman CE"/>
    </font>
    <font>
      <sz val="10"/>
      <name val="Arial CE"/>
      <charset val="238"/>
    </font>
    <font>
      <sz val="8"/>
      <name val="Arial CE"/>
    </font>
    <font>
      <sz val="7"/>
      <color rgb="FF000000"/>
      <name val="Arial"/>
      <family val="2"/>
      <charset val="204"/>
    </font>
    <font>
      <sz val="9"/>
      <color rgb="FF000000"/>
      <name val="Times New Roman"/>
      <family val="1"/>
      <charset val="204"/>
    </font>
    <font>
      <sz val="10"/>
      <name val="Courier"/>
      <family val="3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vertAlign val="superscript"/>
      <sz val="8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0"/>
      <color rgb="FF00000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b/>
      <sz val="13"/>
      <name val="Times New Roman"/>
      <family val="1"/>
      <charset val="204"/>
    </font>
  </fonts>
  <fills count="9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8"/>
        <bgColor indexed="44"/>
      </patternFill>
    </fill>
    <fill>
      <patternFill patternType="solid">
        <fgColor indexed="31"/>
        <bgColor indexed="48"/>
      </patternFill>
    </fill>
    <fill>
      <patternFill patternType="solid">
        <fgColor indexed="29"/>
        <bgColor indexed="25"/>
      </patternFill>
    </fill>
    <fill>
      <patternFill patternType="solid">
        <fgColor indexed="45"/>
        <bgColor indexed="61"/>
      </patternFill>
    </fill>
    <fill>
      <patternFill patternType="solid">
        <fgColor indexed="35"/>
        <bgColor indexed="15"/>
      </patternFill>
    </fill>
    <fill>
      <patternFill patternType="solid">
        <fgColor indexed="42"/>
        <bgColor indexed="27"/>
      </patternFill>
    </fill>
    <fill>
      <patternFill patternType="solid">
        <fgColor indexed="9"/>
        <bgColor indexed="41"/>
      </patternFill>
    </fill>
    <fill>
      <patternFill patternType="solid">
        <fgColor indexed="46"/>
        <bgColor indexed="61"/>
      </patternFill>
    </fill>
    <fill>
      <patternFill patternType="solid">
        <fgColor indexed="15"/>
        <bgColor indexed="48"/>
      </patternFill>
    </fill>
    <fill>
      <patternFill patternType="solid">
        <fgColor indexed="27"/>
        <bgColor indexed="42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48"/>
      </patternFill>
    </fill>
    <fill>
      <patternFill patternType="solid">
        <fgColor indexed="25"/>
        <bgColor indexed="29"/>
      </patternFill>
    </fill>
    <fill>
      <patternFill patternType="solid">
        <fgColor indexed="11"/>
        <bgColor indexed="49"/>
      </patternFill>
    </fill>
    <fill>
      <patternFill patternType="solid">
        <fgColor indexed="22"/>
        <bgColor indexed="35"/>
      </patternFill>
    </fill>
    <fill>
      <patternFill patternType="solid">
        <fgColor indexed="34"/>
        <bgColor indexed="26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4"/>
        <bgColor indexed="55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2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49"/>
      </patternFill>
    </fill>
    <fill>
      <patternFill patternType="solid">
        <fgColor indexed="62"/>
        <bgColor indexed="28"/>
      </patternFill>
    </fill>
    <fill>
      <patternFill patternType="solid">
        <fgColor indexed="10"/>
        <bgColor indexed="60"/>
      </patternFill>
    </fill>
    <fill>
      <patternFill patternType="solid">
        <fgColor indexed="50"/>
        <bgColor indexed="23"/>
      </patternFill>
    </fill>
    <fill>
      <patternFill patternType="solid">
        <fgColor indexed="57"/>
        <bgColor indexed="38"/>
      </patternFill>
    </fill>
    <fill>
      <patternFill patternType="solid">
        <fgColor indexed="54"/>
        <bgColor indexed="28"/>
      </patternFill>
    </fill>
    <fill>
      <patternFill patternType="solid">
        <fgColor indexed="53"/>
        <bgColor indexed="25"/>
      </patternFill>
    </fill>
    <fill>
      <patternFill patternType="solid">
        <fgColor indexed="55"/>
        <bgColor indexed="24"/>
      </patternFill>
    </fill>
    <fill>
      <patternFill patternType="solid">
        <fgColor indexed="61"/>
        <bgColor indexed="45"/>
      </patternFill>
    </fill>
    <fill>
      <patternFill patternType="solid">
        <fgColor indexed="26"/>
        <bgColor indexed="34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3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30"/>
        <bgColor indexed="21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56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4"/>
      </patternFill>
    </fill>
    <fill>
      <patternFill patternType="solid">
        <fgColor indexed="4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thick">
        <color indexed="40"/>
      </bottom>
      <diagonal/>
    </border>
    <border>
      <left/>
      <right/>
      <top/>
      <bottom style="thick">
        <color indexed="15"/>
      </bottom>
      <diagonal/>
    </border>
    <border>
      <left/>
      <right/>
      <top/>
      <bottom style="medium">
        <color indexed="15"/>
      </bottom>
      <diagonal/>
    </border>
    <border>
      <left/>
      <right/>
      <top/>
      <bottom style="double">
        <color indexed="10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40"/>
      </top>
      <bottom style="double">
        <color indexed="4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</borders>
  <cellStyleXfs count="1609">
    <xf numFmtId="0" fontId="0" fillId="0" borderId="0"/>
    <xf numFmtId="0" fontId="25" fillId="0" borderId="0"/>
    <xf numFmtId="171" fontId="27" fillId="0" borderId="0" applyFont="0" applyFill="0" applyBorder="0" applyAlignment="0" applyProtection="0"/>
    <xf numFmtId="172" fontId="26" fillId="0" borderId="0" applyFont="0" applyFill="0" applyBorder="0" applyAlignment="0" applyProtection="0"/>
    <xf numFmtId="171" fontId="25" fillId="0" borderId="0" applyFont="0" applyFill="0" applyBorder="0" applyAlignment="0" applyProtection="0"/>
    <xf numFmtId="0" fontId="21" fillId="0" borderId="0"/>
    <xf numFmtId="0" fontId="20" fillId="0" borderId="0"/>
    <xf numFmtId="0" fontId="26" fillId="0" borderId="0"/>
    <xf numFmtId="9" fontId="37" fillId="0" borderId="0" applyFont="0" applyFill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0" fontId="41" fillId="8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0" borderId="0" applyNumberFormat="0" applyBorder="0" applyAlignment="0" applyProtection="0"/>
    <xf numFmtId="0" fontId="40" fillId="8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8" borderId="0" applyNumberFormat="0" applyBorder="0" applyAlignment="0" applyProtection="0"/>
    <xf numFmtId="0" fontId="40" fillId="18" borderId="0" applyNumberFormat="0" applyBorder="0" applyAlignment="0" applyProtection="0"/>
    <xf numFmtId="0" fontId="40" fillId="16" borderId="0" applyNumberFormat="0" applyBorder="0" applyAlignment="0" applyProtection="0"/>
    <xf numFmtId="0" fontId="40" fillId="19" borderId="0" applyNumberFormat="0" applyBorder="0" applyAlignment="0" applyProtection="0"/>
    <xf numFmtId="0" fontId="40" fillId="14" borderId="0" applyNumberFormat="0" applyBorder="0" applyAlignment="0" applyProtection="0"/>
    <xf numFmtId="0" fontId="40" fillId="18" borderId="0" applyNumberFormat="0" applyBorder="0" applyAlignment="0" applyProtection="0"/>
    <xf numFmtId="0" fontId="40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5" borderId="0" applyNumberFormat="0" applyBorder="0" applyAlignment="0" applyProtection="0"/>
    <xf numFmtId="0" fontId="42" fillId="21" borderId="0" applyNumberFormat="0" applyBorder="0" applyAlignment="0" applyProtection="0"/>
    <xf numFmtId="0" fontId="42" fillId="8" borderId="0" applyNumberFormat="0" applyBorder="0" applyAlignment="0" applyProtection="0"/>
    <xf numFmtId="0" fontId="43" fillId="22" borderId="0" applyNumberFormat="0" applyBorder="0" applyAlignment="0" applyProtection="0"/>
    <xf numFmtId="0" fontId="43" fillId="16" borderId="0" applyNumberFormat="0" applyBorder="0" applyAlignment="0" applyProtection="0"/>
    <xf numFmtId="0" fontId="43" fillId="19" borderId="0" applyNumberFormat="0" applyBorder="0" applyAlignment="0" applyProtection="0"/>
    <xf numFmtId="0" fontId="43" fillId="23" borderId="0" applyNumberFormat="0" applyBorder="0" applyAlignment="0" applyProtection="0"/>
    <xf numFmtId="0" fontId="43" fillId="21" borderId="0" applyNumberFormat="0" applyBorder="0" applyAlignment="0" applyProtection="0"/>
    <xf numFmtId="0" fontId="43" fillId="24" borderId="0" applyNumberFormat="0" applyBorder="0" applyAlignment="0" applyProtection="0"/>
    <xf numFmtId="0" fontId="42" fillId="21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42" fillId="21" borderId="0" applyNumberFormat="0" applyBorder="0" applyAlignment="0" applyProtection="0"/>
    <xf numFmtId="0" fontId="42" fillId="27" borderId="0" applyNumberFormat="0" applyBorder="0" applyAlignment="0" applyProtection="0"/>
    <xf numFmtId="0" fontId="44" fillId="12" borderId="0" applyNumberFormat="0" applyBorder="0" applyAlignment="0" applyProtection="0"/>
    <xf numFmtId="0" fontId="45" fillId="7" borderId="24" applyNumberFormat="0" applyAlignment="0" applyProtection="0"/>
    <xf numFmtId="0" fontId="46" fillId="28" borderId="25" applyNumberFormat="0" applyAlignment="0" applyProtection="0"/>
    <xf numFmtId="0" fontId="40" fillId="0" borderId="0"/>
    <xf numFmtId="0" fontId="47" fillId="0" borderId="0" applyNumberFormat="0" applyFill="0" applyBorder="0" applyAlignment="0" applyProtection="0"/>
    <xf numFmtId="0" fontId="48" fillId="13" borderId="0" applyNumberFormat="0" applyBorder="0" applyAlignment="0" applyProtection="0"/>
    <xf numFmtId="0" fontId="49" fillId="0" borderId="26" applyNumberFormat="0" applyFill="0" applyAlignment="0" applyProtection="0"/>
    <xf numFmtId="0" fontId="50" fillId="0" borderId="27" applyNumberFormat="0" applyFill="0" applyAlignment="0" applyProtection="0"/>
    <xf numFmtId="0" fontId="51" fillId="0" borderId="28" applyNumberFormat="0" applyFill="0" applyAlignment="0" applyProtection="0"/>
    <xf numFmtId="0" fontId="51" fillId="0" borderId="0" applyNumberFormat="0" applyFill="0" applyBorder="0" applyAlignment="0" applyProtection="0"/>
    <xf numFmtId="0" fontId="52" fillId="8" borderId="24" applyNumberFormat="0" applyAlignment="0" applyProtection="0"/>
    <xf numFmtId="0" fontId="53" fillId="0" borderId="29" applyNumberFormat="0" applyFill="0" applyAlignment="0" applyProtection="0"/>
    <xf numFmtId="0" fontId="54" fillId="17" borderId="0" applyNumberFormat="0" applyBorder="0" applyAlignment="0" applyProtection="0"/>
    <xf numFmtId="0" fontId="27" fillId="9" borderId="30" applyNumberFormat="0" applyFont="0" applyAlignment="0" applyProtection="0"/>
    <xf numFmtId="0" fontId="55" fillId="7" borderId="31" applyNumberFormat="0" applyAlignment="0" applyProtection="0"/>
    <xf numFmtId="0" fontId="56" fillId="0" borderId="0" applyNumberFormat="0" applyFill="0" applyBorder="0" applyAlignment="0" applyProtection="0"/>
    <xf numFmtId="0" fontId="57" fillId="0" borderId="32" applyNumberFormat="0" applyFill="0" applyAlignment="0" applyProtection="0"/>
    <xf numFmtId="0" fontId="58" fillId="0" borderId="0" applyNumberFormat="0" applyFill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23" borderId="0" applyNumberFormat="0" applyBorder="0" applyAlignment="0" applyProtection="0"/>
    <xf numFmtId="0" fontId="43" fillId="21" borderId="0" applyNumberFormat="0" applyBorder="0" applyAlignment="0" applyProtection="0"/>
    <xf numFmtId="0" fontId="43" fillId="27" borderId="0" applyNumberFormat="0" applyBorder="0" applyAlignment="0" applyProtection="0"/>
    <xf numFmtId="0" fontId="59" fillId="8" borderId="24" applyNumberFormat="0" applyAlignment="0" applyProtection="0"/>
    <xf numFmtId="9" fontId="60" fillId="0" borderId="0" applyFont="0" applyFill="0" applyBorder="0" applyAlignment="0" applyProtection="0"/>
    <xf numFmtId="0" fontId="61" fillId="15" borderId="31" applyNumberFormat="0" applyAlignment="0" applyProtection="0"/>
    <xf numFmtId="0" fontId="62" fillId="15" borderId="24" applyNumberFormat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73" fontId="60" fillId="0" borderId="0" applyFill="0" applyBorder="0" applyAlignment="0" applyProtection="0"/>
    <xf numFmtId="0" fontId="63" fillId="0" borderId="33" applyNumberFormat="0" applyFill="0" applyAlignment="0" applyProtection="0"/>
    <xf numFmtId="0" fontId="63" fillId="0" borderId="33" applyNumberFormat="0" applyFill="0" applyAlignment="0" applyProtection="0"/>
    <xf numFmtId="0" fontId="64" fillId="0" borderId="27" applyNumberFormat="0" applyFill="0" applyAlignment="0" applyProtection="0"/>
    <xf numFmtId="0" fontId="64" fillId="0" borderId="27" applyNumberFormat="0" applyFill="0" applyAlignment="0" applyProtection="0"/>
    <xf numFmtId="0" fontId="65" fillId="0" borderId="34" applyNumberFormat="0" applyFill="0" applyAlignment="0" applyProtection="0"/>
    <xf numFmtId="0" fontId="65" fillId="0" borderId="34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0" fillId="0" borderId="0"/>
    <xf numFmtId="0" fontId="26" fillId="0" borderId="0"/>
    <xf numFmtId="0" fontId="26" fillId="0" borderId="0"/>
    <xf numFmtId="0" fontId="37" fillId="0" borderId="0"/>
    <xf numFmtId="0" fontId="40" fillId="0" borderId="0"/>
    <xf numFmtId="0" fontId="25" fillId="0" borderId="0"/>
    <xf numFmtId="0" fontId="26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41" fillId="0" borderId="0"/>
    <xf numFmtId="0" fontId="66" fillId="0" borderId="35" applyNumberFormat="0" applyFill="0" applyAlignment="0" applyProtection="0"/>
    <xf numFmtId="0" fontId="67" fillId="28" borderId="25" applyNumberFormat="0" applyAlignment="0" applyProtection="0"/>
    <xf numFmtId="0" fontId="68" fillId="0" borderId="0" applyNumberFormat="0" applyFill="0" applyBorder="0" applyAlignment="0" applyProtection="0"/>
    <xf numFmtId="0" fontId="69" fillId="17" borderId="0" applyNumberFormat="0" applyBorder="0" applyAlignment="0" applyProtection="0"/>
    <xf numFmtId="0" fontId="4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34" fillId="0" borderId="0"/>
    <xf numFmtId="0" fontId="34" fillId="0" borderId="0"/>
    <xf numFmtId="0" fontId="34" fillId="0" borderId="0"/>
    <xf numFmtId="0" fontId="25" fillId="0" borderId="0"/>
    <xf numFmtId="0" fontId="3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37" fillId="0" borderId="0"/>
    <xf numFmtId="0" fontId="27" fillId="0" borderId="0"/>
    <xf numFmtId="0" fontId="19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6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26" fillId="0" borderId="0"/>
    <xf numFmtId="0" fontId="40" fillId="0" borderId="0"/>
    <xf numFmtId="0" fontId="26" fillId="0" borderId="0"/>
    <xf numFmtId="0" fontId="26" fillId="0" borderId="0"/>
    <xf numFmtId="0" fontId="40" fillId="0" borderId="0"/>
    <xf numFmtId="0" fontId="26" fillId="0" borderId="0"/>
    <xf numFmtId="0" fontId="26" fillId="0" borderId="0"/>
    <xf numFmtId="0" fontId="40" fillId="0" borderId="0"/>
    <xf numFmtId="0" fontId="26" fillId="0" borderId="0"/>
    <xf numFmtId="0" fontId="40" fillId="0" borderId="0"/>
    <xf numFmtId="0" fontId="40" fillId="0" borderId="0"/>
    <xf numFmtId="0" fontId="40" fillId="0" borderId="0"/>
    <xf numFmtId="0" fontId="26" fillId="0" borderId="0"/>
    <xf numFmtId="0" fontId="41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41" fillId="0" borderId="0"/>
    <xf numFmtId="0" fontId="19" fillId="0" borderId="0"/>
    <xf numFmtId="0" fontId="27" fillId="0" borderId="0"/>
    <xf numFmtId="0" fontId="41" fillId="0" borderId="0"/>
    <xf numFmtId="0" fontId="70" fillId="0" borderId="0"/>
    <xf numFmtId="0" fontId="41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41" fillId="0" borderId="0"/>
    <xf numFmtId="0" fontId="60" fillId="0" borderId="0"/>
    <xf numFmtId="0" fontId="71" fillId="12" borderId="0" applyNumberFormat="0" applyBorder="0" applyAlignment="0" applyProtection="0"/>
    <xf numFmtId="0" fontId="72" fillId="0" borderId="0" applyNumberFormat="0" applyFill="0" applyBorder="0" applyAlignment="0" applyProtection="0"/>
    <xf numFmtId="0" fontId="40" fillId="9" borderId="30" applyNumberFormat="0" applyFont="0" applyAlignment="0" applyProtection="0"/>
    <xf numFmtId="9" fontId="2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60" fillId="0" borderId="0" applyFill="0" applyBorder="0" applyAlignment="0" applyProtection="0"/>
    <xf numFmtId="9" fontId="27" fillId="0" borderId="0" applyFont="0" applyFill="0" applyBorder="0" applyAlignment="0" applyProtection="0"/>
    <xf numFmtId="9" fontId="40" fillId="0" borderId="0" applyFill="0" applyBorder="0" applyAlignment="0" applyProtection="0"/>
    <xf numFmtId="9" fontId="25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73" fillId="0" borderId="29" applyNumberFormat="0" applyFill="0" applyAlignment="0" applyProtection="0"/>
    <xf numFmtId="0" fontId="74" fillId="0" borderId="0" applyNumberFormat="0" applyFill="0" applyBorder="0" applyAlignment="0" applyProtection="0"/>
    <xf numFmtId="176" fontId="25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70" fontId="40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1" fillId="0" borderId="0" applyFont="0" applyFill="0" applyBorder="0" applyAlignment="0" applyProtection="0"/>
    <xf numFmtId="0" fontId="75" fillId="13" borderId="0" applyNumberFormat="0" applyBorder="0" applyAlignment="0" applyProtection="0"/>
    <xf numFmtId="0" fontId="41" fillId="0" borderId="0"/>
    <xf numFmtId="0" fontId="45" fillId="7" borderId="24" applyNumberFormat="0" applyAlignment="0" applyProtection="0"/>
    <xf numFmtId="0" fontId="52" fillId="8" borderId="24" applyNumberFormat="0" applyAlignment="0" applyProtection="0"/>
    <xf numFmtId="0" fontId="27" fillId="9" borderId="30" applyNumberFormat="0" applyFont="0" applyAlignment="0" applyProtection="0"/>
    <xf numFmtId="0" fontId="55" fillId="7" borderId="31" applyNumberFormat="0" applyAlignment="0" applyProtection="0"/>
    <xf numFmtId="0" fontId="57" fillId="0" borderId="32" applyNumberFormat="0" applyFill="0" applyAlignment="0" applyProtection="0"/>
    <xf numFmtId="0" fontId="19" fillId="0" borderId="0"/>
    <xf numFmtId="0" fontId="19" fillId="0" borderId="0"/>
    <xf numFmtId="0" fontId="37" fillId="0" borderId="0"/>
    <xf numFmtId="0" fontId="19" fillId="0" borderId="0"/>
    <xf numFmtId="0" fontId="37" fillId="0" borderId="0"/>
    <xf numFmtId="170" fontId="37" fillId="0" borderId="0" applyFont="0" applyFill="0" applyBorder="0" applyAlignment="0" applyProtection="0"/>
    <xf numFmtId="0" fontId="86" fillId="0" borderId="0"/>
    <xf numFmtId="0" fontId="25" fillId="0" borderId="0"/>
    <xf numFmtId="0" fontId="60" fillId="0" borderId="0"/>
    <xf numFmtId="0" fontId="25" fillId="0" borderId="0"/>
    <xf numFmtId="0" fontId="25" fillId="0" borderId="0"/>
    <xf numFmtId="0" fontId="60" fillId="0" borderId="0"/>
    <xf numFmtId="0" fontId="60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25" fillId="0" borderId="0"/>
    <xf numFmtId="0" fontId="25" fillId="0" borderId="0"/>
    <xf numFmtId="0" fontId="25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8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6" fillId="0" borderId="0"/>
    <xf numFmtId="0" fontId="87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60" fillId="0" borderId="0"/>
    <xf numFmtId="0" fontId="25" fillId="0" borderId="0"/>
    <xf numFmtId="0" fontId="25" fillId="0" borderId="0"/>
    <xf numFmtId="0" fontId="60" fillId="0" borderId="0"/>
    <xf numFmtId="0" fontId="60" fillId="0" borderId="0"/>
    <xf numFmtId="0" fontId="88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87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0" fillId="11" borderId="0" applyNumberFormat="0" applyBorder="0" applyAlignment="0" applyProtection="0"/>
    <xf numFmtId="0" fontId="40" fillId="7" borderId="0" applyNumberFormat="0" applyBorder="0" applyAlignment="0" applyProtection="0"/>
    <xf numFmtId="0" fontId="40" fillId="12" borderId="0" applyNumberFormat="0" applyBorder="0" applyAlignment="0" applyProtection="0"/>
    <xf numFmtId="0" fontId="40" fillId="8" borderId="0" applyNumberFormat="0" applyBorder="0" applyAlignment="0" applyProtection="0"/>
    <xf numFmtId="0" fontId="40" fillId="13" borderId="0" applyNumberFormat="0" applyBorder="0" applyAlignment="0" applyProtection="0"/>
    <xf numFmtId="0" fontId="40" fillId="9" borderId="0" applyNumberFormat="0" applyBorder="0" applyAlignment="0" applyProtection="0"/>
    <xf numFmtId="0" fontId="40" fillId="14" borderId="0" applyNumberFormat="0" applyBorder="0" applyAlignment="0" applyProtection="0"/>
    <xf numFmtId="0" fontId="40" fillId="7" borderId="0" applyNumberFormat="0" applyBorder="0" applyAlignment="0" applyProtection="0"/>
    <xf numFmtId="0" fontId="40" fillId="10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40" fillId="33" borderId="0" applyNumberFormat="0" applyBorder="0" applyProtection="0">
      <alignment horizontal="left"/>
    </xf>
    <xf numFmtId="0" fontId="40" fillId="33" borderId="0" applyNumberFormat="0" applyBorder="0" applyProtection="0">
      <alignment horizontal="left"/>
    </xf>
    <xf numFmtId="0" fontId="40" fillId="33" borderId="0" applyNumberFormat="0" applyBorder="0" applyProtection="0">
      <alignment horizontal="left"/>
    </xf>
    <xf numFmtId="0" fontId="40" fillId="33" borderId="0" applyNumberFormat="0" applyBorder="0" applyProtection="0">
      <alignment horizontal="left"/>
    </xf>
    <xf numFmtId="0" fontId="40" fillId="34" borderId="0" applyNumberFormat="0" applyBorder="0" applyProtection="0">
      <alignment horizontal="left"/>
    </xf>
    <xf numFmtId="0" fontId="40" fillId="12" borderId="0" applyNumberFormat="0" applyBorder="0" applyAlignment="0" applyProtection="0"/>
    <xf numFmtId="0" fontId="40" fillId="35" borderId="0" applyNumberFormat="0" applyBorder="0" applyProtection="0">
      <alignment horizontal="left"/>
    </xf>
    <xf numFmtId="0" fontId="40" fillId="35" borderId="0" applyNumberFormat="0" applyBorder="0" applyProtection="0">
      <alignment horizontal="left"/>
    </xf>
    <xf numFmtId="0" fontId="40" fillId="35" borderId="0" applyNumberFormat="0" applyBorder="0" applyProtection="0">
      <alignment horizontal="left"/>
    </xf>
    <xf numFmtId="0" fontId="40" fillId="35" borderId="0" applyNumberFormat="0" applyBorder="0" applyProtection="0">
      <alignment horizontal="left"/>
    </xf>
    <xf numFmtId="0" fontId="40" fillId="36" borderId="0" applyNumberFormat="0" applyBorder="0" applyProtection="0">
      <alignment horizontal="left"/>
    </xf>
    <xf numFmtId="0" fontId="40" fillId="13" borderId="0" applyNumberFormat="0" applyBorder="0" applyAlignment="0" applyProtection="0"/>
    <xf numFmtId="0" fontId="40" fillId="37" borderId="0" applyNumberFormat="0" applyBorder="0" applyProtection="0">
      <alignment horizontal="left"/>
    </xf>
    <xf numFmtId="0" fontId="40" fillId="37" borderId="0" applyNumberFormat="0" applyBorder="0" applyProtection="0">
      <alignment horizontal="left"/>
    </xf>
    <xf numFmtId="0" fontId="40" fillId="37" borderId="0" applyNumberFormat="0" applyBorder="0" applyProtection="0">
      <alignment horizontal="left"/>
    </xf>
    <xf numFmtId="0" fontId="40" fillId="37" borderId="0" applyNumberFormat="0" applyBorder="0" applyProtection="0">
      <alignment horizontal="left"/>
    </xf>
    <xf numFmtId="0" fontId="40" fillId="38" borderId="0" applyNumberFormat="0" applyBorder="0" applyProtection="0">
      <alignment horizontal="left"/>
    </xf>
    <xf numFmtId="0" fontId="40" fillId="14" borderId="0" applyNumberFormat="0" applyBorder="0" applyAlignment="0" applyProtection="0"/>
    <xf numFmtId="0" fontId="40" fillId="39" borderId="0" applyNumberFormat="0" applyBorder="0" applyProtection="0">
      <alignment horizontal="left"/>
    </xf>
    <xf numFmtId="0" fontId="40" fillId="39" borderId="0" applyNumberFormat="0" applyBorder="0" applyProtection="0">
      <alignment horizontal="left"/>
    </xf>
    <xf numFmtId="0" fontId="40" fillId="39" borderId="0" applyNumberFormat="0" applyBorder="0" applyProtection="0">
      <alignment horizontal="left"/>
    </xf>
    <xf numFmtId="0" fontId="40" fillId="39" borderId="0" applyNumberFormat="0" applyBorder="0" applyProtection="0">
      <alignment horizontal="left"/>
    </xf>
    <xf numFmtId="0" fontId="40" fillId="40" borderId="0" applyNumberFormat="0" applyBorder="0" applyProtection="0">
      <alignment horizontal="left"/>
    </xf>
    <xf numFmtId="0" fontId="40" fillId="10" borderId="0" applyNumberFormat="0" applyBorder="0" applyAlignment="0" applyProtection="0"/>
    <xf numFmtId="0" fontId="40" fillId="41" borderId="0" applyNumberFormat="0" applyBorder="0" applyProtection="0">
      <alignment horizontal="left"/>
    </xf>
    <xf numFmtId="0" fontId="40" fillId="41" borderId="0" applyNumberFormat="0" applyBorder="0" applyProtection="0">
      <alignment horizontal="left"/>
    </xf>
    <xf numFmtId="0" fontId="40" fillId="41" borderId="0" applyNumberFormat="0" applyBorder="0" applyProtection="0">
      <alignment horizontal="left"/>
    </xf>
    <xf numFmtId="0" fontId="40" fillId="41" borderId="0" applyNumberFormat="0" applyBorder="0" applyProtection="0">
      <alignment horizontal="left"/>
    </xf>
    <xf numFmtId="0" fontId="40" fillId="42" borderId="0" applyNumberFormat="0" applyBorder="0" applyProtection="0">
      <alignment horizontal="left"/>
    </xf>
    <xf numFmtId="0" fontId="40" fillId="8" borderId="0" applyNumberFormat="0" applyBorder="0" applyAlignment="0" applyProtection="0"/>
    <xf numFmtId="0" fontId="40" fillId="43" borderId="0" applyNumberFormat="0" applyBorder="0" applyProtection="0">
      <alignment horizontal="left"/>
    </xf>
    <xf numFmtId="0" fontId="40" fillId="43" borderId="0" applyNumberFormat="0" applyBorder="0" applyProtection="0">
      <alignment horizontal="left"/>
    </xf>
    <xf numFmtId="0" fontId="40" fillId="43" borderId="0" applyNumberFormat="0" applyBorder="0" applyProtection="0">
      <alignment horizontal="left"/>
    </xf>
    <xf numFmtId="0" fontId="40" fillId="43" borderId="0" applyNumberFormat="0" applyBorder="0" applyProtection="0">
      <alignment horizontal="left"/>
    </xf>
    <xf numFmtId="0" fontId="40" fillId="44" borderId="0" applyNumberFormat="0" applyBorder="0" applyProtection="0">
      <alignment horizontal="left"/>
    </xf>
    <xf numFmtId="0" fontId="40" fillId="18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9" borderId="0" applyNumberFormat="0" applyBorder="0" applyAlignment="0" applyProtection="0"/>
    <xf numFmtId="0" fontId="40" fillId="17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20" borderId="0" applyNumberFormat="0" applyBorder="0" applyAlignment="0" applyProtection="0"/>
    <xf numFmtId="0" fontId="40" fillId="8" borderId="0" applyNumberFormat="0" applyBorder="0" applyAlignment="0" applyProtection="0"/>
    <xf numFmtId="0" fontId="40" fillId="18" borderId="0" applyNumberFormat="0" applyBorder="0" applyAlignment="0" applyProtection="0"/>
    <xf numFmtId="0" fontId="40" fillId="41" borderId="0" applyNumberFormat="0" applyBorder="0" applyProtection="0">
      <alignment horizontal="left"/>
    </xf>
    <xf numFmtId="0" fontId="40" fillId="41" borderId="0" applyNumberFormat="0" applyBorder="0" applyProtection="0">
      <alignment horizontal="left"/>
    </xf>
    <xf numFmtId="0" fontId="40" fillId="41" borderId="0" applyNumberFormat="0" applyBorder="0" applyProtection="0">
      <alignment horizontal="left"/>
    </xf>
    <xf numFmtId="0" fontId="40" fillId="41" borderId="0" applyNumberFormat="0" applyBorder="0" applyProtection="0">
      <alignment horizontal="left"/>
    </xf>
    <xf numFmtId="0" fontId="40" fillId="45" borderId="0" applyNumberFormat="0" applyBorder="0" applyProtection="0">
      <alignment horizontal="left"/>
    </xf>
    <xf numFmtId="0" fontId="40" fillId="16" borderId="0" applyNumberFormat="0" applyBorder="0" applyAlignment="0" applyProtection="0"/>
    <xf numFmtId="0" fontId="40" fillId="46" borderId="0" applyNumberFormat="0" applyBorder="0" applyProtection="0">
      <alignment horizontal="left"/>
    </xf>
    <xf numFmtId="0" fontId="40" fillId="46" borderId="0" applyNumberFormat="0" applyBorder="0" applyProtection="0">
      <alignment horizontal="left"/>
    </xf>
    <xf numFmtId="0" fontId="40" fillId="46" borderId="0" applyNumberFormat="0" applyBorder="0" applyProtection="0">
      <alignment horizontal="left"/>
    </xf>
    <xf numFmtId="0" fontId="40" fillId="46" borderId="0" applyNumberFormat="0" applyBorder="0" applyProtection="0">
      <alignment horizontal="left"/>
    </xf>
    <xf numFmtId="0" fontId="40" fillId="35" borderId="0" applyNumberFormat="0" applyBorder="0" applyProtection="0">
      <alignment horizontal="left"/>
    </xf>
    <xf numFmtId="0" fontId="40" fillId="19" borderId="0" applyNumberFormat="0" applyBorder="0" applyAlignment="0" applyProtection="0"/>
    <xf numFmtId="0" fontId="40" fillId="37" borderId="0" applyNumberFormat="0" applyBorder="0" applyProtection="0">
      <alignment horizontal="left"/>
    </xf>
    <xf numFmtId="0" fontId="40" fillId="37" borderId="0" applyNumberFormat="0" applyBorder="0" applyProtection="0">
      <alignment horizontal="left"/>
    </xf>
    <xf numFmtId="0" fontId="40" fillId="37" borderId="0" applyNumberFormat="0" applyBorder="0" applyProtection="0">
      <alignment horizontal="left"/>
    </xf>
    <xf numFmtId="0" fontId="40" fillId="37" borderId="0" applyNumberFormat="0" applyBorder="0" applyProtection="0">
      <alignment horizontal="left"/>
    </xf>
    <xf numFmtId="0" fontId="40" fillId="47" borderId="0" applyNumberFormat="0" applyBorder="0" applyProtection="0">
      <alignment horizontal="left"/>
    </xf>
    <xf numFmtId="0" fontId="40" fillId="14" borderId="0" applyNumberFormat="0" applyBorder="0" applyAlignment="0" applyProtection="0"/>
    <xf numFmtId="0" fontId="40" fillId="48" borderId="0" applyNumberFormat="0" applyBorder="0" applyProtection="0">
      <alignment horizontal="left"/>
    </xf>
    <xf numFmtId="0" fontId="40" fillId="48" borderId="0" applyNumberFormat="0" applyBorder="0" applyProtection="0">
      <alignment horizontal="left"/>
    </xf>
    <xf numFmtId="0" fontId="40" fillId="48" borderId="0" applyNumberFormat="0" applyBorder="0" applyProtection="0">
      <alignment horizontal="left"/>
    </xf>
    <xf numFmtId="0" fontId="40" fillId="48" borderId="0" applyNumberFormat="0" applyBorder="0" applyProtection="0">
      <alignment horizontal="left"/>
    </xf>
    <xf numFmtId="0" fontId="40" fillId="40" borderId="0" applyNumberFormat="0" applyBorder="0" applyProtection="0">
      <alignment horizontal="left"/>
    </xf>
    <xf numFmtId="0" fontId="40" fillId="18" borderId="0" applyNumberFormat="0" applyBorder="0" applyAlignment="0" applyProtection="0"/>
    <xf numFmtId="0" fontId="40" fillId="41" borderId="0" applyNumberFormat="0" applyBorder="0" applyProtection="0">
      <alignment horizontal="left"/>
    </xf>
    <xf numFmtId="0" fontId="40" fillId="41" borderId="0" applyNumberFormat="0" applyBorder="0" applyProtection="0">
      <alignment horizontal="left"/>
    </xf>
    <xf numFmtId="0" fontId="40" fillId="41" borderId="0" applyNumberFormat="0" applyBorder="0" applyProtection="0">
      <alignment horizontal="left"/>
    </xf>
    <xf numFmtId="0" fontId="40" fillId="41" borderId="0" applyNumberFormat="0" applyBorder="0" applyProtection="0">
      <alignment horizontal="left"/>
    </xf>
    <xf numFmtId="0" fontId="40" fillId="45" borderId="0" applyNumberFormat="0" applyBorder="0" applyProtection="0">
      <alignment horizontal="left"/>
    </xf>
    <xf numFmtId="0" fontId="40" fillId="20" borderId="0" applyNumberFormat="0" applyBorder="0" applyAlignment="0" applyProtection="0"/>
    <xf numFmtId="0" fontId="40" fillId="49" borderId="0" applyNumberFormat="0" applyBorder="0" applyProtection="0">
      <alignment horizontal="left"/>
    </xf>
    <xf numFmtId="0" fontId="40" fillId="49" borderId="0" applyNumberFormat="0" applyBorder="0" applyProtection="0">
      <alignment horizontal="left"/>
    </xf>
    <xf numFmtId="0" fontId="40" fillId="49" borderId="0" applyNumberFormat="0" applyBorder="0" applyProtection="0">
      <alignment horizontal="left"/>
    </xf>
    <xf numFmtId="0" fontId="40" fillId="49" borderId="0" applyNumberFormat="0" applyBorder="0" applyProtection="0">
      <alignment horizontal="left"/>
    </xf>
    <xf numFmtId="0" fontId="40" fillId="50" borderId="0" applyNumberFormat="0" applyBorder="0" applyProtection="0">
      <alignment horizontal="left"/>
    </xf>
    <xf numFmtId="0" fontId="43" fillId="21" borderId="0" applyNumberFormat="0" applyBorder="0" applyAlignment="0" applyProtection="0"/>
    <xf numFmtId="0" fontId="43" fillId="17" borderId="0" applyNumberFormat="0" applyBorder="0" applyAlignment="0" applyProtection="0"/>
    <xf numFmtId="0" fontId="43" fillId="15" borderId="0" applyNumberFormat="0" applyBorder="0" applyAlignment="0" applyProtection="0"/>
    <xf numFmtId="0" fontId="43" fillId="8" borderId="0" applyNumberFormat="0" applyBorder="0" applyAlignment="0" applyProtection="0"/>
    <xf numFmtId="0" fontId="43" fillId="22" borderId="0" applyNumberFormat="0" applyBorder="0" applyAlignment="0" applyProtection="0"/>
    <xf numFmtId="0" fontId="43" fillId="41" borderId="0" applyNumberFormat="0" applyBorder="0" applyProtection="0">
      <alignment horizontal="left"/>
    </xf>
    <xf numFmtId="0" fontId="43" fillId="41" borderId="0" applyNumberFormat="0" applyBorder="0" applyProtection="0">
      <alignment horizontal="left"/>
    </xf>
    <xf numFmtId="0" fontId="43" fillId="41" borderId="0" applyNumberFormat="0" applyBorder="0" applyProtection="0">
      <alignment horizontal="left"/>
    </xf>
    <xf numFmtId="0" fontId="43" fillId="41" borderId="0" applyNumberFormat="0" applyBorder="0" applyProtection="0">
      <alignment horizontal="left"/>
    </xf>
    <xf numFmtId="0" fontId="43" fillId="51" borderId="0" applyNumberFormat="0" applyBorder="0" applyProtection="0">
      <alignment horizontal="left"/>
    </xf>
    <xf numFmtId="0" fontId="43" fillId="16" borderId="0" applyNumberFormat="0" applyBorder="0" applyAlignment="0" applyProtection="0"/>
    <xf numFmtId="0" fontId="43" fillId="46" borderId="0" applyNumberFormat="0" applyBorder="0" applyProtection="0">
      <alignment horizontal="left"/>
    </xf>
    <xf numFmtId="0" fontId="43" fillId="46" borderId="0" applyNumberFormat="0" applyBorder="0" applyProtection="0">
      <alignment horizontal="left"/>
    </xf>
    <xf numFmtId="0" fontId="43" fillId="46" borderId="0" applyNumberFormat="0" applyBorder="0" applyProtection="0">
      <alignment horizontal="left"/>
    </xf>
    <xf numFmtId="0" fontId="43" fillId="46" borderId="0" applyNumberFormat="0" applyBorder="0" applyProtection="0">
      <alignment horizontal="left"/>
    </xf>
    <xf numFmtId="0" fontId="43" fillId="35" borderId="0" applyNumberFormat="0" applyBorder="0" applyProtection="0">
      <alignment horizontal="left"/>
    </xf>
    <xf numFmtId="0" fontId="43" fillId="19" borderId="0" applyNumberFormat="0" applyBorder="0" applyAlignment="0" applyProtection="0"/>
    <xf numFmtId="0" fontId="43" fillId="37" borderId="0" applyNumberFormat="0" applyBorder="0" applyProtection="0">
      <alignment horizontal="left"/>
    </xf>
    <xf numFmtId="0" fontId="43" fillId="37" borderId="0" applyNumberFormat="0" applyBorder="0" applyProtection="0">
      <alignment horizontal="left"/>
    </xf>
    <xf numFmtId="0" fontId="43" fillId="37" borderId="0" applyNumberFormat="0" applyBorder="0" applyProtection="0">
      <alignment horizontal="left"/>
    </xf>
    <xf numFmtId="0" fontId="43" fillId="37" borderId="0" applyNumberFormat="0" applyBorder="0" applyProtection="0">
      <alignment horizontal="left"/>
    </xf>
    <xf numFmtId="0" fontId="43" fillId="47" borderId="0" applyNumberFormat="0" applyBorder="0" applyProtection="0">
      <alignment horizontal="left"/>
    </xf>
    <xf numFmtId="0" fontId="43" fillId="23" borderId="0" applyNumberFormat="0" applyBorder="0" applyAlignment="0" applyProtection="0"/>
    <xf numFmtId="0" fontId="43" fillId="52" borderId="0" applyNumberFormat="0" applyBorder="0" applyProtection="0">
      <alignment horizontal="left"/>
    </xf>
    <xf numFmtId="0" fontId="43" fillId="52" borderId="0" applyNumberFormat="0" applyBorder="0" applyProtection="0">
      <alignment horizontal="left"/>
    </xf>
    <xf numFmtId="0" fontId="43" fillId="52" borderId="0" applyNumberFormat="0" applyBorder="0" applyProtection="0">
      <alignment horizontal="left"/>
    </xf>
    <xf numFmtId="0" fontId="43" fillId="52" borderId="0" applyNumberFormat="0" applyBorder="0" applyProtection="0">
      <alignment horizontal="left"/>
    </xf>
    <xf numFmtId="0" fontId="43" fillId="53" borderId="0" applyNumberFormat="0" applyBorder="0" applyProtection="0">
      <alignment horizontal="left"/>
    </xf>
    <xf numFmtId="0" fontId="43" fillId="21" borderId="0" applyNumberFormat="0" applyBorder="0" applyAlignment="0" applyProtection="0"/>
    <xf numFmtId="0" fontId="43" fillId="41" borderId="0" applyNumberFormat="0" applyBorder="0" applyProtection="0">
      <alignment horizontal="left"/>
    </xf>
    <xf numFmtId="0" fontId="43" fillId="41" borderId="0" applyNumberFormat="0" applyBorder="0" applyProtection="0">
      <alignment horizontal="left"/>
    </xf>
    <xf numFmtId="0" fontId="43" fillId="41" borderId="0" applyNumberFormat="0" applyBorder="0" applyProtection="0">
      <alignment horizontal="left"/>
    </xf>
    <xf numFmtId="0" fontId="43" fillId="41" borderId="0" applyNumberFormat="0" applyBorder="0" applyProtection="0">
      <alignment horizontal="left"/>
    </xf>
    <xf numFmtId="0" fontId="43" fillId="54" borderId="0" applyNumberFormat="0" applyBorder="0" applyProtection="0">
      <alignment horizontal="left"/>
    </xf>
    <xf numFmtId="0" fontId="43" fillId="24" borderId="0" applyNumberFormat="0" applyBorder="0" applyAlignment="0" applyProtection="0"/>
    <xf numFmtId="0" fontId="43" fillId="35" borderId="0" applyNumberFormat="0" applyBorder="0" applyProtection="0">
      <alignment horizontal="left"/>
    </xf>
    <xf numFmtId="0" fontId="43" fillId="35" borderId="0" applyNumberFormat="0" applyBorder="0" applyProtection="0">
      <alignment horizontal="left"/>
    </xf>
    <xf numFmtId="0" fontId="43" fillId="35" borderId="0" applyNumberFormat="0" applyBorder="0" applyProtection="0">
      <alignment horizontal="left"/>
    </xf>
    <xf numFmtId="0" fontId="43" fillId="35" borderId="0" applyNumberFormat="0" applyBorder="0" applyProtection="0">
      <alignment horizontal="left"/>
    </xf>
    <xf numFmtId="0" fontId="43" fillId="55" borderId="0" applyNumberFormat="0" applyBorder="0" applyProtection="0">
      <alignment horizontal="left"/>
    </xf>
    <xf numFmtId="178" fontId="89" fillId="0" borderId="22" applyAlignment="0" applyProtection="0"/>
    <xf numFmtId="179" fontId="90" fillId="0" borderId="0" applyFill="0" applyBorder="0" applyAlignment="0"/>
    <xf numFmtId="180" fontId="90" fillId="0" borderId="0" applyFill="0" applyBorder="0" applyAlignment="0"/>
    <xf numFmtId="181" fontId="90" fillId="0" borderId="0" applyFill="0" applyBorder="0" applyAlignment="0"/>
    <xf numFmtId="182" fontId="90" fillId="0" borderId="0" applyFill="0" applyBorder="0" applyAlignment="0"/>
    <xf numFmtId="183" fontId="90" fillId="0" borderId="0" applyFill="0" applyBorder="0" applyAlignment="0"/>
    <xf numFmtId="179" fontId="90" fillId="0" borderId="0" applyFill="0" applyBorder="0" applyAlignment="0"/>
    <xf numFmtId="184" fontId="90" fillId="0" borderId="0" applyFill="0" applyBorder="0" applyAlignment="0"/>
    <xf numFmtId="180" fontId="90" fillId="0" borderId="0" applyFill="0" applyBorder="0" applyAlignment="0"/>
    <xf numFmtId="49" fontId="91" fillId="0" borderId="1">
      <alignment horizontal="center" vertical="center"/>
      <protection locked="0"/>
    </xf>
    <xf numFmtId="185" fontId="34" fillId="0" borderId="5" applyBorder="0" applyAlignment="0">
      <alignment horizontal="right" wrapText="1"/>
    </xf>
    <xf numFmtId="0" fontId="86" fillId="0" borderId="0" applyFont="0" applyFill="0" applyBorder="0" applyAlignment="0" applyProtection="0"/>
    <xf numFmtId="179" fontId="86" fillId="0" borderId="0" applyFont="0" applyFill="0" applyBorder="0" applyAlignment="0" applyProtection="0"/>
    <xf numFmtId="186" fontId="86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0" applyFont="0" applyFill="0" applyBorder="0" applyAlignment="0" applyProtection="0"/>
    <xf numFmtId="180" fontId="86" fillId="0" borderId="0" applyFont="0" applyFill="0" applyBorder="0" applyAlignment="0" applyProtection="0"/>
    <xf numFmtId="184" fontId="86" fillId="0" borderId="0" applyFont="0" applyFill="0" applyBorder="0" applyAlignment="0" applyProtection="0"/>
    <xf numFmtId="0" fontId="92" fillId="0" borderId="0" applyNumberFormat="0" applyFill="0" applyBorder="0" applyAlignment="0" applyProtection="0"/>
    <xf numFmtId="187" fontId="86" fillId="0" borderId="0" applyFont="0" applyFill="0" applyBorder="0" applyAlignment="0" applyProtection="0"/>
    <xf numFmtId="14" fontId="90" fillId="0" borderId="0" applyFill="0" applyBorder="0" applyAlignment="0"/>
    <xf numFmtId="49" fontId="26" fillId="0" borderId="1">
      <alignment horizontal="left" vertical="center"/>
      <protection locked="0"/>
    </xf>
    <xf numFmtId="188" fontId="39" fillId="0" borderId="0" applyFont="0" applyFill="0" applyBorder="0" applyAlignment="0" applyProtection="0"/>
    <xf numFmtId="189" fontId="39" fillId="0" borderId="0" applyFont="0" applyFill="0" applyBorder="0" applyAlignment="0" applyProtection="0"/>
    <xf numFmtId="179" fontId="93" fillId="0" borderId="0" applyFill="0" applyBorder="0" applyAlignment="0"/>
    <xf numFmtId="180" fontId="93" fillId="0" borderId="0" applyFill="0" applyBorder="0" applyAlignment="0"/>
    <xf numFmtId="179" fontId="93" fillId="0" borderId="0" applyFill="0" applyBorder="0" applyAlignment="0"/>
    <xf numFmtId="184" fontId="93" fillId="0" borderId="0" applyFill="0" applyBorder="0" applyAlignment="0"/>
    <xf numFmtId="180" fontId="93" fillId="0" borderId="0" applyFill="0" applyBorder="0" applyAlignment="0"/>
    <xf numFmtId="190" fontId="26" fillId="0" borderId="0" applyFont="0" applyFill="0" applyBorder="0" applyAlignment="0" applyProtection="0"/>
    <xf numFmtId="0" fontId="40" fillId="0" borderId="0"/>
    <xf numFmtId="191" fontId="93" fillId="0" borderId="0" applyNumberFormat="0" applyFill="0" applyBorder="0" applyAlignment="0" applyProtection="0"/>
    <xf numFmtId="192" fontId="94" fillId="0" borderId="0" applyAlignment="0">
      <alignment wrapText="1"/>
    </xf>
    <xf numFmtId="38" fontId="95" fillId="56" borderId="0" applyNumberFormat="0" applyBorder="0" applyAlignment="0" applyProtection="0"/>
    <xf numFmtId="0" fontId="96" fillId="0" borderId="20" applyNumberFormat="0" applyAlignment="0" applyProtection="0">
      <alignment horizontal="left" vertical="center"/>
    </xf>
    <xf numFmtId="0" fontId="96" fillId="0" borderId="12">
      <alignment horizontal="left" vertical="center"/>
    </xf>
    <xf numFmtId="193" fontId="97" fillId="0" borderId="0" applyNumberFormat="0"/>
    <xf numFmtId="0" fontId="98" fillId="0" borderId="0" applyNumberFormat="0" applyFill="0" applyBorder="0" applyAlignment="0" applyProtection="0">
      <alignment vertical="top"/>
      <protection locked="0"/>
    </xf>
    <xf numFmtId="0" fontId="99" fillId="0" borderId="0"/>
    <xf numFmtId="10" fontId="95" fillId="57" borderId="1" applyNumberFormat="0" applyBorder="0" applyAlignment="0" applyProtection="0"/>
    <xf numFmtId="49" fontId="26" fillId="0" borderId="0" applyNumberFormat="0" applyFont="0" applyAlignment="0">
      <alignment vertical="top" wrapText="1"/>
      <protection locked="0"/>
    </xf>
    <xf numFmtId="49" fontId="26" fillId="0" borderId="0" applyNumberFormat="0" applyFont="0" applyAlignment="0">
      <alignment vertical="top" wrapText="1"/>
    </xf>
    <xf numFmtId="49" fontId="26" fillId="0" borderId="0" applyNumberFormat="0" applyFont="0" applyAlignment="0">
      <alignment vertical="top" wrapText="1"/>
    </xf>
    <xf numFmtId="49" fontId="26" fillId="0" borderId="0" applyNumberFormat="0" applyFont="0" applyAlignment="0">
      <alignment vertical="top" wrapText="1"/>
    </xf>
    <xf numFmtId="0" fontId="26" fillId="0" borderId="0" applyNumberFormat="0" applyAlignment="0">
      <protection locked="0"/>
    </xf>
    <xf numFmtId="49" fontId="100" fillId="6" borderId="36">
      <alignment horizontal="left" vertical="center"/>
      <protection locked="0"/>
    </xf>
    <xf numFmtId="4" fontId="100" fillId="6" borderId="36">
      <alignment horizontal="right" vertical="center"/>
      <protection locked="0"/>
    </xf>
    <xf numFmtId="4" fontId="101" fillId="6" borderId="36">
      <alignment horizontal="right" vertical="center"/>
      <protection locked="0"/>
    </xf>
    <xf numFmtId="49" fontId="102" fillId="6" borderId="1">
      <alignment horizontal="left" vertical="center"/>
      <protection locked="0"/>
    </xf>
    <xf numFmtId="49" fontId="103" fillId="6" borderId="1">
      <alignment horizontal="left" vertical="center"/>
      <protection locked="0"/>
    </xf>
    <xf numFmtId="4" fontId="102" fillId="6" borderId="1">
      <alignment horizontal="right" vertical="center"/>
      <protection locked="0"/>
    </xf>
    <xf numFmtId="4" fontId="104" fillId="6" borderId="1">
      <alignment horizontal="right" vertical="center"/>
      <protection locked="0"/>
    </xf>
    <xf numFmtId="49" fontId="91" fillId="6" borderId="1">
      <alignment horizontal="left" vertical="center"/>
      <protection locked="0"/>
    </xf>
    <xf numFmtId="49" fontId="101" fillId="6" borderId="1">
      <alignment horizontal="left" vertical="center"/>
      <protection locked="0"/>
    </xf>
    <xf numFmtId="4" fontId="91" fillId="6" borderId="1">
      <alignment horizontal="right" vertical="center"/>
      <protection locked="0"/>
    </xf>
    <xf numFmtId="4" fontId="101" fillId="6" borderId="1">
      <alignment horizontal="right" vertical="center"/>
      <protection locked="0"/>
    </xf>
    <xf numFmtId="49" fontId="105" fillId="6" borderId="1">
      <alignment horizontal="left" vertical="center"/>
      <protection locked="0"/>
    </xf>
    <xf numFmtId="49" fontId="106" fillId="6" borderId="1">
      <alignment horizontal="left" vertical="center"/>
      <protection locked="0"/>
    </xf>
    <xf numFmtId="4" fontId="105" fillId="6" borderId="1">
      <alignment horizontal="right" vertical="center"/>
      <protection locked="0"/>
    </xf>
    <xf numFmtId="4" fontId="85" fillId="6" borderId="1">
      <alignment horizontal="right" vertical="center"/>
      <protection locked="0"/>
    </xf>
    <xf numFmtId="49" fontId="107" fillId="0" borderId="1">
      <alignment horizontal="left" vertical="center"/>
      <protection locked="0"/>
    </xf>
    <xf numFmtId="49" fontId="108" fillId="0" borderId="1">
      <alignment horizontal="left" vertical="center"/>
      <protection locked="0"/>
    </xf>
    <xf numFmtId="4" fontId="107" fillId="0" borderId="1">
      <alignment horizontal="right" vertical="center"/>
      <protection locked="0"/>
    </xf>
    <xf numFmtId="4" fontId="108" fillId="0" borderId="1">
      <alignment horizontal="right" vertical="center"/>
      <protection locked="0"/>
    </xf>
    <xf numFmtId="49" fontId="109" fillId="0" borderId="1">
      <alignment horizontal="left" vertical="center"/>
      <protection locked="0"/>
    </xf>
    <xf numFmtId="49" fontId="110" fillId="0" borderId="1">
      <alignment horizontal="left" vertical="center"/>
      <protection locked="0"/>
    </xf>
    <xf numFmtId="4" fontId="109" fillId="0" borderId="1">
      <alignment horizontal="right" vertical="center"/>
      <protection locked="0"/>
    </xf>
    <xf numFmtId="49" fontId="107" fillId="0" borderId="1">
      <alignment horizontal="left" vertical="center"/>
      <protection locked="0"/>
    </xf>
    <xf numFmtId="49" fontId="108" fillId="0" borderId="1">
      <alignment horizontal="left" vertical="center"/>
      <protection locked="0"/>
    </xf>
    <xf numFmtId="4" fontId="107" fillId="0" borderId="1">
      <alignment horizontal="right" vertical="center"/>
      <protection locked="0"/>
    </xf>
    <xf numFmtId="179" fontId="111" fillId="0" borderId="0" applyFill="0" applyBorder="0" applyAlignment="0"/>
    <xf numFmtId="180" fontId="111" fillId="0" borderId="0" applyFill="0" applyBorder="0" applyAlignment="0"/>
    <xf numFmtId="179" fontId="111" fillId="0" borderId="0" applyFill="0" applyBorder="0" applyAlignment="0"/>
    <xf numFmtId="184" fontId="111" fillId="0" borderId="0" applyFill="0" applyBorder="0" applyAlignment="0"/>
    <xf numFmtId="180" fontId="111" fillId="0" borderId="0" applyFill="0" applyBorder="0" applyAlignment="0"/>
    <xf numFmtId="194" fontId="39" fillId="0" borderId="0" applyFont="0" applyFill="0" applyBorder="0" applyAlignment="0" applyProtection="0"/>
    <xf numFmtId="195" fontId="39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39" fillId="0" borderId="0"/>
    <xf numFmtId="0" fontId="26" fillId="0" borderId="0"/>
    <xf numFmtId="0" fontId="26" fillId="0" borderId="0"/>
    <xf numFmtId="9" fontId="113" fillId="0" borderId="0"/>
    <xf numFmtId="9" fontId="113" fillId="0" borderId="0"/>
    <xf numFmtId="4" fontId="114" fillId="58" borderId="1">
      <alignment horizontal="right" vertical="center"/>
      <protection locked="0"/>
    </xf>
    <xf numFmtId="4" fontId="114" fillId="59" borderId="1">
      <alignment horizontal="right" vertical="center"/>
      <protection locked="0"/>
    </xf>
    <xf numFmtId="4" fontId="114" fillId="56" borderId="1">
      <alignment horizontal="right" vertical="center"/>
      <protection locked="0"/>
    </xf>
    <xf numFmtId="183" fontId="86" fillId="0" borderId="0" applyFont="0" applyFill="0" applyBorder="0" applyAlignment="0" applyProtection="0"/>
    <xf numFmtId="186" fontId="86" fillId="0" borderId="0" applyFont="0" applyFill="0" applyBorder="0" applyAlignment="0" applyProtection="0"/>
    <xf numFmtId="10" fontId="26" fillId="0" borderId="0" applyFont="0" applyFill="0" applyBorder="0" applyAlignment="0" applyProtection="0"/>
    <xf numFmtId="196" fontId="86" fillId="0" borderId="0" applyFont="0" applyFill="0" applyBorder="0" applyAlignment="0" applyProtection="0"/>
    <xf numFmtId="179" fontId="115" fillId="0" borderId="0" applyFill="0" applyBorder="0" applyAlignment="0"/>
    <xf numFmtId="180" fontId="115" fillId="0" borderId="0" applyFill="0" applyBorder="0" applyAlignment="0"/>
    <xf numFmtId="179" fontId="115" fillId="0" borderId="0" applyFill="0" applyBorder="0" applyAlignment="0"/>
    <xf numFmtId="184" fontId="115" fillId="0" borderId="0" applyFill="0" applyBorder="0" applyAlignment="0"/>
    <xf numFmtId="180" fontId="115" fillId="0" borderId="0" applyFill="0" applyBorder="0" applyAlignment="0"/>
    <xf numFmtId="49" fontId="91" fillId="0" borderId="1">
      <alignment horizontal="left" vertical="center" wrapText="1"/>
      <protection locked="0"/>
    </xf>
    <xf numFmtId="0" fontId="116" fillId="7" borderId="0">
      <alignment horizontal="center" vertical="center"/>
    </xf>
    <xf numFmtId="0" fontId="117" fillId="7" borderId="0">
      <alignment horizontal="left" vertical="center"/>
    </xf>
    <xf numFmtId="1" fontId="118" fillId="0" borderId="0"/>
    <xf numFmtId="49" fontId="90" fillId="0" borderId="0" applyFill="0" applyBorder="0" applyAlignment="0"/>
    <xf numFmtId="196" fontId="90" fillId="0" borderId="0" applyFill="0" applyBorder="0" applyAlignment="0"/>
    <xf numFmtId="197" fontId="90" fillId="0" borderId="0" applyFill="0" applyBorder="0" applyAlignment="0"/>
    <xf numFmtId="0" fontId="118" fillId="0" borderId="0"/>
    <xf numFmtId="0" fontId="43" fillId="21" borderId="0" applyNumberFormat="0" applyBorder="0" applyAlignment="0" applyProtection="0"/>
    <xf numFmtId="0" fontId="43" fillId="26" borderId="0" applyNumberFormat="0" applyBorder="0" applyAlignment="0" applyProtection="0"/>
    <xf numFmtId="0" fontId="43" fillId="29" borderId="0" applyNumberFormat="0" applyBorder="0" applyAlignment="0" applyProtection="0"/>
    <xf numFmtId="0" fontId="43" fillId="60" borderId="0" applyNumberFormat="0" applyBorder="0" applyProtection="0">
      <alignment horizontal="left"/>
    </xf>
    <xf numFmtId="0" fontId="43" fillId="60" borderId="0" applyNumberFormat="0" applyBorder="0" applyProtection="0">
      <alignment horizontal="left"/>
    </xf>
    <xf numFmtId="0" fontId="43" fillId="60" borderId="0" applyNumberFormat="0" applyBorder="0" applyProtection="0">
      <alignment horizontal="left"/>
    </xf>
    <xf numFmtId="0" fontId="43" fillId="60" borderId="0" applyNumberFormat="0" applyBorder="0" applyProtection="0">
      <alignment horizontal="left"/>
    </xf>
    <xf numFmtId="0" fontId="43" fillId="61" borderId="0" applyNumberFormat="0" applyBorder="0" applyProtection="0">
      <alignment horizontal="left"/>
    </xf>
    <xf numFmtId="0" fontId="43" fillId="30" borderId="0" applyNumberFormat="0" applyBorder="0" applyAlignment="0" applyProtection="0"/>
    <xf numFmtId="0" fontId="43" fillId="46" borderId="0" applyNumberFormat="0" applyBorder="0" applyProtection="0">
      <alignment horizontal="left"/>
    </xf>
    <xf numFmtId="0" fontId="43" fillId="46" borderId="0" applyNumberFormat="0" applyBorder="0" applyProtection="0">
      <alignment horizontal="left"/>
    </xf>
    <xf numFmtId="0" fontId="43" fillId="46" borderId="0" applyNumberFormat="0" applyBorder="0" applyProtection="0">
      <alignment horizontal="left"/>
    </xf>
    <xf numFmtId="0" fontId="43" fillId="46" borderId="0" applyNumberFormat="0" applyBorder="0" applyProtection="0">
      <alignment horizontal="left"/>
    </xf>
    <xf numFmtId="0" fontId="43" fillId="62" borderId="0" applyNumberFormat="0" applyBorder="0" applyProtection="0">
      <alignment horizontal="left"/>
    </xf>
    <xf numFmtId="0" fontId="43" fillId="31" borderId="0" applyNumberFormat="0" applyBorder="0" applyAlignment="0" applyProtection="0"/>
    <xf numFmtId="0" fontId="43" fillId="63" borderId="0" applyNumberFormat="0" applyBorder="0" applyProtection="0">
      <alignment horizontal="left"/>
    </xf>
    <xf numFmtId="0" fontId="43" fillId="63" borderId="0" applyNumberFormat="0" applyBorder="0" applyProtection="0">
      <alignment horizontal="left"/>
    </xf>
    <xf numFmtId="0" fontId="43" fillId="63" borderId="0" applyNumberFormat="0" applyBorder="0" applyProtection="0">
      <alignment horizontal="left"/>
    </xf>
    <xf numFmtId="0" fontId="43" fillId="63" borderId="0" applyNumberFormat="0" applyBorder="0" applyProtection="0">
      <alignment horizontal="left"/>
    </xf>
    <xf numFmtId="0" fontId="43" fillId="64" borderId="0" applyNumberFormat="0" applyBorder="0" applyProtection="0">
      <alignment horizontal="left"/>
    </xf>
    <xf numFmtId="0" fontId="43" fillId="23" borderId="0" applyNumberFormat="0" applyBorder="0" applyAlignment="0" applyProtection="0"/>
    <xf numFmtId="0" fontId="43" fillId="65" borderId="0" applyNumberFormat="0" applyBorder="0" applyProtection="0">
      <alignment horizontal="left"/>
    </xf>
    <xf numFmtId="0" fontId="43" fillId="65" borderId="0" applyNumberFormat="0" applyBorder="0" applyProtection="0">
      <alignment horizontal="left"/>
    </xf>
    <xf numFmtId="0" fontId="43" fillId="65" borderId="0" applyNumberFormat="0" applyBorder="0" applyProtection="0">
      <alignment horizontal="left"/>
    </xf>
    <xf numFmtId="0" fontId="43" fillId="65" borderId="0" applyNumberFormat="0" applyBorder="0" applyProtection="0">
      <alignment horizontal="left"/>
    </xf>
    <xf numFmtId="0" fontId="43" fillId="53" borderId="0" applyNumberFormat="0" applyBorder="0" applyProtection="0">
      <alignment horizontal="left"/>
    </xf>
    <xf numFmtId="0" fontId="43" fillId="21" borderId="0" applyNumberFormat="0" applyBorder="0" applyAlignment="0" applyProtection="0"/>
    <xf numFmtId="0" fontId="43" fillId="60" borderId="0" applyNumberFormat="0" applyBorder="0" applyProtection="0">
      <alignment horizontal="left"/>
    </xf>
    <xf numFmtId="0" fontId="43" fillId="60" borderId="0" applyNumberFormat="0" applyBorder="0" applyProtection="0">
      <alignment horizontal="left"/>
    </xf>
    <xf numFmtId="0" fontId="43" fillId="60" borderId="0" applyNumberFormat="0" applyBorder="0" applyProtection="0">
      <alignment horizontal="left"/>
    </xf>
    <xf numFmtId="0" fontId="43" fillId="60" borderId="0" applyNumberFormat="0" applyBorder="0" applyProtection="0">
      <alignment horizontal="left"/>
    </xf>
    <xf numFmtId="0" fontId="43" fillId="54" borderId="0" applyNumberFormat="0" applyBorder="0" applyProtection="0">
      <alignment horizontal="left"/>
    </xf>
    <xf numFmtId="0" fontId="43" fillId="27" borderId="0" applyNumberFormat="0" applyBorder="0" applyAlignment="0" applyProtection="0"/>
    <xf numFmtId="0" fontId="43" fillId="46" borderId="0" applyNumberFormat="0" applyBorder="0" applyProtection="0">
      <alignment horizontal="left"/>
    </xf>
    <xf numFmtId="0" fontId="43" fillId="46" borderId="0" applyNumberFormat="0" applyBorder="0" applyProtection="0">
      <alignment horizontal="left"/>
    </xf>
    <xf numFmtId="0" fontId="43" fillId="46" borderId="0" applyNumberFormat="0" applyBorder="0" applyProtection="0">
      <alignment horizontal="left"/>
    </xf>
    <xf numFmtId="0" fontId="43" fillId="46" borderId="0" applyNumberFormat="0" applyBorder="0" applyProtection="0">
      <alignment horizontal="left"/>
    </xf>
    <xf numFmtId="0" fontId="43" fillId="66" borderId="0" applyNumberFormat="0" applyBorder="0" applyProtection="0">
      <alignment horizontal="left"/>
    </xf>
    <xf numFmtId="0" fontId="59" fillId="8" borderId="24" applyNumberFormat="0" applyAlignment="0" applyProtection="0"/>
    <xf numFmtId="0" fontId="119" fillId="35" borderId="24" applyNumberFormat="0" applyProtection="0">
      <alignment horizontal="left"/>
    </xf>
    <xf numFmtId="0" fontId="119" fillId="35" borderId="24" applyNumberFormat="0" applyProtection="0">
      <alignment horizontal="left"/>
    </xf>
    <xf numFmtId="0" fontId="119" fillId="35" borderId="24" applyNumberFormat="0" applyProtection="0">
      <alignment horizontal="left"/>
    </xf>
    <xf numFmtId="0" fontId="119" fillId="35" borderId="24" applyNumberFormat="0" applyProtection="0">
      <alignment horizontal="left"/>
    </xf>
    <xf numFmtId="0" fontId="59" fillId="44" borderId="24" applyNumberFormat="0" applyProtection="0">
      <alignment horizontal="left"/>
    </xf>
    <xf numFmtId="0" fontId="118" fillId="0" borderId="0"/>
    <xf numFmtId="0" fontId="61" fillId="7" borderId="31" applyNumberFormat="0" applyAlignment="0" applyProtection="0"/>
    <xf numFmtId="0" fontId="62" fillId="7" borderId="24" applyNumberFormat="0" applyAlignment="0" applyProtection="0"/>
    <xf numFmtId="0" fontId="75" fillId="13" borderId="0" applyNumberFormat="0" applyBorder="0" applyAlignment="0" applyProtection="0"/>
    <xf numFmtId="0" fontId="120" fillId="37" borderId="0" applyNumberFormat="0" applyBorder="0" applyProtection="0">
      <alignment horizontal="left"/>
    </xf>
    <xf numFmtId="0" fontId="120" fillId="37" borderId="0" applyNumberFormat="0" applyBorder="0" applyProtection="0">
      <alignment horizontal="left"/>
    </xf>
    <xf numFmtId="0" fontId="120" fillId="37" borderId="0" applyNumberFormat="0" applyBorder="0" applyProtection="0">
      <alignment horizontal="left"/>
    </xf>
    <xf numFmtId="0" fontId="120" fillId="37" borderId="0" applyNumberFormat="0" applyBorder="0" applyProtection="0">
      <alignment horizontal="left"/>
    </xf>
    <xf numFmtId="0" fontId="75" fillId="38" borderId="0" applyNumberFormat="0" applyBorder="0" applyProtection="0">
      <alignment horizontal="left"/>
    </xf>
    <xf numFmtId="0" fontId="121" fillId="0" borderId="37" applyNumberFormat="0" applyFill="0" applyProtection="0">
      <alignment horizontal="left"/>
    </xf>
    <xf numFmtId="0" fontId="121" fillId="0" borderId="37" applyNumberFormat="0" applyFill="0" applyProtection="0">
      <alignment horizontal="left"/>
    </xf>
    <xf numFmtId="0" fontId="122" fillId="0" borderId="38" applyNumberFormat="0" applyFill="0" applyProtection="0">
      <alignment horizontal="left"/>
    </xf>
    <xf numFmtId="0" fontId="122" fillId="0" borderId="38" applyNumberFormat="0" applyFill="0" applyProtection="0">
      <alignment horizontal="left"/>
    </xf>
    <xf numFmtId="0" fontId="123" fillId="0" borderId="39" applyNumberFormat="0" applyFill="0" applyProtection="0">
      <alignment horizontal="left"/>
    </xf>
    <xf numFmtId="0" fontId="123" fillId="0" borderId="39" applyNumberFormat="0" applyFill="0" applyProtection="0">
      <alignment horizontal="left"/>
    </xf>
    <xf numFmtId="0" fontId="123" fillId="0" borderId="0" applyNumberFormat="0" applyFill="0" applyBorder="0" applyProtection="0">
      <alignment horizontal="left"/>
    </xf>
    <xf numFmtId="0" fontId="123" fillId="0" borderId="0" applyNumberFormat="0" applyFill="0" applyBorder="0" applyProtection="0">
      <alignment horizontal="left"/>
    </xf>
    <xf numFmtId="0" fontId="73" fillId="0" borderId="29" applyNumberFormat="0" applyFill="0" applyAlignment="0" applyProtection="0"/>
    <xf numFmtId="0" fontId="74" fillId="0" borderId="40" applyNumberFormat="0" applyFill="0" applyProtection="0">
      <alignment horizontal="left"/>
    </xf>
    <xf numFmtId="0" fontId="74" fillId="0" borderId="40" applyNumberFormat="0" applyFill="0" applyProtection="0">
      <alignment horizontal="left"/>
    </xf>
    <xf numFmtId="0" fontId="74" fillId="0" borderId="40" applyNumberFormat="0" applyFill="0" applyProtection="0">
      <alignment horizontal="left"/>
    </xf>
    <xf numFmtId="0" fontId="74" fillId="0" borderId="40" applyNumberFormat="0" applyFill="0" applyProtection="0">
      <alignment horizontal="left"/>
    </xf>
    <xf numFmtId="0" fontId="73" fillId="0" borderId="29" applyNumberFormat="0" applyFill="0" applyProtection="0">
      <alignment horizontal="left"/>
    </xf>
    <xf numFmtId="0" fontId="66" fillId="0" borderId="32" applyNumberFormat="0" applyFill="0" applyAlignment="0" applyProtection="0"/>
    <xf numFmtId="0" fontId="67" fillId="28" borderId="25" applyNumberFormat="0" applyAlignment="0" applyProtection="0"/>
    <xf numFmtId="0" fontId="67" fillId="52" borderId="41" applyNumberFormat="0" applyProtection="0">
      <alignment horizontal="left"/>
    </xf>
    <xf numFmtId="0" fontId="67" fillId="52" borderId="41" applyNumberFormat="0" applyProtection="0">
      <alignment horizontal="left"/>
    </xf>
    <xf numFmtId="0" fontId="67" fillId="52" borderId="41" applyNumberFormat="0" applyProtection="0">
      <alignment horizontal="left"/>
    </xf>
    <xf numFmtId="0" fontId="67" fillId="52" borderId="41" applyNumberFormat="0" applyProtection="0">
      <alignment horizontal="left"/>
    </xf>
    <xf numFmtId="0" fontId="67" fillId="67" borderId="25" applyNumberFormat="0" applyProtection="0">
      <alignment horizontal="left"/>
    </xf>
    <xf numFmtId="0" fontId="68" fillId="0" borderId="0" applyNumberFormat="0" applyFill="0" applyBorder="0" applyAlignment="0" applyProtection="0"/>
    <xf numFmtId="0" fontId="124" fillId="0" borderId="0" applyNumberFormat="0" applyFill="0" applyBorder="0" applyProtection="0">
      <alignment horizontal="left"/>
    </xf>
    <xf numFmtId="0" fontId="124" fillId="0" borderId="0" applyNumberFormat="0" applyFill="0" applyBorder="0" applyProtection="0">
      <alignment horizontal="left"/>
    </xf>
    <xf numFmtId="0" fontId="124" fillId="0" borderId="0" applyNumberFormat="0" applyFill="0" applyBorder="0" applyProtection="0">
      <alignment horizontal="left"/>
    </xf>
    <xf numFmtId="0" fontId="124" fillId="0" borderId="0" applyNumberFormat="0" applyFill="0" applyBorder="0" applyProtection="0">
      <alignment horizontal="left"/>
    </xf>
    <xf numFmtId="0" fontId="68" fillId="0" borderId="0" applyNumberFormat="0" applyFill="0" applyBorder="0" applyProtection="0">
      <alignment horizontal="left"/>
    </xf>
    <xf numFmtId="0" fontId="125" fillId="0" borderId="0" applyNumberFormat="0" applyFill="0" applyBorder="0" applyAlignment="0" applyProtection="0"/>
    <xf numFmtId="0" fontId="62" fillId="15" borderId="24" applyNumberFormat="0" applyAlignment="0" applyProtection="0"/>
    <xf numFmtId="0" fontId="126" fillId="39" borderId="24" applyNumberFormat="0" applyProtection="0">
      <alignment horizontal="left"/>
    </xf>
    <xf numFmtId="0" fontId="126" fillId="39" borderId="24" applyNumberFormat="0" applyProtection="0">
      <alignment horizontal="left"/>
    </xf>
    <xf numFmtId="0" fontId="126" fillId="39" borderId="24" applyNumberFormat="0" applyProtection="0">
      <alignment horizontal="left"/>
    </xf>
    <xf numFmtId="0" fontId="126" fillId="39" borderId="24" applyNumberFormat="0" applyProtection="0">
      <alignment horizontal="left"/>
    </xf>
    <xf numFmtId="0" fontId="62" fillId="48" borderId="24" applyNumberFormat="0" applyProtection="0">
      <alignment horizontal="left"/>
    </xf>
    <xf numFmtId="0" fontId="18" fillId="0" borderId="0"/>
    <xf numFmtId="0" fontId="18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18" fillId="0" borderId="0"/>
    <xf numFmtId="0" fontId="40" fillId="0" borderId="0"/>
    <xf numFmtId="0" fontId="18" fillId="0" borderId="0"/>
    <xf numFmtId="0" fontId="40" fillId="0" borderId="0"/>
    <xf numFmtId="0" fontId="18" fillId="0" borderId="0"/>
    <xf numFmtId="0" fontId="40" fillId="0" borderId="0"/>
    <xf numFmtId="0" fontId="26" fillId="0" borderId="0"/>
    <xf numFmtId="0" fontId="127" fillId="0" borderId="0"/>
    <xf numFmtId="0" fontId="127" fillId="0" borderId="0"/>
    <xf numFmtId="0" fontId="12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5" fillId="0" borderId="0"/>
    <xf numFmtId="0" fontId="26" fillId="0" borderId="0"/>
    <xf numFmtId="0" fontId="66" fillId="0" borderId="35" applyNumberFormat="0" applyFill="0" applyAlignment="0" applyProtection="0"/>
    <xf numFmtId="0" fontId="66" fillId="0" borderId="42" applyNumberFormat="0" applyFill="0" applyProtection="0">
      <alignment horizontal="left"/>
    </xf>
    <xf numFmtId="0" fontId="66" fillId="0" borderId="42" applyNumberFormat="0" applyFill="0" applyProtection="0">
      <alignment horizontal="left"/>
    </xf>
    <xf numFmtId="0" fontId="66" fillId="0" borderId="42" applyNumberFormat="0" applyFill="0" applyProtection="0">
      <alignment horizontal="left"/>
    </xf>
    <xf numFmtId="0" fontId="66" fillId="0" borderId="42" applyNumberFormat="0" applyFill="0" applyProtection="0">
      <alignment horizontal="left"/>
    </xf>
    <xf numFmtId="0" fontId="66" fillId="0" borderId="35" applyNumberFormat="0" applyFill="0" applyProtection="0">
      <alignment horizontal="left"/>
    </xf>
    <xf numFmtId="0" fontId="71" fillId="12" borderId="0" applyNumberFormat="0" applyBorder="0" applyAlignment="0" applyProtection="0"/>
    <xf numFmtId="0" fontId="71" fillId="68" borderId="0" applyNumberFormat="0" applyBorder="0" applyProtection="0">
      <alignment horizontal="left"/>
    </xf>
    <xf numFmtId="0" fontId="71" fillId="68" borderId="0" applyNumberFormat="0" applyBorder="0" applyProtection="0">
      <alignment horizontal="left"/>
    </xf>
    <xf numFmtId="0" fontId="71" fillId="68" borderId="0" applyNumberFormat="0" applyBorder="0" applyProtection="0">
      <alignment horizontal="left"/>
    </xf>
    <xf numFmtId="0" fontId="71" fillId="68" borderId="0" applyNumberFormat="0" applyBorder="0" applyProtection="0">
      <alignment horizontal="left"/>
    </xf>
    <xf numFmtId="0" fontId="71" fillId="36" borderId="0" applyNumberFormat="0" applyBorder="0" applyProtection="0">
      <alignment horizontal="left"/>
    </xf>
    <xf numFmtId="0" fontId="25" fillId="9" borderId="30" applyNumberFormat="0" applyFont="0" applyAlignment="0" applyProtection="0"/>
    <xf numFmtId="0" fontId="40" fillId="9" borderId="30" applyNumberFormat="0" applyFont="0" applyAlignment="0" applyProtection="0"/>
    <xf numFmtId="0" fontId="25" fillId="9" borderId="30" applyNumberFormat="0" applyFont="0" applyAlignment="0" applyProtection="0"/>
    <xf numFmtId="0" fontId="128" fillId="49" borderId="30" applyNumberFormat="0" applyProtection="0">
      <alignment horizontal="left"/>
    </xf>
    <xf numFmtId="0" fontId="128" fillId="49" borderId="30" applyNumberFormat="0" applyProtection="0">
      <alignment horizontal="left"/>
    </xf>
    <xf numFmtId="0" fontId="128" fillId="49" borderId="30" applyNumberFormat="0" applyProtection="0">
      <alignment horizontal="left"/>
    </xf>
    <xf numFmtId="0" fontId="128" fillId="49" borderId="30" applyNumberFormat="0" applyProtection="0">
      <alignment horizontal="left"/>
    </xf>
    <xf numFmtId="0" fontId="128" fillId="69" borderId="30" applyNumberFormat="0" applyProtection="0">
      <alignment horizontal="left"/>
    </xf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6" fillId="0" borderId="0" applyFill="0" applyBorder="0" applyAlignment="0" applyProtection="0"/>
    <xf numFmtId="9" fontId="40" fillId="0" borderId="0" applyFont="0" applyFill="0" applyBorder="0" applyAlignment="0" applyProtection="0"/>
    <xf numFmtId="0" fontId="61" fillId="15" borderId="31" applyNumberFormat="0" applyAlignment="0" applyProtection="0"/>
    <xf numFmtId="0" fontId="61" fillId="48" borderId="31" applyNumberFormat="0" applyProtection="0">
      <alignment horizontal="left"/>
    </xf>
    <xf numFmtId="0" fontId="61" fillId="48" borderId="31" applyNumberFormat="0" applyProtection="0">
      <alignment horizontal="left"/>
    </xf>
    <xf numFmtId="0" fontId="61" fillId="70" borderId="31" applyNumberFormat="0" applyAlignment="0" applyProtection="0"/>
    <xf numFmtId="0" fontId="66" fillId="39" borderId="43" applyNumberFormat="0" applyProtection="0">
      <alignment horizontal="left"/>
    </xf>
    <xf numFmtId="0" fontId="66" fillId="39" borderId="43" applyNumberFormat="0" applyProtection="0">
      <alignment horizontal="left"/>
    </xf>
    <xf numFmtId="0" fontId="66" fillId="39" borderId="43" applyNumberFormat="0" applyProtection="0">
      <alignment horizontal="left"/>
    </xf>
    <xf numFmtId="0" fontId="66" fillId="39" borderId="43" applyNumberFormat="0" applyProtection="0">
      <alignment horizontal="left"/>
    </xf>
    <xf numFmtId="0" fontId="69" fillId="17" borderId="0" applyNumberFormat="0" applyBorder="0" applyAlignment="0" applyProtection="0"/>
    <xf numFmtId="0" fontId="129" fillId="49" borderId="0" applyNumberFormat="0" applyBorder="0" applyProtection="0">
      <alignment horizontal="left"/>
    </xf>
    <xf numFmtId="0" fontId="129" fillId="49" borderId="0" applyNumberFormat="0" applyBorder="0" applyProtection="0">
      <alignment horizontal="left"/>
    </xf>
    <xf numFmtId="0" fontId="129" fillId="49" borderId="0" applyNumberFormat="0" applyBorder="0" applyProtection="0">
      <alignment horizontal="left"/>
    </xf>
    <xf numFmtId="0" fontId="129" fillId="49" borderId="0" applyNumberFormat="0" applyBorder="0" applyProtection="0">
      <alignment horizontal="left"/>
    </xf>
    <xf numFmtId="0" fontId="69" fillId="71" borderId="0" applyNumberFormat="0" applyBorder="0" applyProtection="0">
      <alignment horizontal="left"/>
    </xf>
    <xf numFmtId="0" fontId="88" fillId="0" borderId="0"/>
    <xf numFmtId="0" fontId="88" fillId="0" borderId="0"/>
    <xf numFmtId="0" fontId="26" fillId="0" borderId="0"/>
    <xf numFmtId="0" fontId="130" fillId="0" borderId="1">
      <alignment vertical="center" wrapText="1"/>
    </xf>
    <xf numFmtId="0" fontId="25" fillId="0" borderId="0">
      <alignment vertical="justify"/>
    </xf>
    <xf numFmtId="0" fontId="74" fillId="0" borderId="0" applyNumberFormat="0" applyFill="0" applyBorder="0" applyAlignment="0" applyProtection="0"/>
    <xf numFmtId="0" fontId="74" fillId="0" borderId="0" applyNumberFormat="0" applyFill="0" applyBorder="0" applyProtection="0">
      <alignment horizontal="left"/>
    </xf>
    <xf numFmtId="0" fontId="74" fillId="0" borderId="0" applyNumberFormat="0" applyFill="0" applyBorder="0" applyProtection="0">
      <alignment horizontal="left"/>
    </xf>
    <xf numFmtId="0" fontId="74" fillId="0" borderId="0" applyNumberFormat="0" applyFill="0" applyBorder="0" applyProtection="0">
      <alignment horizontal="left"/>
    </xf>
    <xf numFmtId="0" fontId="74" fillId="0" borderId="0" applyNumberFormat="0" applyFill="0" applyBorder="0" applyProtection="0">
      <alignment horizontal="left"/>
    </xf>
    <xf numFmtId="0" fontId="74" fillId="0" borderId="0" applyNumberFormat="0" applyFill="0" applyBorder="0" applyProtection="0">
      <alignment horizontal="left"/>
    </xf>
    <xf numFmtId="0" fontId="72" fillId="0" borderId="0" applyNumberFormat="0" applyFill="0" applyBorder="0" applyAlignment="0" applyProtection="0"/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164" fontId="131" fillId="0" borderId="0" applyFont="0" applyFill="0" applyBorder="0" applyAlignment="0" applyProtection="0"/>
    <xf numFmtId="165" fontId="131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98" fontId="26" fillId="0" borderId="0" applyFill="0" applyBorder="0" applyAlignment="0" applyProtection="0"/>
    <xf numFmtId="171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67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99" fontId="132" fillId="6" borderId="7" applyFill="0" applyBorder="0">
      <alignment horizontal="center" vertical="center" wrapText="1"/>
      <protection locked="0"/>
    </xf>
    <xf numFmtId="192" fontId="133" fillId="0" borderId="0">
      <alignment wrapText="1"/>
    </xf>
    <xf numFmtId="192" fontId="94" fillId="0" borderId="0">
      <alignment wrapText="1"/>
    </xf>
    <xf numFmtId="9" fontId="37" fillId="0" borderId="0" applyFont="0" applyFill="0" applyBorder="0" applyAlignment="0" applyProtection="0"/>
    <xf numFmtId="0" fontId="17" fillId="0" borderId="0"/>
    <xf numFmtId="0" fontId="37" fillId="0" borderId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42" fillId="22" borderId="0" applyNumberFormat="0" applyBorder="0" applyAlignment="0" applyProtection="0"/>
    <xf numFmtId="0" fontId="42" fillId="16" borderId="0" applyNumberFormat="0" applyBorder="0" applyAlignment="0" applyProtection="0"/>
    <xf numFmtId="0" fontId="42" fillId="19" borderId="0" applyNumberFormat="0" applyBorder="0" applyAlignment="0" applyProtection="0"/>
    <xf numFmtId="0" fontId="42" fillId="23" borderId="0" applyNumberFormat="0" applyBorder="0" applyAlignment="0" applyProtection="0"/>
    <xf numFmtId="0" fontId="42" fillId="21" borderId="0" applyNumberFormat="0" applyBorder="0" applyAlignment="0" applyProtection="0"/>
    <xf numFmtId="0" fontId="42" fillId="24" borderId="0" applyNumberFormat="0" applyBorder="0" applyAlignment="0" applyProtection="0"/>
    <xf numFmtId="0" fontId="151" fillId="0" borderId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23" borderId="0" applyNumberFormat="0" applyBorder="0" applyAlignment="0" applyProtection="0"/>
    <xf numFmtId="0" fontId="42" fillId="21" borderId="0" applyNumberFormat="0" applyBorder="0" applyAlignment="0" applyProtection="0"/>
    <xf numFmtId="0" fontId="42" fillId="27" borderId="0" applyNumberFormat="0" applyBorder="0" applyAlignment="0" applyProtection="0"/>
    <xf numFmtId="0" fontId="52" fillId="8" borderId="24" applyNumberFormat="0" applyAlignment="0" applyProtection="0"/>
    <xf numFmtId="0" fontId="55" fillId="15" borderId="31" applyNumberFormat="0" applyAlignment="0" applyProtection="0"/>
    <xf numFmtId="0" fontId="45" fillId="15" borderId="24" applyNumberFormat="0" applyAlignment="0" applyProtection="0"/>
    <xf numFmtId="0" fontId="152" fillId="0" borderId="33" applyNumberFormat="0" applyFill="0" applyAlignment="0" applyProtection="0"/>
    <xf numFmtId="0" fontId="153" fillId="0" borderId="27" applyNumberFormat="0" applyFill="0" applyAlignment="0" applyProtection="0"/>
    <xf numFmtId="0" fontId="154" fillId="0" borderId="34" applyNumberFormat="0" applyFill="0" applyAlignment="0" applyProtection="0"/>
    <xf numFmtId="0" fontId="154" fillId="0" borderId="0" applyNumberFormat="0" applyFill="0" applyBorder="0" applyAlignment="0" applyProtection="0"/>
    <xf numFmtId="0" fontId="57" fillId="0" borderId="35" applyNumberFormat="0" applyFill="0" applyAlignment="0" applyProtection="0"/>
    <xf numFmtId="0" fontId="46" fillId="28" borderId="25" applyNumberFormat="0" applyAlignment="0" applyProtection="0"/>
    <xf numFmtId="0" fontId="155" fillId="0" borderId="0" applyNumberFormat="0" applyFill="0" applyBorder="0" applyAlignment="0" applyProtection="0"/>
    <xf numFmtId="0" fontId="54" fillId="17" borderId="0" applyNumberFormat="0" applyBorder="0" applyAlignment="0" applyProtection="0"/>
    <xf numFmtId="0" fontId="156" fillId="12" borderId="0" applyNumberFormat="0" applyBorder="0" applyAlignment="0" applyProtection="0"/>
    <xf numFmtId="0" fontId="47" fillId="0" borderId="0" applyNumberFormat="0" applyFill="0" applyBorder="0" applyAlignment="0" applyProtection="0"/>
    <xf numFmtId="0" fontId="53" fillId="0" borderId="29" applyNumberFormat="0" applyFill="0" applyAlignment="0" applyProtection="0"/>
    <xf numFmtId="0" fontId="58" fillId="0" borderId="0" applyNumberFormat="0" applyFill="0" applyBorder="0" applyAlignment="0" applyProtection="0"/>
    <xf numFmtId="0" fontId="48" fillId="13" borderId="0" applyNumberFormat="0" applyBorder="0" applyAlignment="0" applyProtection="0"/>
    <xf numFmtId="0" fontId="15" fillId="0" borderId="0"/>
    <xf numFmtId="170" fontId="15" fillId="0" borderId="0" applyFont="0" applyFill="0" applyBorder="0" applyAlignment="0" applyProtection="0"/>
    <xf numFmtId="0" fontId="162" fillId="0" borderId="0"/>
    <xf numFmtId="0" fontId="13" fillId="0" borderId="0"/>
    <xf numFmtId="0" fontId="26" fillId="0" borderId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0" borderId="0" applyNumberFormat="0" applyBorder="0" applyAlignment="0" applyProtection="0"/>
    <xf numFmtId="0" fontId="40" fillId="8" borderId="0" applyNumberFormat="0" applyBorder="0" applyAlignment="0" applyProtection="0"/>
    <xf numFmtId="0" fontId="40" fillId="74" borderId="0" applyNumberFormat="0" applyBorder="0" applyAlignment="0" applyProtection="0"/>
    <xf numFmtId="0" fontId="40" fillId="18" borderId="0" applyNumberFormat="0" applyBorder="0" applyAlignment="0" applyProtection="0"/>
    <xf numFmtId="0" fontId="40" fillId="75" borderId="0" applyNumberFormat="0" applyBorder="0" applyAlignment="0" applyProtection="0"/>
    <xf numFmtId="0" fontId="40" fillId="16" borderId="0" applyNumberFormat="0" applyBorder="0" applyAlignment="0" applyProtection="0"/>
    <xf numFmtId="0" fontId="40" fillId="38" borderId="0" applyNumberFormat="0" applyBorder="0" applyAlignment="0" applyProtection="0"/>
    <xf numFmtId="0" fontId="40" fillId="76" borderId="0" applyNumberFormat="0" applyBorder="0" applyAlignment="0" applyProtection="0"/>
    <xf numFmtId="0" fontId="40" fillId="8" borderId="0" applyNumberFormat="0" applyBorder="0" applyAlignment="0" applyProtection="0"/>
    <xf numFmtId="0" fontId="40" fillId="77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44" borderId="0" applyNumberFormat="0" applyBorder="0" applyAlignment="0" applyProtection="0"/>
    <xf numFmtId="0" fontId="40" fillId="9" borderId="0" applyNumberFormat="0" applyBorder="0" applyAlignment="0" applyProtection="0"/>
    <xf numFmtId="0" fontId="40" fillId="18" borderId="0" applyNumberFormat="0" applyBorder="0" applyAlignment="0" applyProtection="0"/>
    <xf numFmtId="0" fontId="40" fillId="16" borderId="0" applyNumberFormat="0" applyBorder="0" applyAlignment="0" applyProtection="0"/>
    <xf numFmtId="0" fontId="40" fillId="19" borderId="0" applyNumberFormat="0" applyBorder="0" applyAlignment="0" applyProtection="0"/>
    <xf numFmtId="0" fontId="40" fillId="14" borderId="0" applyNumberFormat="0" applyBorder="0" applyAlignment="0" applyProtection="0"/>
    <xf numFmtId="0" fontId="40" fillId="18" borderId="0" applyNumberFormat="0" applyBorder="0" applyAlignment="0" applyProtection="0"/>
    <xf numFmtId="0" fontId="40" fillId="20" borderId="0" applyNumberFormat="0" applyBorder="0" applyAlignment="0" applyProtection="0"/>
    <xf numFmtId="0" fontId="40" fillId="78" borderId="0" applyNumberFormat="0" applyBorder="0" applyAlignment="0" applyProtection="0"/>
    <xf numFmtId="0" fontId="40" fillId="10" borderId="0" applyNumberFormat="0" applyBorder="0" applyAlignment="0" applyProtection="0"/>
    <xf numFmtId="0" fontId="40" fillId="79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47" borderId="0" applyNumberFormat="0" applyBorder="0" applyAlignment="0" applyProtection="0"/>
    <xf numFmtId="0" fontId="40" fillId="76" borderId="0" applyNumberFormat="0" applyBorder="0" applyAlignment="0" applyProtection="0"/>
    <xf numFmtId="0" fontId="40" fillId="12" borderId="0" applyNumberFormat="0" applyBorder="0" applyAlignment="0" applyProtection="0"/>
    <xf numFmtId="0" fontId="40" fillId="78" borderId="0" applyNumberFormat="0" applyBorder="0" applyAlignment="0" applyProtection="0"/>
    <xf numFmtId="0" fontId="40" fillId="18" borderId="0" applyNumberFormat="0" applyBorder="0" applyAlignment="0" applyProtection="0"/>
    <xf numFmtId="0" fontId="40" fillId="10" borderId="0" applyNumberFormat="0" applyBorder="0" applyAlignment="0" applyProtection="0"/>
    <xf numFmtId="0" fontId="40" fillId="50" borderId="0" applyNumberFormat="0" applyBorder="0" applyAlignment="0" applyProtection="0"/>
    <xf numFmtId="0" fontId="40" fillId="9" borderId="0" applyNumberFormat="0" applyBorder="0" applyAlignment="0" applyProtection="0"/>
    <xf numFmtId="0" fontId="43" fillId="22" borderId="0" applyNumberFormat="0" applyBorder="0" applyAlignment="0" applyProtection="0"/>
    <xf numFmtId="0" fontId="43" fillId="16" borderId="0" applyNumberFormat="0" applyBorder="0" applyAlignment="0" applyProtection="0"/>
    <xf numFmtId="0" fontId="43" fillId="19" borderId="0" applyNumberFormat="0" applyBorder="0" applyAlignment="0" applyProtection="0"/>
    <xf numFmtId="0" fontId="43" fillId="23" borderId="0" applyNumberFormat="0" applyBorder="0" applyAlignment="0" applyProtection="0"/>
    <xf numFmtId="0" fontId="43" fillId="21" borderId="0" applyNumberFormat="0" applyBorder="0" applyAlignment="0" applyProtection="0"/>
    <xf numFmtId="0" fontId="43" fillId="24" borderId="0" applyNumberFormat="0" applyBorder="0" applyAlignment="0" applyProtection="0"/>
    <xf numFmtId="0" fontId="43" fillId="80" borderId="0" applyNumberFormat="0" applyBorder="0" applyAlignment="0" applyProtection="0"/>
    <xf numFmtId="0" fontId="43" fillId="22" borderId="0" applyNumberFormat="0" applyBorder="0" applyAlignment="0" applyProtection="0"/>
    <xf numFmtId="0" fontId="43" fillId="10" borderId="0" applyNumberFormat="0" applyBorder="0" applyAlignment="0" applyProtection="0"/>
    <xf numFmtId="0" fontId="43" fillId="79" borderId="0" applyNumberFormat="0" applyBorder="0" applyAlignment="0" applyProtection="0"/>
    <xf numFmtId="0" fontId="43" fillId="16" borderId="0" applyNumberFormat="0" applyBorder="0" applyAlignment="0" applyProtection="0"/>
    <xf numFmtId="0" fontId="43" fillId="27" borderId="0" applyNumberFormat="0" applyBorder="0" applyAlignment="0" applyProtection="0"/>
    <xf numFmtId="0" fontId="43" fillId="47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53" borderId="0" applyNumberFormat="0" applyBorder="0" applyAlignment="0" applyProtection="0"/>
    <xf numFmtId="0" fontId="43" fillId="23" borderId="0" applyNumberFormat="0" applyBorder="0" applyAlignment="0" applyProtection="0"/>
    <xf numFmtId="0" fontId="43" fillId="12" borderId="0" applyNumberFormat="0" applyBorder="0" applyAlignment="0" applyProtection="0"/>
    <xf numFmtId="0" fontId="43" fillId="54" borderId="0" applyNumberFormat="0" applyBorder="0" applyAlignment="0" applyProtection="0"/>
    <xf numFmtId="0" fontId="43" fillId="21" borderId="0" applyNumberFormat="0" applyBorder="0" applyAlignment="0" applyProtection="0"/>
    <xf numFmtId="0" fontId="43" fillId="10" borderId="0" applyNumberFormat="0" applyBorder="0" applyAlignment="0" applyProtection="0"/>
    <xf numFmtId="0" fontId="43" fillId="81" borderId="0" applyNumberFormat="0" applyBorder="0" applyAlignment="0" applyProtection="0"/>
    <xf numFmtId="0" fontId="43" fillId="24" borderId="0" applyNumberFormat="0" applyBorder="0" applyAlignment="0" applyProtection="0"/>
    <xf numFmtId="0" fontId="43" fillId="16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23" borderId="0" applyNumberFormat="0" applyBorder="0" applyAlignment="0" applyProtection="0"/>
    <xf numFmtId="0" fontId="43" fillId="21" borderId="0" applyNumberFormat="0" applyBorder="0" applyAlignment="0" applyProtection="0"/>
    <xf numFmtId="0" fontId="43" fillId="27" borderId="0" applyNumberFormat="0" applyBorder="0" applyAlignment="0" applyProtection="0"/>
    <xf numFmtId="0" fontId="71" fillId="12" borderId="0" applyNumberFormat="0" applyBorder="0" applyAlignment="0" applyProtection="0"/>
    <xf numFmtId="0" fontId="62" fillId="15" borderId="24" applyNumberFormat="0" applyAlignment="0" applyProtection="0"/>
    <xf numFmtId="0" fontId="67" fillId="28" borderId="25" applyNumberFormat="0" applyAlignment="0" applyProtection="0"/>
    <xf numFmtId="0" fontId="26" fillId="0" borderId="44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175" fontId="26" fillId="0" borderId="45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175" fontId="26" fillId="0" borderId="45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/>
    </xf>
    <xf numFmtId="0" fontId="26" fillId="0" borderId="46" applyNumberFormat="0" applyFill="0" applyProtection="0">
      <alignment vertical="top" wrapText="1"/>
    </xf>
    <xf numFmtId="0" fontId="26" fillId="0" borderId="45" applyNumberFormat="0" applyFill="0" applyProtection="0">
      <alignment vertical="top"/>
    </xf>
    <xf numFmtId="0" fontId="26" fillId="0" borderId="46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175" fontId="26" fillId="0" borderId="45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175" fontId="26" fillId="0" borderId="45" applyFill="0" applyProtection="0">
      <alignment vertical="top" wrapText="1"/>
    </xf>
    <xf numFmtId="0" fontId="137" fillId="0" borderId="0" applyNumberFormat="0" applyFill="0" applyBorder="0" applyProtection="0">
      <alignment horizontal="center" vertical="top"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175" fontId="163" fillId="0" borderId="22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175" fontId="163" fillId="0" borderId="22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175" fontId="163" fillId="0" borderId="22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175" fontId="163" fillId="0" borderId="22" applyFill="0" applyProtection="0">
      <alignment wrapText="1"/>
    </xf>
    <xf numFmtId="0" fontId="114" fillId="0" borderId="1" applyNumberFormat="0" applyFill="0" applyProtection="0">
      <alignment horizontal="center" vertical="top" wrapText="1"/>
    </xf>
    <xf numFmtId="0" fontId="40" fillId="0" borderId="0"/>
    <xf numFmtId="0" fontId="40" fillId="0" borderId="0"/>
    <xf numFmtId="0" fontId="40" fillId="0" borderId="0"/>
    <xf numFmtId="0" fontId="26" fillId="0" borderId="0"/>
    <xf numFmtId="0" fontId="72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63" fillId="0" borderId="33" applyNumberFormat="0" applyFill="0" applyAlignment="0" applyProtection="0"/>
    <xf numFmtId="0" fontId="64" fillId="0" borderId="27" applyNumberFormat="0" applyFill="0" applyAlignment="0" applyProtection="0"/>
    <xf numFmtId="0" fontId="65" fillId="0" borderId="34" applyNumberFormat="0" applyFill="0" applyAlignment="0" applyProtection="0"/>
    <xf numFmtId="0" fontId="65" fillId="0" borderId="0" applyNumberFormat="0" applyFill="0" applyBorder="0" applyAlignment="0" applyProtection="0"/>
    <xf numFmtId="0" fontId="59" fillId="8" borderId="24" applyNumberFormat="0" applyAlignment="0" applyProtection="0"/>
    <xf numFmtId="0" fontId="73" fillId="0" borderId="29" applyNumberFormat="0" applyFill="0" applyAlignment="0" applyProtection="0"/>
    <xf numFmtId="0" fontId="69" fillId="17" borderId="0" applyNumberFormat="0" applyBorder="0" applyAlignment="0" applyProtection="0"/>
    <xf numFmtId="0" fontId="25" fillId="0" borderId="0"/>
    <xf numFmtId="0" fontId="25" fillId="9" borderId="30" applyNumberFormat="0" applyFont="0" applyAlignment="0" applyProtection="0"/>
    <xf numFmtId="0" fontId="61" fillId="15" borderId="31" applyNumberFormat="0" applyAlignment="0" applyProtection="0"/>
    <xf numFmtId="0" fontId="68" fillId="0" borderId="0" applyNumberFormat="0" applyFill="0" applyBorder="0" applyAlignment="0" applyProtection="0"/>
    <xf numFmtId="0" fontId="66" fillId="0" borderId="35" applyNumberFormat="0" applyFill="0" applyAlignment="0" applyProtection="0"/>
    <xf numFmtId="0" fontId="74" fillId="0" borderId="0" applyNumberFormat="0" applyFill="0" applyBorder="0" applyAlignment="0" applyProtection="0"/>
    <xf numFmtId="0" fontId="43" fillId="82" borderId="0" applyNumberFormat="0" applyBorder="0" applyAlignment="0" applyProtection="0"/>
    <xf numFmtId="0" fontId="43" fillId="29" borderId="0" applyNumberFormat="0" applyBorder="0" applyAlignment="0" applyProtection="0"/>
    <xf numFmtId="0" fontId="43" fillId="83" borderId="0" applyNumberFormat="0" applyBorder="0" applyAlignment="0" applyProtection="0"/>
    <xf numFmtId="0" fontId="43" fillId="62" borderId="0" applyNumberFormat="0" applyBorder="0" applyAlignment="0" applyProtection="0"/>
    <xf numFmtId="0" fontId="43" fillId="30" borderId="0" applyNumberFormat="0" applyBorder="0" applyAlignment="0" applyProtection="0"/>
    <xf numFmtId="0" fontId="43" fillId="27" borderId="0" applyNumberFormat="0" applyBorder="0" applyAlignment="0" applyProtection="0"/>
    <xf numFmtId="0" fontId="43" fillId="84" borderId="0" applyNumberFormat="0" applyBorder="0" applyAlignment="0" applyProtection="0"/>
    <xf numFmtId="0" fontId="43" fillId="31" borderId="0" applyNumberFormat="0" applyBorder="0" applyAlignment="0" applyProtection="0"/>
    <xf numFmtId="0" fontId="43" fillId="20" borderId="0" applyNumberFormat="0" applyBorder="0" applyAlignment="0" applyProtection="0"/>
    <xf numFmtId="0" fontId="43" fillId="53" borderId="0" applyNumberFormat="0" applyBorder="0" applyAlignment="0" applyProtection="0"/>
    <xf numFmtId="0" fontId="43" fillId="23" borderId="0" applyNumberFormat="0" applyBorder="0" applyAlignment="0" applyProtection="0"/>
    <xf numFmtId="0" fontId="43" fillId="54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85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59" fillId="44" borderId="24" applyNumberFormat="0" applyAlignment="0" applyProtection="0"/>
    <xf numFmtId="0" fontId="59" fillId="8" borderId="24" applyNumberFormat="0" applyAlignment="0" applyProtection="0"/>
    <xf numFmtId="0" fontId="59" fillId="17" borderId="24" applyNumberFormat="0" applyAlignment="0" applyProtection="0"/>
    <xf numFmtId="0" fontId="61" fillId="70" borderId="31" applyNumberFormat="0" applyAlignment="0" applyProtection="0"/>
    <xf numFmtId="0" fontId="61" fillId="15" borderId="31" applyNumberFormat="0" applyAlignment="0" applyProtection="0"/>
    <xf numFmtId="0" fontId="62" fillId="70" borderId="24" applyNumberFormat="0" applyAlignment="0" applyProtection="0"/>
    <xf numFmtId="0" fontId="62" fillId="15" borderId="24" applyNumberFormat="0" applyAlignment="0" applyProtection="0"/>
    <xf numFmtId="0" fontId="126" fillId="7" borderId="24" applyNumberFormat="0" applyAlignment="0" applyProtection="0"/>
    <xf numFmtId="200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69" fontId="25" fillId="0" borderId="0" applyFont="0" applyFill="0" applyBorder="0" applyAlignment="0" applyProtection="0"/>
    <xf numFmtId="0" fontId="164" fillId="0" borderId="47" applyNumberFormat="0" applyFill="0" applyAlignment="0" applyProtection="0"/>
    <xf numFmtId="0" fontId="165" fillId="0" borderId="48" applyNumberFormat="0" applyFill="0" applyAlignment="0" applyProtection="0"/>
    <xf numFmtId="0" fontId="166" fillId="0" borderId="49" applyNumberFormat="0" applyFill="0" applyAlignment="0" applyProtection="0"/>
    <xf numFmtId="0" fontId="166" fillId="0" borderId="0" applyNumberFormat="0" applyFill="0" applyBorder="0" applyAlignment="0" applyProtection="0"/>
    <xf numFmtId="0" fontId="66" fillId="0" borderId="50" applyNumberFormat="0" applyFill="0" applyAlignment="0" applyProtection="0"/>
    <xf numFmtId="0" fontId="67" fillId="86" borderId="25" applyNumberFormat="0" applyAlignment="0" applyProtection="0"/>
    <xf numFmtId="0" fontId="67" fillId="28" borderId="25" applyNumberFormat="0" applyAlignment="0" applyProtection="0"/>
    <xf numFmtId="0" fontId="67" fillId="28" borderId="25" applyNumberFormat="0" applyAlignment="0" applyProtection="0"/>
    <xf numFmtId="0" fontId="69" fillId="87" borderId="0" applyNumberFormat="0" applyBorder="0" applyAlignment="0" applyProtection="0"/>
    <xf numFmtId="0" fontId="69" fillId="17" borderId="0" applyNumberFormat="0" applyBorder="0" applyAlignment="0" applyProtection="0"/>
    <xf numFmtId="0" fontId="129" fillId="17" borderId="0" applyNumberFormat="0" applyBorder="0" applyAlignment="0" applyProtection="0"/>
    <xf numFmtId="0" fontId="25" fillId="0" borderId="0"/>
    <xf numFmtId="0" fontId="40" fillId="0" borderId="0"/>
    <xf numFmtId="0" fontId="13" fillId="0" borderId="0"/>
    <xf numFmtId="0" fontId="40" fillId="0" borderId="0"/>
    <xf numFmtId="0" fontId="40" fillId="0" borderId="0"/>
    <xf numFmtId="0" fontId="40" fillId="0" borderId="0"/>
    <xf numFmtId="0" fontId="26" fillId="0" borderId="0"/>
    <xf numFmtId="0" fontId="13" fillId="0" borderId="0"/>
    <xf numFmtId="0" fontId="86" fillId="0" borderId="0"/>
    <xf numFmtId="0" fontId="41" fillId="0" borderId="0"/>
    <xf numFmtId="0" fontId="13" fillId="0" borderId="0"/>
    <xf numFmtId="0" fontId="25" fillId="0" borderId="0"/>
    <xf numFmtId="0" fontId="41" fillId="0" borderId="0"/>
    <xf numFmtId="0" fontId="40" fillId="0" borderId="0"/>
    <xf numFmtId="0" fontId="13" fillId="0" borderId="0"/>
    <xf numFmtId="0" fontId="37" fillId="0" borderId="0"/>
    <xf numFmtId="0" fontId="40" fillId="0" borderId="0"/>
    <xf numFmtId="0" fontId="13" fillId="0" borderId="0"/>
    <xf numFmtId="0" fontId="40" fillId="0" borderId="0"/>
    <xf numFmtId="0" fontId="71" fillId="75" borderId="0" applyNumberFormat="0" applyBorder="0" applyAlignment="0" applyProtection="0"/>
    <xf numFmtId="0" fontId="71" fillId="12" borderId="0" applyNumberFormat="0" applyBorder="0" applyAlignment="0" applyProtection="0"/>
    <xf numFmtId="0" fontId="71" fillId="14" borderId="0" applyNumberFormat="0" applyBorder="0" applyAlignment="0" applyProtection="0"/>
    <xf numFmtId="0" fontId="41" fillId="88" borderId="30" applyNumberFormat="0" applyAlignment="0" applyProtection="0"/>
    <xf numFmtId="0" fontId="25" fillId="9" borderId="30" applyNumberFormat="0" applyFont="0" applyAlignment="0" applyProtection="0"/>
    <xf numFmtId="9" fontId="40" fillId="0" borderId="0" applyFont="0" applyFill="0" applyBorder="0" applyAlignment="0" applyProtection="0"/>
    <xf numFmtId="9" fontId="26" fillId="0" borderId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74" fillId="0" borderId="40" applyNumberFormat="0" applyFill="0" applyAlignment="0" applyProtection="0"/>
    <xf numFmtId="0" fontId="167" fillId="0" borderId="1"/>
    <xf numFmtId="170" fontId="26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0" fontId="75" fillId="38" borderId="0" applyNumberFormat="0" applyBorder="0" applyAlignment="0" applyProtection="0"/>
    <xf numFmtId="0" fontId="75" fillId="13" borderId="0" applyNumberFormat="0" applyBorder="0" applyAlignment="0" applyProtection="0"/>
    <xf numFmtId="0" fontId="75" fillId="10" borderId="0" applyNumberFormat="0" applyBorder="0" applyAlignment="0" applyProtection="0"/>
    <xf numFmtId="0" fontId="13" fillId="0" borderId="0"/>
    <xf numFmtId="0" fontId="13" fillId="0" borderId="0"/>
    <xf numFmtId="0" fontId="168" fillId="0" borderId="0"/>
    <xf numFmtId="0" fontId="40" fillId="74" borderId="0" applyNumberFormat="0" applyBorder="0" applyAlignment="0" applyProtection="0"/>
    <xf numFmtId="0" fontId="40" fillId="75" borderId="0" applyNumberFormat="0" applyBorder="0" applyAlignment="0" applyProtection="0"/>
    <xf numFmtId="0" fontId="40" fillId="38" borderId="0" applyNumberFormat="0" applyBorder="0" applyAlignment="0" applyProtection="0"/>
    <xf numFmtId="0" fontId="40" fillId="76" borderId="0" applyNumberFormat="0" applyBorder="0" applyAlignment="0" applyProtection="0"/>
    <xf numFmtId="0" fontId="40" fillId="77" borderId="0" applyNumberFormat="0" applyBorder="0" applyAlignment="0" applyProtection="0"/>
    <xf numFmtId="0" fontId="40" fillId="44" borderId="0" applyNumberFormat="0" applyBorder="0" applyAlignment="0" applyProtection="0"/>
    <xf numFmtId="0" fontId="40" fillId="78" borderId="0" applyNumberFormat="0" applyBorder="0" applyAlignment="0" applyProtection="0"/>
    <xf numFmtId="0" fontId="40" fillId="79" borderId="0" applyNumberFormat="0" applyBorder="0" applyAlignment="0" applyProtection="0"/>
    <xf numFmtId="0" fontId="40" fillId="47" borderId="0" applyNumberFormat="0" applyBorder="0" applyAlignment="0" applyProtection="0"/>
    <xf numFmtId="0" fontId="40" fillId="76" borderId="0" applyNumberFormat="0" applyBorder="0" applyAlignment="0" applyProtection="0"/>
    <xf numFmtId="0" fontId="40" fillId="78" borderId="0" applyNumberFormat="0" applyBorder="0" applyAlignment="0" applyProtection="0"/>
    <xf numFmtId="0" fontId="40" fillId="50" borderId="0" applyNumberFormat="0" applyBorder="0" applyAlignment="0" applyProtection="0"/>
    <xf numFmtId="0" fontId="43" fillId="80" borderId="0" applyNumberFormat="0" applyBorder="0" applyAlignment="0" applyProtection="0"/>
    <xf numFmtId="0" fontId="43" fillId="79" borderId="0" applyNumberFormat="0" applyBorder="0" applyAlignment="0" applyProtection="0"/>
    <xf numFmtId="0" fontId="43" fillId="47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81" borderId="0" applyNumberFormat="0" applyBorder="0" applyAlignment="0" applyProtection="0"/>
    <xf numFmtId="0" fontId="43" fillId="82" borderId="0" applyNumberFormat="0" applyBorder="0" applyAlignment="0" applyProtection="0"/>
    <xf numFmtId="0" fontId="43" fillId="62" borderId="0" applyNumberFormat="0" applyBorder="0" applyAlignment="0" applyProtection="0"/>
    <xf numFmtId="0" fontId="43" fillId="84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85" borderId="0" applyNumberFormat="0" applyBorder="0" applyAlignment="0" applyProtection="0"/>
    <xf numFmtId="0" fontId="59" fillId="44" borderId="24" applyNumberFormat="0" applyAlignment="0" applyProtection="0"/>
    <xf numFmtId="0" fontId="75" fillId="38" borderId="0" applyNumberFormat="0" applyBorder="0" applyAlignment="0" applyProtection="0"/>
    <xf numFmtId="0" fontId="67" fillId="86" borderId="25" applyNumberFormat="0" applyAlignment="0" applyProtection="0"/>
    <xf numFmtId="0" fontId="62" fillId="70" borderId="24" applyNumberFormat="0" applyAlignment="0" applyProtection="0"/>
    <xf numFmtId="0" fontId="71" fillId="75" borderId="0" applyNumberFormat="0" applyBorder="0" applyAlignment="0" applyProtection="0"/>
    <xf numFmtId="0" fontId="41" fillId="88" borderId="30" applyNumberFormat="0" applyAlignment="0" applyProtection="0"/>
    <xf numFmtId="0" fontId="61" fillId="70" borderId="31" applyNumberFormat="0" applyAlignment="0" applyProtection="0"/>
    <xf numFmtId="0" fontId="69" fillId="87" borderId="0" applyNumberFormat="0" applyBorder="0" applyAlignment="0" applyProtection="0"/>
    <xf numFmtId="9" fontId="26" fillId="0" borderId="0" applyFont="0" applyFill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0" borderId="0" applyNumberFormat="0" applyBorder="0" applyAlignment="0" applyProtection="0"/>
    <xf numFmtId="0" fontId="40" fillId="8" borderId="0" applyNumberFormat="0" applyBorder="0" applyAlignment="0" applyProtection="0"/>
    <xf numFmtId="0" fontId="40" fillId="74" borderId="0" applyNumberFormat="0" applyBorder="0" applyAlignment="0" applyProtection="0"/>
    <xf numFmtId="0" fontId="40" fillId="11" borderId="0" applyNumberFormat="0" applyBorder="0" applyAlignment="0" applyProtection="0"/>
    <xf numFmtId="0" fontId="40" fillId="18" borderId="0" applyNumberFormat="0" applyBorder="0" applyAlignment="0" applyProtection="0"/>
    <xf numFmtId="0" fontId="40" fillId="75" borderId="0" applyNumberFormat="0" applyBorder="0" applyAlignment="0" applyProtection="0"/>
    <xf numFmtId="0" fontId="40" fillId="12" borderId="0" applyNumberFormat="0" applyBorder="0" applyAlignment="0" applyProtection="0"/>
    <xf numFmtId="0" fontId="40" fillId="16" borderId="0" applyNumberFormat="0" applyBorder="0" applyAlignment="0" applyProtection="0"/>
    <xf numFmtId="0" fontId="40" fillId="38" borderId="0" applyNumberFormat="0" applyBorder="0" applyAlignment="0" applyProtection="0"/>
    <xf numFmtId="0" fontId="40" fillId="13" borderId="0" applyNumberFormat="0" applyBorder="0" applyAlignment="0" applyProtection="0"/>
    <xf numFmtId="0" fontId="40" fillId="9" borderId="0" applyNumberFormat="0" applyBorder="0" applyAlignment="0" applyProtection="0"/>
    <xf numFmtId="0" fontId="40" fillId="76" borderId="0" applyNumberFormat="0" applyBorder="0" applyAlignment="0" applyProtection="0"/>
    <xf numFmtId="0" fontId="40" fillId="14" borderId="0" applyNumberFormat="0" applyBorder="0" applyAlignment="0" applyProtection="0"/>
    <xf numFmtId="0" fontId="40" fillId="8" borderId="0" applyNumberFormat="0" applyBorder="0" applyAlignment="0" applyProtection="0"/>
    <xf numFmtId="0" fontId="40" fillId="77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44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8" borderId="0" applyNumberFormat="0" applyBorder="0" applyAlignment="0" applyProtection="0"/>
    <xf numFmtId="0" fontId="40" fillId="16" borderId="0" applyNumberFormat="0" applyBorder="0" applyAlignment="0" applyProtection="0"/>
    <xf numFmtId="0" fontId="40" fillId="19" borderId="0" applyNumberFormat="0" applyBorder="0" applyAlignment="0" applyProtection="0"/>
    <xf numFmtId="0" fontId="40" fillId="14" borderId="0" applyNumberFormat="0" applyBorder="0" applyAlignment="0" applyProtection="0"/>
    <xf numFmtId="0" fontId="40" fillId="18" borderId="0" applyNumberFormat="0" applyBorder="0" applyAlignment="0" applyProtection="0"/>
    <xf numFmtId="0" fontId="40" fillId="20" borderId="0" applyNumberFormat="0" applyBorder="0" applyAlignment="0" applyProtection="0"/>
    <xf numFmtId="0" fontId="40" fillId="78" borderId="0" applyNumberFormat="0" applyBorder="0" applyAlignment="0" applyProtection="0"/>
    <xf numFmtId="0" fontId="40" fillId="18" borderId="0" applyNumberFormat="0" applyBorder="0" applyAlignment="0" applyProtection="0"/>
    <xf numFmtId="0" fontId="40" fillId="10" borderId="0" applyNumberFormat="0" applyBorder="0" applyAlignment="0" applyProtection="0"/>
    <xf numFmtId="0" fontId="40" fillId="79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47" borderId="0" applyNumberFormat="0" applyBorder="0" applyAlignment="0" applyProtection="0"/>
    <xf numFmtId="0" fontId="40" fillId="19" borderId="0" applyNumberFormat="0" applyBorder="0" applyAlignment="0" applyProtection="0"/>
    <xf numFmtId="0" fontId="40" fillId="17" borderId="0" applyNumberFormat="0" applyBorder="0" applyAlignment="0" applyProtection="0"/>
    <xf numFmtId="0" fontId="40" fillId="76" borderId="0" applyNumberFormat="0" applyBorder="0" applyAlignment="0" applyProtection="0"/>
    <xf numFmtId="0" fontId="40" fillId="14" borderId="0" applyNumberFormat="0" applyBorder="0" applyAlignment="0" applyProtection="0"/>
    <xf numFmtId="0" fontId="40" fillId="12" borderId="0" applyNumberFormat="0" applyBorder="0" applyAlignment="0" applyProtection="0"/>
    <xf numFmtId="0" fontId="40" fillId="78" borderId="0" applyNumberFormat="0" applyBorder="0" applyAlignment="0" applyProtection="0"/>
    <xf numFmtId="0" fontId="40" fillId="18" borderId="0" applyNumberFormat="0" applyBorder="0" applyAlignment="0" applyProtection="0"/>
    <xf numFmtId="0" fontId="40" fillId="10" borderId="0" applyNumberFormat="0" applyBorder="0" applyAlignment="0" applyProtection="0"/>
    <xf numFmtId="0" fontId="40" fillId="50" borderId="0" applyNumberFormat="0" applyBorder="0" applyAlignment="0" applyProtection="0"/>
    <xf numFmtId="0" fontId="40" fillId="20" borderId="0" applyNumberFormat="0" applyBorder="0" applyAlignment="0" applyProtection="0"/>
    <xf numFmtId="0" fontId="40" fillId="9" borderId="0" applyNumberFormat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9" borderId="30" applyNumberFormat="0" applyFont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0" fontId="13" fillId="0" borderId="0"/>
    <xf numFmtId="0" fontId="26" fillId="0" borderId="0"/>
    <xf numFmtId="0" fontId="77" fillId="0" borderId="0"/>
    <xf numFmtId="0" fontId="62" fillId="15" borderId="24" applyNumberFormat="0" applyAlignment="0" applyProtection="0"/>
    <xf numFmtId="0" fontId="114" fillId="0" borderId="1" applyNumberFormat="0" applyFill="0" applyProtection="0">
      <alignment horizontal="center" vertical="top"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175" fontId="163" fillId="0" borderId="22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175" fontId="163" fillId="0" borderId="22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175" fontId="163" fillId="0" borderId="22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175" fontId="163" fillId="0" borderId="22" applyFill="0" applyProtection="0">
      <alignment wrapText="1"/>
    </xf>
    <xf numFmtId="0" fontId="114" fillId="0" borderId="1" applyNumberFormat="0" applyFill="0" applyProtection="0">
      <alignment horizontal="center" vertical="top" wrapText="1"/>
    </xf>
    <xf numFmtId="0" fontId="59" fillId="8" borderId="24" applyNumberFormat="0" applyAlignment="0" applyProtection="0"/>
    <xf numFmtId="0" fontId="25" fillId="9" borderId="30" applyNumberFormat="0" applyFont="0" applyAlignment="0" applyProtection="0"/>
    <xf numFmtId="0" fontId="61" fillId="15" borderId="31" applyNumberFormat="0" applyAlignment="0" applyProtection="0"/>
    <xf numFmtId="0" fontId="66" fillId="0" borderId="35" applyNumberFormat="0" applyFill="0" applyAlignment="0" applyProtection="0"/>
    <xf numFmtId="0" fontId="59" fillId="44" borderId="24" applyNumberFormat="0" applyAlignment="0" applyProtection="0"/>
    <xf numFmtId="0" fontId="59" fillId="8" borderId="24" applyNumberFormat="0" applyAlignment="0" applyProtection="0"/>
    <xf numFmtId="0" fontId="59" fillId="8" borderId="24" applyNumberFormat="0" applyAlignment="0" applyProtection="0"/>
    <xf numFmtId="0" fontId="59" fillId="44" borderId="24" applyNumberFormat="0" applyAlignment="0" applyProtection="0"/>
    <xf numFmtId="0" fontId="59" fillId="17" borderId="24" applyNumberFormat="0" applyAlignment="0" applyProtection="0"/>
    <xf numFmtId="0" fontId="61" fillId="15" borderId="31" applyNumberFormat="0" applyAlignment="0" applyProtection="0"/>
    <xf numFmtId="0" fontId="61" fillId="70" borderId="31" applyNumberFormat="0" applyAlignment="0" applyProtection="0"/>
    <xf numFmtId="0" fontId="61" fillId="7" borderId="31" applyNumberFormat="0" applyAlignment="0" applyProtection="0"/>
    <xf numFmtId="0" fontId="62" fillId="15" borderId="24" applyNumberFormat="0" applyAlignment="0" applyProtection="0"/>
    <xf numFmtId="0" fontId="62" fillId="70" borderId="24" applyNumberFormat="0" applyAlignment="0" applyProtection="0"/>
    <xf numFmtId="0" fontId="126" fillId="7" borderId="24" applyNumberFormat="0" applyAlignment="0" applyProtection="0"/>
    <xf numFmtId="0" fontId="66" fillId="0" borderId="35" applyNumberFormat="0" applyFill="0" applyAlignment="0" applyProtection="0"/>
    <xf numFmtId="0" fontId="66" fillId="0" borderId="50" applyNumberFormat="0" applyFill="0" applyAlignment="0" applyProtection="0"/>
    <xf numFmtId="0" fontId="26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37" fillId="0" borderId="0"/>
    <xf numFmtId="0" fontId="13" fillId="0" borderId="0"/>
    <xf numFmtId="0" fontId="40" fillId="9" borderId="30" applyNumberFormat="0" applyFont="0" applyAlignment="0" applyProtection="0"/>
    <xf numFmtId="0" fontId="41" fillId="88" borderId="30" applyNumberFormat="0" applyAlignment="0" applyProtection="0"/>
    <xf numFmtId="0" fontId="25" fillId="9" borderId="30" applyNumberFormat="0" applyFont="0" applyAlignment="0" applyProtection="0"/>
    <xf numFmtId="0" fontId="61" fillId="70" borderId="31" applyNumberFormat="0" applyAlignment="0" applyProtection="0"/>
    <xf numFmtId="0" fontId="167" fillId="0" borderId="1"/>
    <xf numFmtId="0" fontId="25" fillId="0" borderId="0"/>
    <xf numFmtId="0" fontId="167" fillId="0" borderId="1"/>
    <xf numFmtId="0" fontId="25" fillId="0" borderId="0"/>
    <xf numFmtId="0" fontId="41" fillId="0" borderId="0"/>
    <xf numFmtId="0" fontId="62" fillId="70" borderId="24" applyNumberFormat="0" applyAlignment="0" applyProtection="0"/>
    <xf numFmtId="0" fontId="66" fillId="0" borderId="35" applyNumberFormat="0" applyFill="0" applyAlignment="0" applyProtection="0"/>
    <xf numFmtId="0" fontId="41" fillId="88" borderId="30" applyNumberFormat="0" applyAlignment="0" applyProtection="0"/>
    <xf numFmtId="0" fontId="40" fillId="9" borderId="30" applyNumberFormat="0" applyFont="0" applyAlignment="0" applyProtection="0"/>
    <xf numFmtId="0" fontId="114" fillId="0" borderId="1" applyNumberFormat="0" applyFill="0" applyProtection="0">
      <alignment horizontal="center" vertical="top" wrapText="1"/>
    </xf>
    <xf numFmtId="0" fontId="167" fillId="0" borderId="1"/>
    <xf numFmtId="0" fontId="12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88" fillId="0" borderId="0"/>
    <xf numFmtId="0" fontId="87" fillId="0" borderId="0"/>
    <xf numFmtId="0" fontId="8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7" fillId="0" borderId="0"/>
    <xf numFmtId="0" fontId="88" fillId="0" borderId="0"/>
    <xf numFmtId="0" fontId="27" fillId="0" borderId="0"/>
    <xf numFmtId="0" fontId="27" fillId="0" borderId="0"/>
    <xf numFmtId="0" fontId="87" fillId="0" borderId="0"/>
    <xf numFmtId="0" fontId="8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77" fillId="0" borderId="0">
      <protection locked="0"/>
    </xf>
    <xf numFmtId="0" fontId="177" fillId="0" borderId="0">
      <protection locked="0"/>
    </xf>
    <xf numFmtId="0" fontId="177" fillId="0" borderId="0">
      <protection locked="0"/>
    </xf>
    <xf numFmtId="0" fontId="178" fillId="0" borderId="0">
      <protection locked="0"/>
    </xf>
    <xf numFmtId="0" fontId="178" fillId="0" borderId="0">
      <protection locked="0"/>
    </xf>
    <xf numFmtId="0" fontId="177" fillId="0" borderId="53">
      <protection locked="0"/>
    </xf>
    <xf numFmtId="0" fontId="26" fillId="0" borderId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40" fillId="16" borderId="0" applyNumberFormat="0" applyBorder="0" applyAlignment="0" applyProtection="0"/>
    <xf numFmtId="0" fontId="40" fillId="12" borderId="0" applyNumberFormat="0" applyBorder="0" applyAlignment="0" applyProtection="0"/>
    <xf numFmtId="0" fontId="40" fillId="9" borderId="0" applyNumberFormat="0" applyBorder="0" applyAlignment="0" applyProtection="0"/>
    <xf numFmtId="0" fontId="40" fillId="13" borderId="0" applyNumberFormat="0" applyBorder="0" applyAlignment="0" applyProtection="0"/>
    <xf numFmtId="0" fontId="40" fillId="8" borderId="0" applyNumberFormat="0" applyBorder="0" applyAlignment="0" applyProtection="0"/>
    <xf numFmtId="0" fontId="40" fillId="14" borderId="0" applyNumberFormat="0" applyBorder="0" applyAlignment="0" applyProtection="0"/>
    <xf numFmtId="0" fontId="40" fillId="9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7" borderId="0" applyNumberFormat="0" applyBorder="0" applyAlignment="0" applyProtection="0"/>
    <xf numFmtId="0" fontId="40" fillId="19" borderId="0" applyNumberFormat="0" applyBorder="0" applyAlignment="0" applyProtection="0"/>
    <xf numFmtId="0" fontId="40" fillId="15" borderId="0" applyNumberFormat="0" applyBorder="0" applyAlignment="0" applyProtection="0"/>
    <xf numFmtId="0" fontId="40" fillId="14" borderId="0" applyNumberFormat="0" applyBorder="0" applyAlignment="0" applyProtection="0"/>
    <xf numFmtId="0" fontId="40" fillId="17" borderId="0" applyNumberFormat="0" applyBorder="0" applyAlignment="0" applyProtection="0"/>
    <xf numFmtId="0" fontId="40" fillId="20" borderId="0" applyNumberFormat="0" applyBorder="0" applyAlignment="0" applyProtection="0"/>
    <xf numFmtId="0" fontId="43" fillId="22" borderId="0" applyNumberFormat="0" applyBorder="0" applyAlignment="0" applyProtection="0"/>
    <xf numFmtId="0" fontId="43" fillId="19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193" fontId="179" fillId="0" borderId="0">
      <alignment horizontal="left"/>
    </xf>
    <xf numFmtId="202" fontId="86" fillId="0" borderId="0" applyFont="0" applyFill="0" applyBorder="0" applyAlignment="0" applyProtection="0"/>
    <xf numFmtId="191" fontId="180" fillId="90" borderId="0" applyNumberFormat="0" applyBorder="0" applyAlignment="0" applyProtection="0"/>
    <xf numFmtId="204" fontId="181" fillId="0" borderId="0">
      <alignment horizontal="center"/>
    </xf>
    <xf numFmtId="38" fontId="182" fillId="0" borderId="0" applyFont="0" applyFill="0" applyBorder="0" applyAlignment="0" applyProtection="0"/>
    <xf numFmtId="0" fontId="183" fillId="0" borderId="0" applyFont="0" applyFill="0" applyBorder="0" applyAlignment="0" applyProtection="0"/>
    <xf numFmtId="190" fontId="26" fillId="0" borderId="0" applyFont="0" applyFill="0" applyBorder="0" applyAlignment="0" applyProtection="0"/>
    <xf numFmtId="205" fontId="86" fillId="0" borderId="0" applyFont="0" applyFill="0" applyBorder="0" applyAlignment="0" applyProtection="0"/>
    <xf numFmtId="206" fontId="34" fillId="0" borderId="1" applyFont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91" fontId="86" fillId="91" borderId="1" applyNumberFormat="0" applyFont="0" applyAlignment="0">
      <protection locked="0"/>
    </xf>
    <xf numFmtId="49" fontId="149" fillId="0" borderId="54" applyNumberFormat="0">
      <alignment horizontal="center" shrinkToFit="1"/>
    </xf>
    <xf numFmtId="1" fontId="149" fillId="0" borderId="54">
      <alignment horizontal="left"/>
    </xf>
    <xf numFmtId="0" fontId="26" fillId="0" borderId="0"/>
    <xf numFmtId="0" fontId="26" fillId="0" borderId="0"/>
    <xf numFmtId="0" fontId="184" fillId="0" borderId="0"/>
    <xf numFmtId="0" fontId="185" fillId="0" borderId="0"/>
    <xf numFmtId="0" fontId="87" fillId="0" borderId="0"/>
    <xf numFmtId="10" fontId="26" fillId="0" borderId="0" applyFont="0" applyFill="0" applyBorder="0" applyAlignment="0" applyProtection="0"/>
    <xf numFmtId="10" fontId="26" fillId="0" borderId="0" applyFont="0" applyFill="0" applyBorder="0" applyAlignment="0" applyProtection="0"/>
    <xf numFmtId="0" fontId="186" fillId="0" borderId="0">
      <alignment horizontal="right" vertical="center"/>
    </xf>
    <xf numFmtId="0" fontId="186" fillId="0" borderId="0">
      <alignment horizontal="left" vertical="center"/>
    </xf>
    <xf numFmtId="0" fontId="186" fillId="0" borderId="0">
      <alignment horizontal="left" vertical="center"/>
    </xf>
    <xf numFmtId="0" fontId="187" fillId="0" borderId="0">
      <alignment horizontal="left"/>
    </xf>
    <xf numFmtId="0" fontId="188" fillId="0" borderId="0"/>
    <xf numFmtId="191" fontId="115" fillId="0" borderId="0" applyNumberFormat="0" applyFill="0" applyBorder="0" applyAlignment="0" applyProtection="0"/>
    <xf numFmtId="207" fontId="26" fillId="0" borderId="0" applyFont="0" applyFill="0" applyBorder="0" applyAlignment="0" applyProtection="0"/>
    <xf numFmtId="200" fontId="26" fillId="0" borderId="0" applyFont="0" applyFill="0" applyBorder="0" applyAlignment="0" applyProtection="0"/>
    <xf numFmtId="208" fontId="182" fillId="0" borderId="0" applyFont="0" applyFill="0" applyBorder="0" applyAlignment="0" applyProtection="0"/>
    <xf numFmtId="209" fontId="182" fillId="0" borderId="0" applyFont="0" applyFill="0" applyBorder="0" applyAlignment="0" applyProtection="0"/>
    <xf numFmtId="0" fontId="86" fillId="19" borderId="0" applyNumberFormat="0" applyBorder="0" applyAlignment="0" applyProtection="0"/>
    <xf numFmtId="210" fontId="86" fillId="0" borderId="0" applyFont="0" applyFill="0" applyBorder="0" applyAlignment="0" applyProtection="0"/>
    <xf numFmtId="0" fontId="43" fillId="29" borderId="0" applyNumberFormat="0" applyBorder="0" applyAlignment="0" applyProtection="0"/>
    <xf numFmtId="0" fontId="43" fillId="23" borderId="0" applyNumberFormat="0" applyBorder="0" applyAlignment="0" applyProtection="0"/>
    <xf numFmtId="0" fontId="61" fillId="15" borderId="31" applyNumberFormat="0" applyAlignment="0" applyProtection="0"/>
    <xf numFmtId="0" fontId="62" fillId="15" borderId="24" applyNumberFormat="0" applyAlignment="0" applyProtection="0"/>
    <xf numFmtId="203" fontId="25" fillId="0" borderId="0" applyFont="0" applyFill="0" applyBorder="0" applyAlignment="0" applyProtection="0"/>
    <xf numFmtId="0" fontId="2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6" fillId="0" borderId="35" applyNumberFormat="0" applyFill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9" fillId="0" borderId="0"/>
    <xf numFmtId="0" fontId="2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0" fillId="0" borderId="0"/>
    <xf numFmtId="0" fontId="72" fillId="0" borderId="0" applyNumberFormat="0" applyFill="0" applyBorder="0" applyAlignment="0" applyProtection="0"/>
    <xf numFmtId="0" fontId="25" fillId="9" borderId="30" applyNumberFormat="0" applyFont="0" applyAlignment="0" applyProtection="0"/>
    <xf numFmtId="0" fontId="40" fillId="9" borderId="30" applyNumberFormat="0" applyFont="0" applyAlignment="0" applyProtection="0"/>
    <xf numFmtId="9" fontId="26" fillId="0" borderId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177" fillId="0" borderId="0">
      <protection locked="0"/>
    </xf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3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5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41" fillId="0" borderId="0" applyFont="0" applyFill="0" applyBorder="0" applyAlignment="0" applyProtection="0"/>
    <xf numFmtId="166" fontId="2" fillId="0" borderId="0" applyFont="0" applyFill="0" applyBorder="0" applyAlignment="0" applyProtection="0"/>
    <xf numFmtId="171" fontId="2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693">
    <xf numFmtId="0" fontId="0" fillId="0" borderId="0" xfId="0"/>
    <xf numFmtId="0" fontId="28" fillId="0" borderId="1" xfId="5" applyFont="1" applyBorder="1" applyAlignment="1">
      <alignment vertical="center" wrapText="1"/>
    </xf>
    <xf numFmtId="49" fontId="29" fillId="0" borderId="1" xfId="5" applyNumberFormat="1" applyFont="1" applyBorder="1" applyAlignment="1">
      <alignment horizontal="right" vertical="center" wrapText="1"/>
    </xf>
    <xf numFmtId="0" fontId="29" fillId="0" borderId="1" xfId="5" applyFont="1" applyBorder="1" applyAlignment="1">
      <alignment vertical="center" wrapText="1"/>
    </xf>
    <xf numFmtId="0" fontId="20" fillId="0" borderId="0" xfId="6"/>
    <xf numFmtId="49" fontId="20" fillId="0" borderId="0" xfId="6" applyNumberFormat="1"/>
    <xf numFmtId="0" fontId="30" fillId="0" borderId="0" xfId="6" applyFont="1" applyAlignment="1">
      <alignment horizontal="justify" wrapText="1"/>
    </xf>
    <xf numFmtId="0" fontId="29" fillId="0" borderId="0" xfId="6" applyFont="1" applyAlignment="1">
      <alignment horizontal="justify" vertical="top" wrapText="1"/>
    </xf>
    <xf numFmtId="49" fontId="20" fillId="0" borderId="0" xfId="6" applyNumberFormat="1" applyAlignment="1">
      <alignment horizontal="right"/>
    </xf>
    <xf numFmtId="0" fontId="22" fillId="0" borderId="0" xfId="6" applyFont="1"/>
    <xf numFmtId="0" fontId="30" fillId="0" borderId="1" xfId="0" applyFont="1" applyBorder="1" applyAlignment="1" applyProtection="1">
      <alignment horizontal="left" vertical="center" wrapText="1"/>
    </xf>
    <xf numFmtId="2" fontId="30" fillId="0" borderId="1" xfId="0" applyNumberFormat="1" applyFont="1" applyFill="1" applyBorder="1" applyAlignment="1" applyProtection="1">
      <alignment horizontal="center" vertical="center"/>
    </xf>
    <xf numFmtId="0" fontId="30" fillId="0" borderId="1" xfId="0" applyFont="1" applyBorder="1" applyAlignment="1" applyProtection="1">
      <alignment horizontal="center" vertical="center"/>
    </xf>
    <xf numFmtId="173" fontId="30" fillId="0" borderId="1" xfId="0" applyNumberFormat="1" applyFont="1" applyFill="1" applyBorder="1" applyAlignment="1" applyProtection="1">
      <alignment horizontal="center" vertical="center"/>
    </xf>
    <xf numFmtId="0" fontId="30" fillId="0" borderId="1" xfId="0" applyFont="1" applyFill="1" applyBorder="1" applyAlignment="1" applyProtection="1">
      <alignment horizontal="center" vertical="center"/>
    </xf>
    <xf numFmtId="0" fontId="30" fillId="4" borderId="1" xfId="0" applyFont="1" applyFill="1" applyBorder="1" applyAlignment="1" applyProtection="1">
      <alignment horizontal="left" vertical="center" wrapText="1"/>
    </xf>
    <xf numFmtId="0" fontId="30" fillId="0" borderId="0" xfId="0" applyFont="1" applyAlignment="1" applyProtection="1">
      <alignment wrapText="1"/>
    </xf>
    <xf numFmtId="0" fontId="30" fillId="0" borderId="0" xfId="0" applyFont="1" applyProtection="1"/>
    <xf numFmtId="0" fontId="30" fillId="0" borderId="0" xfId="0" applyFont="1" applyAlignment="1" applyProtection="1">
      <alignment horizontal="right"/>
    </xf>
    <xf numFmtId="1" fontId="30" fillId="0" borderId="1" xfId="0" applyNumberFormat="1" applyFont="1" applyFill="1" applyBorder="1" applyAlignment="1" applyProtection="1">
      <alignment horizontal="center" vertical="center"/>
    </xf>
    <xf numFmtId="4" fontId="30" fillId="0" borderId="1" xfId="0" applyNumberFormat="1" applyFont="1" applyFill="1" applyBorder="1" applyAlignment="1" applyProtection="1">
      <alignment horizontal="center" vertical="center"/>
    </xf>
    <xf numFmtId="9" fontId="30" fillId="0" borderId="0" xfId="8" applyFont="1" applyProtection="1"/>
    <xf numFmtId="175" fontId="30" fillId="0" borderId="0" xfId="0" applyNumberFormat="1" applyFont="1" applyProtection="1"/>
    <xf numFmtId="174" fontId="30" fillId="0" borderId="0" xfId="0" applyNumberFormat="1" applyFont="1" applyProtection="1"/>
    <xf numFmtId="10" fontId="30" fillId="0" borderId="0" xfId="8" applyNumberFormat="1" applyFont="1" applyProtection="1"/>
    <xf numFmtId="0" fontId="30" fillId="4" borderId="0" xfId="0" applyFont="1" applyFill="1" applyProtection="1"/>
    <xf numFmtId="0" fontId="38" fillId="0" borderId="0" xfId="0" applyFont="1" applyAlignment="1" applyProtection="1">
      <alignment horizontal="left" vertical="center" wrapText="1"/>
      <protection locked="0"/>
    </xf>
    <xf numFmtId="0" fontId="28" fillId="0" borderId="1" xfId="6" applyFont="1" applyFill="1" applyBorder="1" applyAlignment="1">
      <alignment horizontal="center" vertical="center" wrapText="1"/>
    </xf>
    <xf numFmtId="49" fontId="20" fillId="0" borderId="0" xfId="6" applyNumberFormat="1" applyFill="1" applyAlignment="1">
      <alignment horizontal="right"/>
    </xf>
    <xf numFmtId="0" fontId="20" fillId="0" borderId="0" xfId="6" applyFill="1"/>
    <xf numFmtId="0" fontId="20" fillId="0" borderId="0" xfId="6" applyFill="1" applyAlignment="1">
      <alignment horizontal="center"/>
    </xf>
    <xf numFmtId="0" fontId="20" fillId="0" borderId="0" xfId="6" applyFill="1" applyBorder="1" applyAlignment="1">
      <alignment horizontal="center"/>
    </xf>
    <xf numFmtId="0" fontId="24" fillId="0" borderId="0" xfId="6" applyFont="1" applyFill="1" applyBorder="1" applyAlignment="1">
      <alignment horizontal="center" vertical="top"/>
    </xf>
    <xf numFmtId="0" fontId="29" fillId="0" borderId="1" xfId="6" applyFont="1" applyFill="1" applyBorder="1" applyAlignment="1">
      <alignment horizontal="center" vertical="center" wrapText="1"/>
    </xf>
    <xf numFmtId="49" fontId="33" fillId="0" borderId="1" xfId="6" applyNumberFormat="1" applyFont="1" applyFill="1" applyBorder="1" applyAlignment="1">
      <alignment horizontal="center" vertical="center" wrapText="1"/>
    </xf>
    <xf numFmtId="0" fontId="33" fillId="0" borderId="1" xfId="6" applyFont="1" applyFill="1" applyBorder="1" applyAlignment="1">
      <alignment horizontal="center" vertical="center" wrapText="1"/>
    </xf>
    <xf numFmtId="0" fontId="29" fillId="0" borderId="1" xfId="6" applyFont="1" applyFill="1" applyBorder="1" applyAlignment="1">
      <alignment vertical="center" wrapText="1"/>
    </xf>
    <xf numFmtId="3" fontId="28" fillId="0" borderId="1" xfId="6" applyNumberFormat="1" applyFont="1" applyFill="1" applyBorder="1" applyAlignment="1">
      <alignment horizontal="center" vertical="center" wrapText="1"/>
    </xf>
    <xf numFmtId="0" fontId="28" fillId="0" borderId="1" xfId="6" applyNumberFormat="1" applyFont="1" applyFill="1" applyBorder="1" applyAlignment="1">
      <alignment horizontal="center" vertical="center" wrapText="1"/>
    </xf>
    <xf numFmtId="4" fontId="28" fillId="0" borderId="1" xfId="6" applyNumberFormat="1" applyFont="1" applyFill="1" applyBorder="1" applyAlignment="1">
      <alignment horizontal="center" vertical="center" wrapText="1"/>
    </xf>
    <xf numFmtId="2" fontId="28" fillId="0" borderId="1" xfId="6" applyNumberFormat="1" applyFont="1" applyFill="1" applyBorder="1" applyAlignment="1">
      <alignment horizontal="center" vertical="center" wrapText="1"/>
    </xf>
    <xf numFmtId="174" fontId="28" fillId="0" borderId="1" xfId="6" applyNumberFormat="1" applyFont="1" applyFill="1" applyBorder="1" applyAlignment="1">
      <alignment horizontal="center" vertical="center" wrapText="1"/>
    </xf>
    <xf numFmtId="49" fontId="29" fillId="0" borderId="1" xfId="6" applyNumberFormat="1" applyFont="1" applyFill="1" applyBorder="1" applyAlignment="1">
      <alignment horizontal="center" vertical="center" wrapText="1"/>
    </xf>
    <xf numFmtId="0" fontId="31" fillId="0" borderId="0" xfId="0" applyFont="1" applyProtection="1"/>
    <xf numFmtId="0" fontId="35" fillId="0" borderId="0" xfId="0" applyFont="1" applyBorder="1" applyAlignment="1" applyProtection="1"/>
    <xf numFmtId="0" fontId="35" fillId="0" borderId="0" xfId="0" applyFont="1" applyFill="1" applyBorder="1" applyAlignment="1" applyProtection="1"/>
    <xf numFmtId="0" fontId="35" fillId="0" borderId="4" xfId="0" applyFont="1" applyBorder="1" applyAlignment="1" applyProtection="1"/>
    <xf numFmtId="0" fontId="76" fillId="0" borderId="0" xfId="224" applyFont="1" applyAlignment="1" applyProtection="1">
      <alignment vertical="top" wrapText="1"/>
    </xf>
    <xf numFmtId="0" fontId="76" fillId="0" borderId="0" xfId="224" applyFont="1" applyAlignment="1" applyProtection="1">
      <alignment vertical="center" wrapText="1"/>
    </xf>
    <xf numFmtId="49" fontId="30" fillId="0" borderId="1" xfId="0" applyNumberFormat="1" applyFont="1" applyBorder="1" applyAlignment="1" applyProtection="1">
      <alignment horizontal="center" vertical="center"/>
    </xf>
    <xf numFmtId="0" fontId="76" fillId="0" borderId="0" xfId="0" applyFont="1" applyAlignment="1" applyProtection="1">
      <alignment horizontal="left" vertical="center"/>
      <protection locked="0"/>
    </xf>
    <xf numFmtId="0" fontId="76" fillId="0" borderId="0" xfId="0" applyFont="1" applyAlignment="1" applyProtection="1">
      <alignment horizontal="center" vertical="center" wrapText="1"/>
      <protection locked="0"/>
    </xf>
    <xf numFmtId="1" fontId="30" fillId="0" borderId="0" xfId="0" applyNumberFormat="1" applyFont="1" applyAlignment="1" applyProtection="1">
      <alignment wrapText="1"/>
    </xf>
    <xf numFmtId="0" fontId="30" fillId="0" borderId="1" xfId="0" applyFont="1" applyBorder="1" applyAlignment="1" applyProtection="1">
      <alignment horizontal="center" vertical="center" wrapText="1"/>
    </xf>
    <xf numFmtId="0" fontId="35" fillId="0" borderId="0" xfId="0" applyFont="1" applyBorder="1" applyAlignment="1" applyProtection="1">
      <alignment horizontal="center"/>
    </xf>
    <xf numFmtId="0" fontId="31" fillId="0" borderId="1" xfId="0" applyFont="1" applyBorder="1" applyAlignment="1" applyProtection="1">
      <alignment horizontal="center" vertical="center" wrapText="1"/>
    </xf>
    <xf numFmtId="49" fontId="31" fillId="0" borderId="1" xfId="0" applyNumberFormat="1" applyFont="1" applyBorder="1" applyAlignment="1" applyProtection="1">
      <alignment horizontal="right"/>
    </xf>
    <xf numFmtId="0" fontId="31" fillId="0" borderId="1" xfId="0" applyFont="1" applyBorder="1" applyAlignment="1" applyProtection="1">
      <alignment wrapText="1"/>
    </xf>
    <xf numFmtId="2" fontId="31" fillId="0" borderId="1" xfId="0" applyNumberFormat="1" applyFont="1" applyFill="1" applyBorder="1" applyAlignment="1" applyProtection="1">
      <alignment horizontal="center"/>
    </xf>
    <xf numFmtId="0" fontId="31" fillId="0" borderId="1" xfId="0" applyFont="1" applyBorder="1" applyAlignment="1" applyProtection="1">
      <alignment horizontal="left" wrapText="1"/>
    </xf>
    <xf numFmtId="2" fontId="31" fillId="0" borderId="1" xfId="0" applyNumberFormat="1" applyFont="1" applyFill="1" applyBorder="1" applyAlignment="1" applyProtection="1">
      <alignment horizontal="center"/>
      <protection locked="0"/>
    </xf>
    <xf numFmtId="0" fontId="31" fillId="0" borderId="0" xfId="0" applyFont="1" applyAlignment="1" applyProtection="1">
      <alignment horizontal="right"/>
    </xf>
    <xf numFmtId="0" fontId="31" fillId="0" borderId="0" xfId="0" applyFont="1" applyAlignment="1" applyProtection="1">
      <alignment wrapText="1"/>
    </xf>
    <xf numFmtId="49" fontId="31" fillId="0" borderId="1" xfId="0" applyNumberFormat="1" applyFont="1" applyBorder="1" applyAlignment="1" applyProtection="1">
      <alignment horizontal="right" vertical="top"/>
    </xf>
    <xf numFmtId="2" fontId="31" fillId="0" borderId="1" xfId="0" applyNumberFormat="1" applyFont="1" applyFill="1" applyBorder="1" applyAlignment="1" applyProtection="1">
      <alignment horizontal="center" vertical="top"/>
    </xf>
    <xf numFmtId="2" fontId="31" fillId="0" borderId="1" xfId="0" applyNumberFormat="1" applyFont="1" applyFill="1" applyBorder="1" applyAlignment="1" applyProtection="1">
      <alignment horizontal="center" vertical="top"/>
      <protection locked="0"/>
    </xf>
    <xf numFmtId="2" fontId="31" fillId="0" borderId="1" xfId="0" applyNumberFormat="1" applyFont="1" applyFill="1" applyBorder="1" applyAlignment="1" applyProtection="1">
      <alignment horizontal="center" vertical="center"/>
    </xf>
    <xf numFmtId="2" fontId="31" fillId="0" borderId="1" xfId="0" applyNumberFormat="1" applyFont="1" applyFill="1" applyBorder="1" applyAlignment="1" applyProtection="1">
      <alignment horizontal="center" vertical="center"/>
      <protection locked="0"/>
    </xf>
    <xf numFmtId="4" fontId="30" fillId="0" borderId="1" xfId="0" applyNumberFormat="1" applyFont="1" applyFill="1" applyBorder="1" applyAlignment="1" applyProtection="1">
      <alignment horizontal="center" vertical="center"/>
      <protection locked="0"/>
    </xf>
    <xf numFmtId="175" fontId="30" fillId="0" borderId="1" xfId="0" applyNumberFormat="1" applyFont="1" applyFill="1" applyBorder="1" applyAlignment="1" applyProtection="1">
      <alignment horizontal="center" vertical="center"/>
    </xf>
    <xf numFmtId="174" fontId="31" fillId="0" borderId="1" xfId="0" applyNumberFormat="1" applyFont="1" applyFill="1" applyBorder="1" applyAlignment="1" applyProtection="1">
      <alignment horizontal="center" vertical="center"/>
      <protection locked="0"/>
    </xf>
    <xf numFmtId="174" fontId="31" fillId="0" borderId="1" xfId="0" applyNumberFormat="1" applyFont="1" applyFill="1" applyBorder="1" applyAlignment="1" applyProtection="1">
      <alignment horizontal="center" vertical="center"/>
    </xf>
    <xf numFmtId="0" fontId="30" fillId="4" borderId="1" xfId="0" applyFont="1" applyFill="1" applyBorder="1" applyAlignment="1" applyProtection="1">
      <alignment horizontal="center" vertical="center"/>
    </xf>
    <xf numFmtId="174" fontId="30" fillId="4" borderId="1" xfId="0" applyNumberFormat="1" applyFont="1" applyFill="1" applyBorder="1" applyAlignment="1" applyProtection="1">
      <alignment horizontal="center" vertical="center"/>
    </xf>
    <xf numFmtId="4" fontId="30" fillId="4" borderId="1" xfId="0" applyNumberFormat="1" applyFont="1" applyFill="1" applyBorder="1" applyAlignment="1" applyProtection="1">
      <alignment horizontal="center" vertical="center"/>
    </xf>
    <xf numFmtId="175" fontId="30" fillId="4" borderId="1" xfId="0" applyNumberFormat="1" applyFont="1" applyFill="1" applyBorder="1" applyAlignment="1" applyProtection="1">
      <alignment horizontal="center" vertical="center"/>
    </xf>
    <xf numFmtId="2" fontId="28" fillId="4" borderId="1" xfId="6" applyNumberFormat="1" applyFont="1" applyFill="1" applyBorder="1" applyAlignment="1">
      <alignment horizontal="center" vertical="center" wrapText="1"/>
    </xf>
    <xf numFmtId="1" fontId="20" fillId="0" borderId="0" xfId="6" applyNumberFormat="1"/>
    <xf numFmtId="0" fontId="31" fillId="0" borderId="1" xfId="0" applyFont="1" applyBorder="1" applyAlignment="1" applyProtection="1">
      <alignment horizontal="center" vertical="center" wrapText="1"/>
    </xf>
    <xf numFmtId="2" fontId="77" fillId="0" borderId="1" xfId="0" applyNumberFormat="1" applyFont="1" applyFill="1" applyBorder="1" applyAlignment="1" applyProtection="1">
      <alignment horizontal="center" vertical="center"/>
    </xf>
    <xf numFmtId="166" fontId="28" fillId="0" borderId="1" xfId="6" applyNumberFormat="1" applyFont="1" applyFill="1" applyBorder="1" applyAlignment="1">
      <alignment horizontal="center" vertical="center" wrapText="1"/>
    </xf>
    <xf numFmtId="49" fontId="31" fillId="3" borderId="1" xfId="0" applyNumberFormat="1" applyFont="1" applyFill="1" applyBorder="1" applyAlignment="1" applyProtection="1">
      <alignment horizontal="right"/>
    </xf>
    <xf numFmtId="0" fontId="31" fillId="3" borderId="1" xfId="0" applyFont="1" applyFill="1" applyBorder="1" applyAlignment="1" applyProtection="1">
      <alignment wrapText="1"/>
    </xf>
    <xf numFmtId="2" fontId="31" fillId="3" borderId="1" xfId="0" applyNumberFormat="1" applyFont="1" applyFill="1" applyBorder="1" applyAlignment="1" applyProtection="1">
      <alignment horizontal="center"/>
    </xf>
    <xf numFmtId="0" fontId="16" fillId="0" borderId="0" xfId="1010"/>
    <xf numFmtId="0" fontId="29" fillId="0" borderId="0" xfId="1011" applyFont="1" applyFill="1" applyBorder="1" applyAlignment="1" applyProtection="1">
      <alignment horizontal="center" vertical="center" wrapText="1"/>
    </xf>
    <xf numFmtId="0" fontId="29" fillId="0" borderId="1" xfId="1011" applyFont="1" applyFill="1" applyBorder="1" applyAlignment="1" applyProtection="1">
      <alignment horizontal="center" vertical="center" wrapText="1"/>
    </xf>
    <xf numFmtId="0" fontId="29" fillId="72" borderId="1" xfId="1011" applyFont="1" applyFill="1" applyBorder="1" applyAlignment="1" applyProtection="1">
      <alignment horizontal="center" vertical="center" wrapText="1"/>
    </xf>
    <xf numFmtId="49" fontId="33" fillId="0" borderId="1" xfId="1011" applyNumberFormat="1" applyFont="1" applyFill="1" applyBorder="1" applyAlignment="1" applyProtection="1">
      <alignment horizontal="right" vertical="center" wrapText="1"/>
    </xf>
    <xf numFmtId="49" fontId="33" fillId="0" borderId="1" xfId="1011" applyNumberFormat="1" applyFont="1" applyFill="1" applyBorder="1" applyAlignment="1" applyProtection="1">
      <alignment horizontal="left" vertical="center" wrapText="1"/>
    </xf>
    <xf numFmtId="0" fontId="33" fillId="0" borderId="11" xfId="1011" applyFont="1" applyFill="1" applyBorder="1" applyAlignment="1" applyProtection="1">
      <alignment vertical="center" wrapText="1"/>
    </xf>
    <xf numFmtId="170" fontId="33" fillId="0" borderId="1" xfId="1012" applyNumberFormat="1" applyFont="1" applyFill="1" applyBorder="1" applyAlignment="1" applyProtection="1">
      <alignment horizontal="center" vertical="center" wrapText="1"/>
    </xf>
    <xf numFmtId="170" fontId="33" fillId="72" borderId="1" xfId="1012" applyNumberFormat="1" applyFont="1" applyFill="1" applyBorder="1" applyAlignment="1" applyProtection="1">
      <alignment horizontal="center" vertical="center" wrapText="1"/>
    </xf>
    <xf numFmtId="170" fontId="140" fillId="0" borderId="1" xfId="1012" applyNumberFormat="1" applyFont="1" applyFill="1" applyBorder="1" applyAlignment="1" applyProtection="1">
      <alignment horizontal="center" vertical="center" wrapText="1"/>
    </xf>
    <xf numFmtId="170" fontId="140" fillId="0" borderId="0" xfId="1012" applyNumberFormat="1" applyFont="1" applyFill="1" applyBorder="1" applyAlignment="1" applyProtection="1">
      <alignment horizontal="center" vertical="center" wrapText="1"/>
    </xf>
    <xf numFmtId="170" fontId="16" fillId="0" borderId="0" xfId="1010" applyNumberFormat="1"/>
    <xf numFmtId="49" fontId="29" fillId="0" borderId="1" xfId="1011" applyNumberFormat="1" applyFont="1" applyFill="1" applyBorder="1" applyAlignment="1" applyProtection="1">
      <alignment horizontal="right" vertical="center" wrapText="1"/>
    </xf>
    <xf numFmtId="49" fontId="29" fillId="0" borderId="1" xfId="1011" applyNumberFormat="1" applyFont="1" applyFill="1" applyBorder="1" applyAlignment="1" applyProtection="1">
      <alignment horizontal="left" vertical="center" wrapText="1"/>
    </xf>
    <xf numFmtId="170" fontId="29" fillId="0" borderId="1" xfId="1012" applyNumberFormat="1" applyFont="1" applyFill="1" applyBorder="1" applyAlignment="1" applyProtection="1">
      <alignment horizontal="center" vertical="center" wrapText="1"/>
    </xf>
    <xf numFmtId="170" fontId="34" fillId="0" borderId="1" xfId="1012" applyNumberFormat="1" applyFont="1" applyFill="1" applyBorder="1" applyAlignment="1" applyProtection="1">
      <alignment horizontal="center" vertical="center" wrapText="1"/>
    </xf>
    <xf numFmtId="170" fontId="34" fillId="72" borderId="1" xfId="1012" applyNumberFormat="1" applyFont="1" applyFill="1" applyBorder="1" applyAlignment="1" applyProtection="1">
      <alignment horizontal="center" vertical="center" wrapText="1"/>
    </xf>
    <xf numFmtId="170" fontId="34" fillId="0" borderId="1" xfId="1012" applyNumberFormat="1" applyFont="1" applyFill="1" applyBorder="1" applyAlignment="1" applyProtection="1">
      <alignment horizontal="center" vertical="center" wrapText="1"/>
      <protection locked="0"/>
    </xf>
    <xf numFmtId="170" fontId="33" fillId="0" borderId="0" xfId="1012" applyNumberFormat="1" applyFont="1" applyFill="1" applyBorder="1" applyAlignment="1" applyProtection="1">
      <alignment horizontal="center" vertical="center" wrapText="1"/>
    </xf>
    <xf numFmtId="0" fontId="16" fillId="0" borderId="1" xfId="1010" applyBorder="1" applyAlignment="1">
      <alignment wrapText="1"/>
    </xf>
    <xf numFmtId="0" fontId="16" fillId="0" borderId="1" xfId="1010" applyBorder="1" applyAlignment="1">
      <alignment horizontal="left" wrapText="1"/>
    </xf>
    <xf numFmtId="0" fontId="16" fillId="0" borderId="0" xfId="1010" applyAlignment="1">
      <alignment horizontal="left"/>
    </xf>
    <xf numFmtId="0" fontId="16" fillId="0" borderId="1" xfId="1010" applyBorder="1"/>
    <xf numFmtId="49" fontId="30" fillId="0" borderId="1" xfId="1011" applyNumberFormat="1" applyFont="1" applyFill="1" applyBorder="1" applyAlignment="1" applyProtection="1">
      <alignment horizontal="left" vertical="center" wrapText="1"/>
    </xf>
    <xf numFmtId="0" fontId="35" fillId="0" borderId="11" xfId="1011" applyFont="1" applyFill="1" applyBorder="1" applyAlignment="1" applyProtection="1">
      <alignment vertical="center" wrapText="1"/>
    </xf>
    <xf numFmtId="170" fontId="30" fillId="0" borderId="1" xfId="1012" applyNumberFormat="1" applyFont="1" applyFill="1" applyBorder="1" applyAlignment="1" applyProtection="1">
      <alignment horizontal="center" vertical="center" wrapText="1"/>
    </xf>
    <xf numFmtId="170" fontId="39" fillId="0" borderId="1" xfId="1012" applyNumberFormat="1" applyFont="1" applyFill="1" applyBorder="1" applyAlignment="1" applyProtection="1">
      <alignment horizontal="center" vertical="center" wrapText="1"/>
    </xf>
    <xf numFmtId="170" fontId="39" fillId="72" borderId="1" xfId="1012" applyNumberFormat="1" applyFont="1" applyFill="1" applyBorder="1" applyAlignment="1" applyProtection="1">
      <alignment horizontal="center" vertical="center" wrapText="1"/>
    </xf>
    <xf numFmtId="170" fontId="39" fillId="0" borderId="1" xfId="1012" applyNumberFormat="1" applyFont="1" applyFill="1" applyBorder="1" applyAlignment="1" applyProtection="1">
      <alignment horizontal="center" vertical="center" wrapText="1"/>
      <protection locked="0"/>
    </xf>
    <xf numFmtId="170" fontId="35" fillId="0" borderId="1" xfId="1012" applyNumberFormat="1" applyFont="1" applyFill="1" applyBorder="1" applyAlignment="1" applyProtection="1">
      <alignment horizontal="center" vertical="center" wrapText="1"/>
    </xf>
    <xf numFmtId="0" fontId="16" fillId="0" borderId="0" xfId="1010" applyAlignment="1">
      <alignment wrapText="1"/>
    </xf>
    <xf numFmtId="49" fontId="142" fillId="0" borderId="1" xfId="1011" applyNumberFormat="1" applyFont="1" applyFill="1" applyBorder="1" applyAlignment="1" applyProtection="1">
      <alignment horizontal="left" vertical="center" wrapText="1"/>
    </xf>
    <xf numFmtId="0" fontId="143" fillId="0" borderId="11" xfId="1011" applyFont="1" applyFill="1" applyBorder="1" applyAlignment="1" applyProtection="1">
      <alignment vertical="center" wrapText="1"/>
    </xf>
    <xf numFmtId="170" fontId="142" fillId="0" borderId="1" xfId="1012" applyNumberFormat="1" applyFont="1" applyFill="1" applyBorder="1" applyAlignment="1" applyProtection="1">
      <alignment horizontal="center" vertical="center" wrapText="1"/>
    </xf>
    <xf numFmtId="170" fontId="144" fillId="0" borderId="1" xfId="1012" applyNumberFormat="1" applyFont="1" applyFill="1" applyBorder="1" applyAlignment="1" applyProtection="1">
      <alignment horizontal="center" vertical="center" wrapText="1"/>
    </xf>
    <xf numFmtId="170" fontId="144" fillId="72" borderId="1" xfId="1012" applyNumberFormat="1" applyFont="1" applyFill="1" applyBorder="1" applyAlignment="1" applyProtection="1">
      <alignment horizontal="center" vertical="center" wrapText="1"/>
    </xf>
    <xf numFmtId="170" fontId="144" fillId="0" borderId="1" xfId="1012" applyNumberFormat="1" applyFont="1" applyFill="1" applyBorder="1" applyAlignment="1" applyProtection="1">
      <alignment horizontal="center" vertical="center" wrapText="1"/>
      <protection locked="0"/>
    </xf>
    <xf numFmtId="170" fontId="143" fillId="0" borderId="1" xfId="1012" applyNumberFormat="1" applyFont="1" applyFill="1" applyBorder="1" applyAlignment="1" applyProtection="1">
      <alignment horizontal="center" vertical="center" wrapText="1"/>
    </xf>
    <xf numFmtId="170" fontId="145" fillId="0" borderId="1" xfId="1012" applyNumberFormat="1" applyFont="1" applyFill="1" applyBorder="1" applyAlignment="1" applyProtection="1">
      <alignment horizontal="center" vertical="center" wrapText="1"/>
    </xf>
    <xf numFmtId="170" fontId="30" fillId="5" borderId="1" xfId="1012" applyNumberFormat="1" applyFont="1" applyFill="1" applyBorder="1" applyAlignment="1" applyProtection="1">
      <alignment horizontal="center" vertical="center" wrapText="1"/>
    </xf>
    <xf numFmtId="166" fontId="16" fillId="0" borderId="0" xfId="1010" applyNumberFormat="1" applyAlignment="1">
      <alignment horizontal="left" wrapText="1"/>
    </xf>
    <xf numFmtId="0" fontId="16" fillId="0" borderId="0" xfId="1010" applyAlignment="1">
      <alignment horizontal="left" wrapText="1"/>
    </xf>
    <xf numFmtId="170" fontId="30" fillId="3" borderId="1" xfId="1012" applyNumberFormat="1" applyFont="1" applyFill="1" applyBorder="1" applyAlignment="1" applyProtection="1">
      <alignment horizontal="center" vertical="center" wrapText="1"/>
    </xf>
    <xf numFmtId="10" fontId="16" fillId="0" borderId="0" xfId="1010" applyNumberFormat="1" applyAlignment="1">
      <alignment horizontal="left" wrapText="1"/>
    </xf>
    <xf numFmtId="0" fontId="16" fillId="0" borderId="0" xfId="1010" applyAlignment="1">
      <alignment horizontal="left" vertical="center" wrapText="1"/>
    </xf>
    <xf numFmtId="49" fontId="31" fillId="0" borderId="1" xfId="1011" applyNumberFormat="1" applyFont="1" applyFill="1" applyBorder="1" applyAlignment="1" applyProtection="1">
      <alignment horizontal="left" vertical="center" wrapText="1"/>
    </xf>
    <xf numFmtId="0" fontId="82" fillId="0" borderId="11" xfId="1011" applyFont="1" applyFill="1" applyBorder="1" applyAlignment="1" applyProtection="1">
      <alignment vertical="center" wrapText="1"/>
    </xf>
    <xf numFmtId="170" fontId="31" fillId="0" borderId="1" xfId="1012" applyNumberFormat="1" applyFont="1" applyFill="1" applyBorder="1" applyAlignment="1" applyProtection="1">
      <alignment horizontal="center" vertical="center" wrapText="1"/>
    </xf>
    <xf numFmtId="170" fontId="77" fillId="0" borderId="1" xfId="1012" applyNumberFormat="1" applyFont="1" applyFill="1" applyBorder="1" applyAlignment="1" applyProtection="1">
      <alignment horizontal="center" vertical="center" wrapText="1"/>
    </xf>
    <xf numFmtId="170" fontId="77" fillId="72" borderId="1" xfId="1012" applyNumberFormat="1" applyFont="1" applyFill="1" applyBorder="1" applyAlignment="1" applyProtection="1">
      <alignment horizontal="center" vertical="center" wrapText="1"/>
    </xf>
    <xf numFmtId="170" fontId="82" fillId="0" borderId="1" xfId="1012" applyNumberFormat="1" applyFont="1" applyFill="1" applyBorder="1" applyAlignment="1" applyProtection="1">
      <alignment horizontal="center" vertical="center" wrapText="1"/>
    </xf>
    <xf numFmtId="170" fontId="77" fillId="0" borderId="1" xfId="1012" applyNumberFormat="1" applyFont="1" applyFill="1" applyBorder="1" applyAlignment="1" applyProtection="1">
      <alignment horizontal="center" vertical="center" wrapText="1"/>
      <protection locked="0"/>
    </xf>
    <xf numFmtId="49" fontId="33" fillId="72" borderId="1" xfId="1011" applyNumberFormat="1" applyFont="1" applyFill="1" applyBorder="1" applyAlignment="1" applyProtection="1">
      <alignment horizontal="left" vertical="center" wrapText="1"/>
    </xf>
    <xf numFmtId="0" fontId="33" fillId="72" borderId="11" xfId="1011" applyFont="1" applyFill="1" applyBorder="1" applyAlignment="1" applyProtection="1">
      <alignment vertical="center" wrapText="1"/>
    </xf>
    <xf numFmtId="170" fontId="135" fillId="72" borderId="1" xfId="1012" applyNumberFormat="1" applyFont="1" applyFill="1" applyBorder="1" applyAlignment="1" applyProtection="1">
      <alignment horizontal="center" vertical="center" wrapText="1"/>
    </xf>
    <xf numFmtId="0" fontId="16" fillId="0" borderId="0" xfId="1010" applyFill="1"/>
    <xf numFmtId="170" fontId="135" fillId="0" borderId="1" xfId="1012" applyNumberFormat="1" applyFont="1" applyFill="1" applyBorder="1" applyAlignment="1" applyProtection="1">
      <alignment horizontal="center" vertical="center" wrapText="1"/>
      <protection locked="0"/>
    </xf>
    <xf numFmtId="170" fontId="135" fillId="72" borderId="1" xfId="1012" applyNumberFormat="1" applyFont="1" applyFill="1" applyBorder="1" applyAlignment="1" applyProtection="1">
      <alignment horizontal="center" vertical="center" wrapText="1"/>
      <protection locked="0"/>
    </xf>
    <xf numFmtId="170" fontId="29" fillId="72" borderId="1" xfId="1012" applyNumberFormat="1" applyFont="1" applyFill="1" applyBorder="1" applyAlignment="1" applyProtection="1">
      <alignment horizontal="center" vertical="center" wrapText="1"/>
    </xf>
    <xf numFmtId="4" fontId="16" fillId="0" borderId="1" xfId="1010" applyNumberFormat="1" applyBorder="1" applyAlignment="1"/>
    <xf numFmtId="0" fontId="16" fillId="0" borderId="1" xfId="1010" applyBorder="1" applyAlignment="1"/>
    <xf numFmtId="0" fontId="16" fillId="0" borderId="0" xfId="1010" applyBorder="1" applyAlignment="1"/>
    <xf numFmtId="0" fontId="31" fillId="0" borderId="1" xfId="1010" applyFont="1" applyBorder="1" applyAlignment="1"/>
    <xf numFmtId="0" fontId="31" fillId="0" borderId="0" xfId="1010" applyFont="1" applyAlignment="1"/>
    <xf numFmtId="0" fontId="23" fillId="0" borderId="1" xfId="1010" applyFont="1" applyFill="1" applyBorder="1" applyAlignment="1" applyProtection="1">
      <alignment horizontal="left" vertical="center" wrapText="1"/>
      <protection locked="0"/>
    </xf>
    <xf numFmtId="3" fontId="16" fillId="0" borderId="0" xfId="1010" applyNumberFormat="1"/>
    <xf numFmtId="3" fontId="31" fillId="0" borderId="0" xfId="1010" applyNumberFormat="1" applyFont="1" applyAlignment="1">
      <alignment horizontal="right" vertical="center"/>
    </xf>
    <xf numFmtId="3" fontId="16" fillId="0" borderId="0" xfId="1010" applyNumberFormat="1" applyAlignment="1">
      <alignment horizontal="right"/>
    </xf>
    <xf numFmtId="3" fontId="31" fillId="0" borderId="0" xfId="1010" applyNumberFormat="1" applyFont="1" applyAlignment="1"/>
    <xf numFmtId="3" fontId="16" fillId="0" borderId="0" xfId="1010" applyNumberFormat="1" applyAlignment="1"/>
    <xf numFmtId="0" fontId="16" fillId="0" borderId="0" xfId="1010" applyAlignment="1"/>
    <xf numFmtId="170" fontId="33" fillId="72" borderId="0" xfId="1012" applyNumberFormat="1" applyFont="1" applyFill="1" applyBorder="1" applyAlignment="1" applyProtection="1">
      <alignment horizontal="center" vertical="center" wrapText="1"/>
    </xf>
    <xf numFmtId="49" fontId="33" fillId="2" borderId="1" xfId="1011" applyNumberFormat="1" applyFont="1" applyFill="1" applyBorder="1" applyAlignment="1" applyProtection="1">
      <alignment horizontal="left" vertical="center" wrapText="1"/>
    </xf>
    <xf numFmtId="0" fontId="33" fillId="2" borderId="11" xfId="1011" applyFont="1" applyFill="1" applyBorder="1" applyAlignment="1" applyProtection="1">
      <alignment vertical="center" wrapText="1"/>
    </xf>
    <xf numFmtId="170" fontId="33" fillId="2" borderId="1" xfId="1012" applyNumberFormat="1" applyFont="1" applyFill="1" applyBorder="1" applyAlignment="1" applyProtection="1">
      <alignment horizontal="center" vertical="center" wrapText="1"/>
    </xf>
    <xf numFmtId="0" fontId="24" fillId="0" borderId="0" xfId="1010" applyFont="1"/>
    <xf numFmtId="49" fontId="32" fillId="0" borderId="1" xfId="1011" applyNumberFormat="1" applyFont="1" applyFill="1" applyBorder="1" applyAlignment="1" applyProtection="1">
      <alignment horizontal="right" vertical="center" wrapText="1"/>
    </xf>
    <xf numFmtId="49" fontId="28" fillId="0" borderId="1" xfId="1011" applyNumberFormat="1" applyFont="1" applyFill="1" applyBorder="1" applyAlignment="1" applyProtection="1">
      <alignment horizontal="right" vertical="center" wrapText="1"/>
    </xf>
    <xf numFmtId="49" fontId="32" fillId="72" borderId="1" xfId="1011" applyNumberFormat="1" applyFont="1" applyFill="1" applyBorder="1" applyAlignment="1" applyProtection="1">
      <alignment horizontal="right" vertical="center" wrapText="1"/>
    </xf>
    <xf numFmtId="49" fontId="32" fillId="2" borderId="1" xfId="1011" applyNumberFormat="1" applyFont="1" applyFill="1" applyBorder="1" applyAlignment="1" applyProtection="1">
      <alignment horizontal="right" vertical="center" wrapText="1"/>
    </xf>
    <xf numFmtId="170" fontId="135" fillId="0" borderId="1" xfId="1012" applyNumberFormat="1" applyFont="1" applyFill="1" applyBorder="1" applyAlignment="1" applyProtection="1">
      <alignment horizontal="center" vertical="center" wrapText="1"/>
    </xf>
    <xf numFmtId="49" fontId="82" fillId="0" borderId="1" xfId="1011" applyNumberFormat="1" applyFont="1" applyFill="1" applyBorder="1" applyAlignment="1" applyProtection="1">
      <alignment horizontal="left" vertical="center" wrapText="1"/>
    </xf>
    <xf numFmtId="170" fontId="134" fillId="0" borderId="1" xfId="1012" applyNumberFormat="1" applyFont="1" applyFill="1" applyBorder="1" applyAlignment="1" applyProtection="1">
      <alignment horizontal="center" vertical="center" wrapText="1"/>
    </xf>
    <xf numFmtId="170" fontId="134" fillId="72" borderId="1" xfId="1012" applyNumberFormat="1" applyFont="1" applyFill="1" applyBorder="1" applyAlignment="1" applyProtection="1">
      <alignment horizontal="center" vertical="center" wrapText="1"/>
    </xf>
    <xf numFmtId="0" fontId="25" fillId="0" borderId="0" xfId="1" applyFont="1" applyFill="1"/>
    <xf numFmtId="0" fontId="25" fillId="0" borderId="0" xfId="1" applyFont="1" applyFill="1" applyAlignment="1">
      <alignment vertical="center" wrapText="1"/>
    </xf>
    <xf numFmtId="0" fontId="25" fillId="0" borderId="0" xfId="1" applyFont="1" applyFill="1" applyAlignment="1">
      <alignment horizontal="center" vertical="center"/>
    </xf>
    <xf numFmtId="0" fontId="25" fillId="0" borderId="0" xfId="1" applyFont="1" applyFill="1" applyAlignment="1">
      <alignment horizontal="right" vertical="center"/>
    </xf>
    <xf numFmtId="0" fontId="146" fillId="0" borderId="0" xfId="1" applyFont="1" applyFill="1" applyAlignment="1">
      <alignment vertical="center"/>
    </xf>
    <xf numFmtId="0" fontId="138" fillId="0" borderId="0" xfId="1" applyFont="1" applyFill="1" applyAlignment="1">
      <alignment horizontal="right" vertical="center"/>
    </xf>
    <xf numFmtId="0" fontId="107" fillId="0" borderId="0" xfId="1" applyFont="1" applyFill="1" applyAlignment="1">
      <alignment horizontal="center"/>
    </xf>
    <xf numFmtId="0" fontId="25" fillId="0" borderId="0" xfId="1" applyFont="1" applyFill="1" applyAlignment="1">
      <alignment horizontal="center" vertical="center" wrapText="1"/>
    </xf>
    <xf numFmtId="0" fontId="25" fillId="0" borderId="7" xfId="1" applyFont="1" applyFill="1" applyBorder="1" applyAlignment="1">
      <alignment horizontal="center" vertical="center" wrapText="1"/>
    </xf>
    <xf numFmtId="0" fontId="25" fillId="0" borderId="1" xfId="1" applyFont="1" applyFill="1" applyBorder="1" applyAlignment="1">
      <alignment horizontal="center" vertical="center" wrapText="1"/>
    </xf>
    <xf numFmtId="0" fontId="25" fillId="0" borderId="1" xfId="1" applyFont="1" applyFill="1" applyBorder="1" applyAlignment="1">
      <alignment horizontal="center"/>
    </xf>
    <xf numFmtId="0" fontId="25" fillId="0" borderId="11" xfId="1" applyFont="1" applyFill="1" applyBorder="1" applyAlignment="1">
      <alignment horizontal="center"/>
    </xf>
    <xf numFmtId="0" fontId="25" fillId="0" borderId="14" xfId="1" applyFont="1" applyFill="1" applyBorder="1" applyAlignment="1">
      <alignment horizontal="center"/>
    </xf>
    <xf numFmtId="0" fontId="25" fillId="0" borderId="7" xfId="1" applyFont="1" applyFill="1" applyBorder="1" applyAlignment="1">
      <alignment horizontal="center"/>
    </xf>
    <xf numFmtId="0" fontId="25" fillId="0" borderId="0" xfId="1" applyFont="1" applyFill="1" applyAlignment="1">
      <alignment horizontal="center"/>
    </xf>
    <xf numFmtId="0" fontId="25" fillId="0" borderId="1" xfId="1" applyFont="1" applyFill="1" applyBorder="1"/>
    <xf numFmtId="0" fontId="25" fillId="0" borderId="1" xfId="1" applyFont="1" applyFill="1" applyBorder="1" applyAlignment="1">
      <alignment vertical="center" wrapText="1"/>
    </xf>
    <xf numFmtId="0" fontId="25" fillId="0" borderId="11" xfId="1" applyFont="1" applyFill="1" applyBorder="1" applyAlignment="1">
      <alignment horizontal="center" vertical="center"/>
    </xf>
    <xf numFmtId="4" fontId="148" fillId="0" borderId="14" xfId="1" applyNumberFormat="1" applyFont="1" applyFill="1" applyBorder="1" applyAlignment="1">
      <alignment horizontal="center" vertical="center"/>
    </xf>
    <xf numFmtId="4" fontId="149" fillId="32" borderId="1" xfId="1" applyNumberFormat="1" applyFont="1" applyFill="1" applyBorder="1" applyAlignment="1">
      <alignment horizontal="right" vertical="center"/>
    </xf>
    <xf numFmtId="4" fontId="148" fillId="0" borderId="1" xfId="1" applyNumberFormat="1" applyFont="1" applyFill="1" applyBorder="1" applyAlignment="1">
      <alignment horizontal="center" vertical="center"/>
    </xf>
    <xf numFmtId="4" fontId="149" fillId="0" borderId="7" xfId="1" applyNumberFormat="1" applyFont="1" applyFill="1" applyBorder="1" applyAlignment="1">
      <alignment horizontal="right" vertical="center"/>
    </xf>
    <xf numFmtId="4" fontId="149" fillId="0" borderId="1" xfId="1" applyNumberFormat="1" applyFont="1" applyFill="1" applyBorder="1" applyAlignment="1">
      <alignment horizontal="right" vertical="center"/>
    </xf>
    <xf numFmtId="4" fontId="149" fillId="32" borderId="14" xfId="1" applyNumberFormat="1" applyFont="1" applyFill="1" applyBorder="1" applyAlignment="1">
      <alignment horizontal="right" vertical="center"/>
    </xf>
    <xf numFmtId="4" fontId="149" fillId="32" borderId="7" xfId="1" applyNumberFormat="1" applyFont="1" applyFill="1" applyBorder="1" applyAlignment="1">
      <alignment horizontal="right" vertical="center"/>
    </xf>
    <xf numFmtId="0" fontId="146" fillId="0" borderId="1" xfId="1" applyFont="1" applyFill="1" applyBorder="1"/>
    <xf numFmtId="0" fontId="146" fillId="0" borderId="1" xfId="1" applyFont="1" applyFill="1" applyBorder="1" applyAlignment="1">
      <alignment vertical="center" wrapText="1"/>
    </xf>
    <xf numFmtId="0" fontId="146" fillId="0" borderId="11" xfId="1" applyFont="1" applyFill="1" applyBorder="1" applyAlignment="1">
      <alignment horizontal="center" vertical="center"/>
    </xf>
    <xf numFmtId="4" fontId="148" fillId="32" borderId="17" xfId="1" applyNumberFormat="1" applyFont="1" applyFill="1" applyBorder="1" applyAlignment="1">
      <alignment horizontal="right" vertical="center"/>
    </xf>
    <xf numFmtId="4" fontId="148" fillId="32" borderId="1" xfId="1" applyNumberFormat="1" applyFont="1" applyFill="1" applyBorder="1" applyAlignment="1">
      <alignment horizontal="right" vertical="center"/>
    </xf>
    <xf numFmtId="4" fontId="148" fillId="32" borderId="10" xfId="1" applyNumberFormat="1" applyFont="1" applyFill="1" applyBorder="1" applyAlignment="1">
      <alignment horizontal="right" vertical="center"/>
    </xf>
    <xf numFmtId="0" fontId="146" fillId="0" borderId="0" xfId="1" applyFont="1" applyFill="1"/>
    <xf numFmtId="4" fontId="148" fillId="32" borderId="14" xfId="1" applyNumberFormat="1" applyFont="1" applyFill="1" applyBorder="1" applyAlignment="1">
      <alignment horizontal="right" vertical="center"/>
    </xf>
    <xf numFmtId="4" fontId="148" fillId="32" borderId="7" xfId="1" applyNumberFormat="1" applyFont="1" applyFill="1" applyBorder="1" applyAlignment="1">
      <alignment horizontal="right" vertical="center"/>
    </xf>
    <xf numFmtId="16" fontId="25" fillId="0" borderId="1" xfId="1" applyNumberFormat="1" applyFont="1" applyFill="1" applyBorder="1"/>
    <xf numFmtId="4" fontId="149" fillId="0" borderId="14" xfId="1" applyNumberFormat="1" applyFont="1" applyFill="1" applyBorder="1" applyAlignment="1">
      <alignment horizontal="right" vertical="center"/>
    </xf>
    <xf numFmtId="14" fontId="25" fillId="0" borderId="1" xfId="1" applyNumberFormat="1" applyFont="1" applyFill="1" applyBorder="1"/>
    <xf numFmtId="16" fontId="146" fillId="0" borderId="1" xfId="1" applyNumberFormat="1" applyFont="1" applyFill="1" applyBorder="1"/>
    <xf numFmtId="4" fontId="148" fillId="0" borderId="1" xfId="1" applyNumberFormat="1" applyFont="1" applyFill="1" applyBorder="1" applyAlignment="1">
      <alignment horizontal="right" vertical="center"/>
    </xf>
    <xf numFmtId="4" fontId="148" fillId="0" borderId="7" xfId="1" applyNumberFormat="1" applyFont="1" applyFill="1" applyBorder="1" applyAlignment="1">
      <alignment horizontal="right" vertical="center"/>
    </xf>
    <xf numFmtId="0" fontId="146" fillId="0" borderId="2" xfId="1" applyFont="1" applyFill="1" applyBorder="1"/>
    <xf numFmtId="0" fontId="146" fillId="0" borderId="2" xfId="1" applyFont="1" applyFill="1" applyBorder="1" applyAlignment="1">
      <alignment vertical="center" wrapText="1"/>
    </xf>
    <xf numFmtId="0" fontId="146" fillId="0" borderId="21" xfId="1" applyFont="1" applyFill="1" applyBorder="1" applyAlignment="1">
      <alignment horizontal="center" vertical="center"/>
    </xf>
    <xf numFmtId="4" fontId="148" fillId="32" borderId="23" xfId="1" applyNumberFormat="1" applyFont="1" applyFill="1" applyBorder="1" applyAlignment="1">
      <alignment horizontal="right" vertical="center"/>
    </xf>
    <xf numFmtId="4" fontId="148" fillId="32" borderId="2" xfId="1" applyNumberFormat="1" applyFont="1" applyFill="1" applyBorder="1" applyAlignment="1">
      <alignment horizontal="right" vertical="center"/>
    </xf>
    <xf numFmtId="4" fontId="148" fillId="32" borderId="13" xfId="1" applyNumberFormat="1" applyFont="1" applyFill="1" applyBorder="1" applyAlignment="1">
      <alignment horizontal="right" vertical="center"/>
    </xf>
    <xf numFmtId="0" fontId="146" fillId="0" borderId="16" xfId="1" applyFont="1" applyFill="1" applyBorder="1"/>
    <xf numFmtId="0" fontId="146" fillId="0" borderId="5" xfId="1" applyFont="1" applyFill="1" applyBorder="1" applyAlignment="1">
      <alignment vertical="center" wrapText="1"/>
    </xf>
    <xf numFmtId="0" fontId="146" fillId="0" borderId="18" xfId="1" applyFont="1" applyFill="1" applyBorder="1" applyAlignment="1">
      <alignment horizontal="center" vertical="center"/>
    </xf>
    <xf numFmtId="4" fontId="136" fillId="32" borderId="16" xfId="1" applyNumberFormat="1" applyFont="1" applyFill="1" applyBorder="1" applyAlignment="1">
      <alignment horizontal="right"/>
    </xf>
    <xf numFmtId="4" fontId="136" fillId="32" borderId="5" xfId="1" applyNumberFormat="1" applyFont="1" applyFill="1" applyBorder="1" applyAlignment="1">
      <alignment horizontal="right"/>
    </xf>
    <xf numFmtId="4" fontId="136" fillId="32" borderId="6" xfId="1" applyNumberFormat="1" applyFont="1" applyFill="1" applyBorder="1" applyAlignment="1">
      <alignment horizontal="right"/>
    </xf>
    <xf numFmtId="0" fontId="146" fillId="0" borderId="15" xfId="1" applyFont="1" applyFill="1" applyBorder="1"/>
    <xf numFmtId="0" fontId="146" fillId="0" borderId="8" xfId="1" applyFont="1" applyFill="1" applyBorder="1" applyAlignment="1">
      <alignment vertical="center" wrapText="1"/>
    </xf>
    <xf numFmtId="0" fontId="146" fillId="0" borderId="19" xfId="1" applyFont="1" applyFill="1" applyBorder="1" applyAlignment="1">
      <alignment horizontal="center" vertical="center"/>
    </xf>
    <xf numFmtId="4" fontId="148" fillId="32" borderId="15" xfId="1" applyNumberFormat="1" applyFont="1" applyFill="1" applyBorder="1" applyAlignment="1">
      <alignment horizontal="right" vertical="center"/>
    </xf>
    <xf numFmtId="4" fontId="148" fillId="32" borderId="8" xfId="1" applyNumberFormat="1" applyFont="1" applyFill="1" applyBorder="1" applyAlignment="1">
      <alignment horizontal="right" vertical="center"/>
    </xf>
    <xf numFmtId="4" fontId="148" fillId="32" borderId="9" xfId="1" applyNumberFormat="1" applyFont="1" applyFill="1" applyBorder="1" applyAlignment="1">
      <alignment horizontal="right" vertical="center"/>
    </xf>
    <xf numFmtId="0" fontId="138" fillId="0" borderId="0" xfId="1" applyFont="1" applyFill="1"/>
    <xf numFmtId="0" fontId="138" fillId="0" borderId="0" xfId="1" applyFont="1" applyFill="1" applyAlignment="1">
      <alignment vertical="center" wrapText="1"/>
    </xf>
    <xf numFmtId="0" fontId="138" fillId="0" borderId="0" xfId="1" applyFont="1" applyFill="1" applyAlignment="1">
      <alignment horizontal="center" vertical="center"/>
    </xf>
    <xf numFmtId="4" fontId="25" fillId="0" borderId="0" xfId="1" applyNumberFormat="1" applyFont="1" applyFill="1" applyAlignment="1">
      <alignment horizontal="right" vertical="center"/>
    </xf>
    <xf numFmtId="49" fontId="157" fillId="0" borderId="1" xfId="1011" applyNumberFormat="1" applyFont="1" applyFill="1" applyBorder="1" applyAlignment="1" applyProtection="1">
      <alignment horizontal="left" vertical="center" wrapText="1"/>
    </xf>
    <xf numFmtId="0" fontId="158" fillId="0" borderId="11" xfId="1011" applyFont="1" applyFill="1" applyBorder="1" applyAlignment="1" applyProtection="1">
      <alignment vertical="center" wrapText="1"/>
    </xf>
    <xf numFmtId="170" fontId="28" fillId="0" borderId="1" xfId="1012" applyNumberFormat="1" applyFont="1" applyFill="1" applyBorder="1" applyAlignment="1" applyProtection="1">
      <alignment horizontal="center" vertical="center" wrapText="1"/>
    </xf>
    <xf numFmtId="170" fontId="36" fillId="0" borderId="1" xfId="1012" applyNumberFormat="1" applyFont="1" applyFill="1" applyBorder="1" applyAlignment="1" applyProtection="1">
      <alignment horizontal="center" vertical="center" wrapText="1"/>
    </xf>
    <xf numFmtId="170" fontId="159" fillId="72" borderId="1" xfId="1012" applyNumberFormat="1" applyFont="1" applyFill="1" applyBorder="1" applyAlignment="1" applyProtection="1">
      <alignment horizontal="center" vertical="center" wrapText="1"/>
    </xf>
    <xf numFmtId="170" fontId="159" fillId="0" borderId="1" xfId="1012" applyNumberFormat="1" applyFont="1" applyFill="1" applyBorder="1" applyAlignment="1" applyProtection="1">
      <alignment horizontal="center" vertical="center" wrapText="1"/>
      <protection locked="0"/>
    </xf>
    <xf numFmtId="170" fontId="36" fillId="0" borderId="1" xfId="1012" applyNumberFormat="1" applyFont="1" applyFill="1" applyBorder="1" applyAlignment="1" applyProtection="1">
      <alignment horizontal="center" vertical="center" wrapText="1"/>
      <protection locked="0"/>
    </xf>
    <xf numFmtId="170" fontId="157" fillId="0" borderId="1" xfId="1012" applyNumberFormat="1" applyFont="1" applyFill="1" applyBorder="1" applyAlignment="1" applyProtection="1">
      <alignment horizontal="center" vertical="center" wrapText="1"/>
    </xf>
    <xf numFmtId="170" fontId="159" fillId="0" borderId="1" xfId="1012" applyNumberFormat="1" applyFont="1" applyFill="1" applyBorder="1" applyAlignment="1" applyProtection="1">
      <alignment horizontal="center" vertical="center" wrapText="1"/>
    </xf>
    <xf numFmtId="49" fontId="160" fillId="0" borderId="1" xfId="1011" applyNumberFormat="1" applyFont="1" applyFill="1" applyBorder="1" applyAlignment="1" applyProtection="1">
      <alignment horizontal="left" vertical="center" wrapText="1"/>
    </xf>
    <xf numFmtId="170" fontId="161" fillId="72" borderId="1" xfId="1012" applyNumberFormat="1" applyFont="1" applyFill="1" applyBorder="1" applyAlignment="1" applyProtection="1">
      <alignment horizontal="center" vertical="center" wrapText="1"/>
    </xf>
    <xf numFmtId="0" fontId="14" fillId="0" borderId="0" xfId="1010" applyFont="1"/>
    <xf numFmtId="0" fontId="16" fillId="0" borderId="0" xfId="1010" applyAlignment="1">
      <alignment horizontal="left" vertical="center"/>
    </xf>
    <xf numFmtId="166" fontId="16" fillId="3" borderId="0" xfId="1010" applyNumberFormat="1" applyFill="1" applyAlignment="1">
      <alignment horizontal="left" vertical="center"/>
    </xf>
    <xf numFmtId="0" fontId="14" fillId="0" borderId="0" xfId="1010" applyFont="1" applyAlignment="1">
      <alignment horizontal="left"/>
    </xf>
    <xf numFmtId="2" fontId="16" fillId="0" borderId="0" xfId="1004" applyNumberFormat="1" applyFont="1" applyAlignment="1">
      <alignment horizontal="right" vertical="center"/>
    </xf>
    <xf numFmtId="0" fontId="16" fillId="0" borderId="1" xfId="1010" applyBorder="1" applyAlignment="1">
      <alignment horizontal="left" vertical="center"/>
    </xf>
    <xf numFmtId="0" fontId="14" fillId="0" borderId="1" xfId="1010" applyFont="1" applyBorder="1" applyAlignment="1">
      <alignment horizontal="left" vertical="center" wrapText="1"/>
    </xf>
    <xf numFmtId="0" fontId="16" fillId="0" borderId="1" xfId="1010" applyFill="1" applyBorder="1" applyAlignment="1">
      <alignment horizontal="left" vertical="center"/>
    </xf>
    <xf numFmtId="0" fontId="31" fillId="0" borderId="1" xfId="1010" applyFont="1" applyBorder="1" applyAlignment="1">
      <alignment horizontal="left" vertical="center"/>
    </xf>
    <xf numFmtId="0" fontId="22" fillId="3" borderId="1" xfId="1010" applyFont="1" applyFill="1" applyBorder="1" applyAlignment="1">
      <alignment horizontal="center" vertical="center"/>
    </xf>
    <xf numFmtId="0" fontId="16" fillId="0" borderId="1" xfId="1010" applyFill="1" applyBorder="1" applyAlignment="1">
      <alignment horizontal="center" vertical="center"/>
    </xf>
    <xf numFmtId="0" fontId="14" fillId="0" borderId="0" xfId="1010" applyFont="1" applyAlignment="1">
      <alignment horizontal="center"/>
    </xf>
    <xf numFmtId="0" fontId="16" fillId="0" borderId="0" xfId="1010" applyAlignment="1">
      <alignment horizontal="right"/>
    </xf>
    <xf numFmtId="170" fontId="16" fillId="0" borderId="1" xfId="1010" applyNumberFormat="1" applyBorder="1"/>
    <xf numFmtId="0" fontId="16" fillId="0" borderId="1" xfId="1010" applyBorder="1" applyAlignment="1">
      <alignment horizontal="left"/>
    </xf>
    <xf numFmtId="170" fontId="16" fillId="73" borderId="1" xfId="1010" applyNumberFormat="1" applyFill="1" applyBorder="1"/>
    <xf numFmtId="0" fontId="29" fillId="0" borderId="1" xfId="1011" applyFont="1" applyFill="1" applyBorder="1" applyAlignment="1" applyProtection="1">
      <alignment horizontal="center" vertical="center" wrapText="1"/>
    </xf>
    <xf numFmtId="49" fontId="29" fillId="0" borderId="51" xfId="5" applyNumberFormat="1" applyFont="1" applyFill="1" applyBorder="1" applyAlignment="1" applyProtection="1">
      <alignment horizontal="center" vertical="center" wrapText="1"/>
    </xf>
    <xf numFmtId="2" fontId="29" fillId="0" borderId="51" xfId="5" applyNumberFormat="1" applyFont="1" applyFill="1" applyBorder="1" applyAlignment="1" applyProtection="1">
      <alignment horizontal="center" vertical="center" wrapText="1"/>
    </xf>
    <xf numFmtId="0" fontId="30" fillId="0" borderId="0" xfId="5" applyFont="1"/>
    <xf numFmtId="2" fontId="33" fillId="0" borderId="51" xfId="5" applyNumberFormat="1" applyFont="1" applyFill="1" applyBorder="1" applyAlignment="1" applyProtection="1">
      <alignment vertical="center" wrapText="1"/>
    </xf>
    <xf numFmtId="1" fontId="29" fillId="0" borderId="51" xfId="5" applyNumberFormat="1" applyFont="1" applyFill="1" applyBorder="1" applyAlignment="1" applyProtection="1">
      <alignment horizontal="center" vertical="center" wrapText="1"/>
    </xf>
    <xf numFmtId="0" fontId="30" fillId="0" borderId="0" xfId="5" applyFont="1" applyAlignment="1">
      <alignment horizontal="center"/>
    </xf>
    <xf numFmtId="49" fontId="175" fillId="0" borderId="0" xfId="5" applyNumberFormat="1" applyFont="1" applyAlignment="1" applyProtection="1">
      <alignment horizontal="center"/>
    </xf>
    <xf numFmtId="0" fontId="30" fillId="0" borderId="51" xfId="5" applyFont="1" applyBorder="1" applyAlignment="1" applyProtection="1">
      <alignment vertical="center" wrapText="1"/>
    </xf>
    <xf numFmtId="0" fontId="35" fillId="0" borderId="51" xfId="5" applyFont="1" applyBorder="1" applyAlignment="1" applyProtection="1">
      <alignment vertical="center" wrapText="1"/>
    </xf>
    <xf numFmtId="0" fontId="35" fillId="0" borderId="0" xfId="5" applyFont="1"/>
    <xf numFmtId="0" fontId="29" fillId="0" borderId="0" xfId="5" applyFont="1"/>
    <xf numFmtId="49" fontId="30" fillId="0" borderId="0" xfId="5" applyNumberFormat="1" applyFont="1" applyAlignment="1">
      <alignment horizontal="center"/>
    </xf>
    <xf numFmtId="0" fontId="82" fillId="72" borderId="51" xfId="1005" applyFont="1" applyFill="1" applyBorder="1" applyAlignment="1" applyProtection="1">
      <alignment vertical="center" wrapText="1"/>
    </xf>
    <xf numFmtId="0" fontId="82" fillId="0" borderId="51" xfId="1005" applyFont="1" applyFill="1" applyBorder="1" applyAlignment="1" applyProtection="1">
      <alignment vertical="center" wrapText="1"/>
    </xf>
    <xf numFmtId="0" fontId="31" fillId="0" borderId="51" xfId="1005" applyFont="1" applyBorder="1" applyAlignment="1" applyProtection="1">
      <alignment vertical="center" wrapText="1"/>
    </xf>
    <xf numFmtId="49" fontId="34" fillId="0" borderId="51" xfId="1437" applyNumberFormat="1" applyFont="1" applyFill="1" applyBorder="1" applyAlignment="1" applyProtection="1">
      <alignment horizontal="center" vertical="center" wrapText="1"/>
    </xf>
    <xf numFmtId="0" fontId="34" fillId="0" borderId="51" xfId="1437" applyFont="1" applyFill="1" applyBorder="1" applyAlignment="1" applyProtection="1">
      <alignment vertical="center" wrapText="1"/>
    </xf>
    <xf numFmtId="0" fontId="135" fillId="0" borderId="51" xfId="1437" applyFont="1" applyFill="1" applyBorder="1" applyAlignment="1" applyProtection="1">
      <alignment vertical="center" wrapText="1"/>
    </xf>
    <xf numFmtId="49" fontId="135" fillId="0" borderId="51" xfId="1437" applyNumberFormat="1" applyFont="1" applyFill="1" applyBorder="1" applyAlignment="1" applyProtection="1">
      <alignment horizontal="center" vertical="center" wrapText="1"/>
    </xf>
    <xf numFmtId="2" fontId="32" fillId="0" borderId="52" xfId="5" applyNumberFormat="1" applyFont="1" applyFill="1" applyBorder="1" applyAlignment="1" applyProtection="1">
      <alignment horizontal="right" vertical="center" wrapText="1"/>
    </xf>
    <xf numFmtId="2" fontId="33" fillId="0" borderId="51" xfId="5" applyNumberFormat="1" applyFont="1" applyFill="1" applyBorder="1" applyAlignment="1" applyProtection="1">
      <alignment horizontal="center" vertical="center" wrapText="1"/>
    </xf>
    <xf numFmtId="2" fontId="35" fillId="0" borderId="0" xfId="5" applyNumberFormat="1" applyFont="1" applyFill="1" applyAlignment="1">
      <alignment vertical="center"/>
    </xf>
    <xf numFmtId="0" fontId="30" fillId="0" borderId="1" xfId="5" applyFont="1" applyBorder="1" applyAlignment="1" applyProtection="1">
      <alignment vertical="center" wrapText="1"/>
    </xf>
    <xf numFmtId="0" fontId="34" fillId="0" borderId="1" xfId="1438" applyFont="1" applyFill="1" applyBorder="1" applyAlignment="1" applyProtection="1">
      <alignment vertical="center" wrapText="1"/>
    </xf>
    <xf numFmtId="49" fontId="33" fillId="0" borderId="1" xfId="5" applyNumberFormat="1" applyFont="1" applyBorder="1" applyAlignment="1" applyProtection="1">
      <alignment horizontal="center" vertical="center" wrapText="1"/>
    </xf>
    <xf numFmtId="0" fontId="35" fillId="0" borderId="1" xfId="5" applyFont="1" applyBorder="1" applyAlignment="1" applyProtection="1">
      <alignment vertical="center" wrapText="1"/>
    </xf>
    <xf numFmtId="49" fontId="29" fillId="0" borderId="1" xfId="5" applyNumberFormat="1" applyFont="1" applyBorder="1" applyAlignment="1" applyProtection="1">
      <alignment horizontal="center" vertical="center" wrapText="1"/>
    </xf>
    <xf numFmtId="2" fontId="30" fillId="0" borderId="0" xfId="5" applyNumberFormat="1" applyFont="1" applyFill="1" applyAlignment="1">
      <alignment vertical="center"/>
    </xf>
    <xf numFmtId="1" fontId="33" fillId="0" borderId="51" xfId="5" applyNumberFormat="1" applyFont="1" applyFill="1" applyBorder="1" applyAlignment="1" applyProtection="1">
      <alignment horizontal="center" vertical="center" wrapText="1"/>
    </xf>
    <xf numFmtId="49" fontId="30" fillId="0" borderId="0" xfId="5" applyNumberFormat="1" applyFont="1" applyFill="1" applyAlignment="1" applyProtection="1">
      <alignment horizontal="center" vertical="center"/>
      <protection locked="0"/>
    </xf>
    <xf numFmtId="0" fontId="29" fillId="0" borderId="0" xfId="5" applyFont="1" applyFill="1" applyAlignment="1" applyProtection="1">
      <alignment vertical="center"/>
      <protection locked="0"/>
    </xf>
    <xf numFmtId="0" fontId="30" fillId="0" borderId="0" xfId="5" applyFont="1" applyFill="1" applyAlignment="1" applyProtection="1">
      <alignment vertical="center"/>
      <protection locked="0"/>
    </xf>
    <xf numFmtId="0" fontId="35" fillId="0" borderId="0" xfId="5" applyFont="1" applyFill="1" applyAlignment="1" applyProtection="1">
      <alignment vertical="center"/>
      <protection locked="0"/>
    </xf>
    <xf numFmtId="0" fontId="28" fillId="0" borderId="0" xfId="5" applyFont="1" applyFill="1" applyAlignment="1" applyProtection="1">
      <alignment vertical="center"/>
      <protection locked="0"/>
    </xf>
    <xf numFmtId="2" fontId="82" fillId="0" borderId="0" xfId="5" applyNumberFormat="1" applyFont="1" applyAlignment="1">
      <alignment vertical="center"/>
    </xf>
    <xf numFmtId="0" fontId="31" fillId="0" borderId="0" xfId="5" applyFont="1" applyFill="1" applyAlignment="1" applyProtection="1">
      <alignment vertical="center"/>
      <protection locked="0"/>
    </xf>
    <xf numFmtId="0" fontId="191" fillId="0" borderId="0" xfId="1566" applyFont="1" applyFill="1" applyAlignment="1" applyProtection="1">
      <alignment vertical="center"/>
      <protection locked="0"/>
    </xf>
    <xf numFmtId="0" fontId="35" fillId="0" borderId="0" xfId="5" applyNumberFormat="1" applyFont="1" applyFill="1" applyAlignment="1" applyProtection="1">
      <alignment vertical="center"/>
      <protection locked="0"/>
    </xf>
    <xf numFmtId="2" fontId="30" fillId="0" borderId="0" xfId="5" applyNumberFormat="1" applyFont="1" applyFill="1" applyAlignment="1">
      <alignment horizontal="center" vertical="center"/>
    </xf>
    <xf numFmtId="2" fontId="29" fillId="0" borderId="0" xfId="5" applyNumberFormat="1" applyFont="1" applyFill="1" applyAlignment="1">
      <alignment vertical="center"/>
    </xf>
    <xf numFmtId="4" fontId="30" fillId="0" borderId="0" xfId="5" applyNumberFormat="1" applyFont="1" applyFill="1" applyAlignment="1">
      <alignment vertical="center"/>
    </xf>
    <xf numFmtId="2" fontId="30" fillId="0" borderId="0" xfId="5" applyNumberFormat="1" applyFont="1" applyFill="1" applyAlignment="1" applyProtection="1">
      <alignment vertical="center"/>
    </xf>
    <xf numFmtId="2" fontId="30" fillId="0" borderId="0" xfId="5" applyNumberFormat="1" applyFont="1" applyFill="1" applyAlignment="1" applyProtection="1">
      <alignment horizontal="center" vertical="center"/>
    </xf>
    <xf numFmtId="2" fontId="81" fillId="0" borderId="0" xfId="5" applyNumberFormat="1" applyFont="1" applyFill="1" applyAlignment="1" applyProtection="1">
      <alignment vertical="center"/>
    </xf>
    <xf numFmtId="2" fontId="81" fillId="0" borderId="0" xfId="5" applyNumberFormat="1" applyFont="1" applyFill="1" applyBorder="1" applyAlignment="1" applyProtection="1">
      <alignment vertical="center"/>
    </xf>
    <xf numFmtId="2" fontId="28" fillId="0" borderId="0" xfId="5" applyNumberFormat="1" applyFont="1" applyFill="1" applyBorder="1" applyAlignment="1" applyProtection="1">
      <alignment vertical="center"/>
    </xf>
    <xf numFmtId="2" fontId="172" fillId="0" borderId="0" xfId="5" applyNumberFormat="1" applyFont="1" applyFill="1" applyAlignment="1">
      <alignment vertical="center"/>
    </xf>
    <xf numFmtId="1" fontId="28" fillId="0" borderId="52" xfId="5" applyNumberFormat="1" applyFont="1" applyFill="1" applyBorder="1" applyAlignment="1" applyProtection="1">
      <alignment horizontal="center" vertical="center" wrapText="1"/>
    </xf>
    <xf numFmtId="1" fontId="30" fillId="0" borderId="0" xfId="5" applyNumberFormat="1" applyFont="1" applyFill="1" applyAlignment="1">
      <alignment vertical="center"/>
    </xf>
    <xf numFmtId="2" fontId="28" fillId="0" borderId="52" xfId="5" applyNumberFormat="1" applyFont="1" applyFill="1" applyBorder="1" applyAlignment="1" applyProtection="1">
      <alignment horizontal="right" vertical="center" wrapText="1"/>
    </xf>
    <xf numFmtId="2" fontId="29" fillId="0" borderId="51" xfId="5" applyNumberFormat="1" applyFont="1" applyFill="1" applyBorder="1" applyAlignment="1" applyProtection="1">
      <alignment vertical="center" wrapText="1"/>
    </xf>
    <xf numFmtId="2" fontId="172" fillId="0" borderId="52" xfId="5" applyNumberFormat="1" applyFont="1" applyFill="1" applyBorder="1" applyAlignment="1" applyProtection="1">
      <alignment horizontal="right" vertical="center" wrapText="1"/>
    </xf>
    <xf numFmtId="49" fontId="135" fillId="0" borderId="1" xfId="1437" applyNumberFormat="1" applyFont="1" applyFill="1" applyBorder="1" applyAlignment="1" applyProtection="1">
      <alignment horizontal="center" vertical="center" wrapText="1"/>
    </xf>
    <xf numFmtId="2" fontId="31" fillId="0" borderId="0" xfId="5" applyNumberFormat="1" applyFont="1" applyFill="1" applyAlignment="1">
      <alignment horizontal="center" vertical="center"/>
    </xf>
    <xf numFmtId="2" fontId="82" fillId="0" borderId="0" xfId="5" applyNumberFormat="1" applyFont="1" applyFill="1" applyAlignment="1">
      <alignment vertical="center"/>
    </xf>
    <xf numFmtId="2" fontId="31" fillId="0" borderId="0" xfId="5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30" fillId="0" borderId="0" xfId="0" applyFont="1" applyAlignment="1" applyProtection="1">
      <alignment horizontal="center" vertical="center"/>
    </xf>
    <xf numFmtId="0" fontId="30" fillId="0" borderId="0" xfId="0" applyFont="1" applyAlignment="1" applyProtection="1">
      <alignment vertical="center"/>
    </xf>
    <xf numFmtId="0" fontId="30" fillId="0" borderId="51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49" fontId="30" fillId="0" borderId="51" xfId="0" applyNumberFormat="1" applyFont="1" applyBorder="1" applyAlignment="1">
      <alignment horizontal="center" vertical="center" wrapText="1"/>
    </xf>
    <xf numFmtId="0" fontId="35" fillId="0" borderId="51" xfId="0" applyFont="1" applyBorder="1" applyAlignment="1">
      <alignment horizontal="center" vertical="center" wrapText="1"/>
    </xf>
    <xf numFmtId="0" fontId="194" fillId="0" borderId="0" xfId="0" applyFont="1"/>
    <xf numFmtId="49" fontId="35" fillId="0" borderId="51" xfId="0" applyNumberFormat="1" applyFont="1" applyBorder="1" applyAlignment="1">
      <alignment horizontal="center" vertical="center" wrapText="1"/>
    </xf>
    <xf numFmtId="0" fontId="170" fillId="0" borderId="0" xfId="0" applyFont="1" applyAlignment="1" applyProtection="1">
      <alignment vertical="center" wrapText="1"/>
    </xf>
    <xf numFmtId="0" fontId="30" fillId="0" borderId="0" xfId="5" applyFont="1" applyFill="1" applyBorder="1" applyAlignment="1" applyProtection="1">
      <alignment vertical="center"/>
      <protection locked="0"/>
    </xf>
    <xf numFmtId="2" fontId="35" fillId="0" borderId="0" xfId="5" applyNumberFormat="1" applyFont="1" applyFill="1" applyAlignment="1" applyProtection="1">
      <alignment vertical="center"/>
      <protection locked="0"/>
    </xf>
    <xf numFmtId="49" fontId="30" fillId="0" borderId="0" xfId="1005" applyNumberFormat="1" applyFont="1" applyAlignment="1">
      <alignment horizontal="center" vertical="center"/>
    </xf>
    <xf numFmtId="0" fontId="30" fillId="0" borderId="0" xfId="1005" applyFont="1" applyAlignment="1">
      <alignment vertical="center"/>
    </xf>
    <xf numFmtId="0" fontId="31" fillId="0" borderId="0" xfId="1005" applyFont="1" applyAlignment="1">
      <alignment vertical="center"/>
    </xf>
    <xf numFmtId="49" fontId="30" fillId="0" borderId="0" xfId="1005" applyNumberFormat="1" applyFont="1" applyAlignment="1" applyProtection="1">
      <alignment horizontal="center" vertical="center"/>
    </xf>
    <xf numFmtId="0" fontId="30" fillId="0" borderId="0" xfId="0" applyFont="1" applyBorder="1" applyAlignment="1">
      <alignment vertical="center"/>
    </xf>
    <xf numFmtId="0" fontId="172" fillId="0" borderId="0" xfId="1005" applyFont="1" applyBorder="1" applyAlignment="1" applyProtection="1">
      <alignment horizontal="center" vertical="center"/>
    </xf>
    <xf numFmtId="0" fontId="35" fillId="0" borderId="0" xfId="1005" applyFont="1" applyAlignment="1">
      <alignment vertical="center"/>
    </xf>
    <xf numFmtId="0" fontId="35" fillId="0" borderId="0" xfId="1005" applyFont="1" applyFill="1" applyAlignment="1">
      <alignment vertical="center"/>
    </xf>
    <xf numFmtId="0" fontId="30" fillId="0" borderId="0" xfId="1005" applyFont="1" applyAlignment="1">
      <alignment horizontal="right" vertical="center"/>
    </xf>
    <xf numFmtId="0" fontId="172" fillId="0" borderId="0" xfId="1005" applyFont="1" applyBorder="1" applyAlignment="1" applyProtection="1">
      <alignment horizontal="right" vertical="center"/>
    </xf>
    <xf numFmtId="4" fontId="31" fillId="0" borderId="51" xfId="1005" applyNumberFormat="1" applyFont="1" applyFill="1" applyBorder="1" applyAlignment="1" applyProtection="1">
      <alignment horizontal="right" vertical="center" wrapText="1"/>
    </xf>
    <xf numFmtId="4" fontId="82" fillId="0" borderId="51" xfId="1005" applyNumberFormat="1" applyFont="1" applyFill="1" applyBorder="1" applyAlignment="1" applyProtection="1">
      <alignment horizontal="right" vertical="center" wrapText="1"/>
    </xf>
    <xf numFmtId="4" fontId="35" fillId="0" borderId="51" xfId="1005" applyNumberFormat="1" applyFont="1" applyFill="1" applyBorder="1" applyAlignment="1">
      <alignment vertical="center"/>
    </xf>
    <xf numFmtId="0" fontId="135" fillId="93" borderId="51" xfId="1437" applyFont="1" applyFill="1" applyBorder="1" applyAlignment="1" applyProtection="1">
      <alignment vertical="center" wrapText="1"/>
    </xf>
    <xf numFmtId="4" fontId="35" fillId="93" borderId="51" xfId="1005" applyNumberFormat="1" applyFont="1" applyFill="1" applyBorder="1" applyAlignment="1">
      <alignment vertical="center"/>
    </xf>
    <xf numFmtId="4" fontId="82" fillId="93" borderId="51" xfId="1005" applyNumberFormat="1" applyFont="1" applyFill="1" applyBorder="1" applyAlignment="1" applyProtection="1">
      <alignment horizontal="right" vertical="center" wrapText="1"/>
    </xf>
    <xf numFmtId="4" fontId="31" fillId="93" borderId="51" xfId="1005" applyNumberFormat="1" applyFont="1" applyFill="1" applyBorder="1" applyAlignment="1" applyProtection="1">
      <alignment horizontal="right" vertical="center" wrapText="1"/>
    </xf>
    <xf numFmtId="2" fontId="33" fillId="93" borderId="51" xfId="5" applyNumberFormat="1" applyFont="1" applyFill="1" applyBorder="1" applyAlignment="1" applyProtection="1">
      <alignment vertical="center" wrapText="1"/>
    </xf>
    <xf numFmtId="2" fontId="35" fillId="0" borderId="51" xfId="1005" applyNumberFormat="1" applyFont="1" applyFill="1" applyBorder="1" applyAlignment="1">
      <alignment vertical="center"/>
    </xf>
    <xf numFmtId="0" fontId="28" fillId="0" borderId="51" xfId="1005" applyFont="1" applyBorder="1" applyAlignment="1" applyProtection="1">
      <alignment horizontal="center" vertical="center" wrapText="1"/>
    </xf>
    <xf numFmtId="4" fontId="82" fillId="72" borderId="51" xfId="1005" applyNumberFormat="1" applyFont="1" applyFill="1" applyBorder="1" applyAlignment="1" applyProtection="1">
      <alignment horizontal="right" vertical="center" wrapText="1"/>
    </xf>
    <xf numFmtId="4" fontId="134" fillId="0" borderId="51" xfId="1005" applyNumberFormat="1" applyFont="1" applyFill="1" applyBorder="1" applyAlignment="1" applyProtection="1">
      <alignment horizontal="right" vertical="center" wrapText="1"/>
    </xf>
    <xf numFmtId="4" fontId="77" fillId="0" borderId="51" xfId="1005" applyNumberFormat="1" applyFont="1" applyFill="1" applyBorder="1" applyAlignment="1" applyProtection="1">
      <alignment horizontal="right" vertical="center" wrapText="1"/>
      <protection locked="0"/>
    </xf>
    <xf numFmtId="4" fontId="77" fillId="0" borderId="51" xfId="1005" applyNumberFormat="1" applyFont="1" applyFill="1" applyBorder="1" applyAlignment="1" applyProtection="1">
      <alignment horizontal="right" vertical="center" wrapText="1"/>
    </xf>
    <xf numFmtId="4" fontId="134" fillId="72" borderId="51" xfId="1005" applyNumberFormat="1" applyFont="1" applyFill="1" applyBorder="1" applyAlignment="1" applyProtection="1">
      <alignment horizontal="right" vertical="center" wrapText="1"/>
    </xf>
    <xf numFmtId="0" fontId="30" fillId="0" borderId="0" xfId="1005" applyFont="1" applyFill="1" applyAlignment="1">
      <alignment vertical="center"/>
    </xf>
    <xf numFmtId="0" fontId="172" fillId="0" borderId="0" xfId="1005" applyFont="1" applyFill="1" applyAlignment="1">
      <alignment vertical="center"/>
    </xf>
    <xf numFmtId="49" fontId="35" fillId="0" borderId="51" xfId="5" applyNumberFormat="1" applyFont="1" applyBorder="1" applyAlignment="1" applyProtection="1">
      <alignment horizontal="center" vertical="center" wrapText="1"/>
    </xf>
    <xf numFmtId="49" fontId="30" fillId="0" borderId="51" xfId="5" applyNumberFormat="1" applyFont="1" applyBorder="1" applyAlignment="1" applyProtection="1">
      <alignment horizontal="center" vertical="center" wrapText="1"/>
    </xf>
    <xf numFmtId="0" fontId="31" fillId="0" borderId="0" xfId="1005" applyFont="1" applyAlignment="1" applyProtection="1">
      <alignment vertical="center"/>
    </xf>
    <xf numFmtId="4" fontId="82" fillId="72" borderId="51" xfId="1005" applyNumberFormat="1" applyFont="1" applyFill="1" applyBorder="1" applyAlignment="1" applyProtection="1">
      <alignment vertical="center" wrapText="1"/>
    </xf>
    <xf numFmtId="4" fontId="134" fillId="0" borderId="51" xfId="1005" applyNumberFormat="1" applyFont="1" applyFill="1" applyBorder="1" applyAlignment="1" applyProtection="1">
      <alignment vertical="center" wrapText="1"/>
    </xf>
    <xf numFmtId="4" fontId="31" fillId="0" borderId="51" xfId="1005" applyNumberFormat="1" applyFont="1" applyFill="1" applyBorder="1" applyAlignment="1" applyProtection="1">
      <alignment vertical="center" wrapText="1"/>
      <protection locked="0"/>
    </xf>
    <xf numFmtId="4" fontId="82" fillId="0" borderId="51" xfId="1005" applyNumberFormat="1" applyFont="1" applyFill="1" applyBorder="1" applyAlignment="1" applyProtection="1">
      <alignment vertical="center" wrapText="1"/>
    </xf>
    <xf numFmtId="4" fontId="134" fillId="72" borderId="51" xfId="1005" applyNumberFormat="1" applyFont="1" applyFill="1" applyBorder="1" applyAlignment="1" applyProtection="1">
      <alignment vertical="center" wrapText="1"/>
    </xf>
    <xf numFmtId="0" fontId="172" fillId="0" borderId="0" xfId="1005" applyFont="1" applyFill="1" applyBorder="1" applyAlignment="1">
      <alignment vertical="center"/>
    </xf>
    <xf numFmtId="49" fontId="35" fillId="72" borderId="51" xfId="1005" applyNumberFormat="1" applyFont="1" applyFill="1" applyBorder="1" applyAlignment="1" applyProtection="1">
      <alignment horizontal="center" vertical="center" wrapText="1"/>
    </xf>
    <xf numFmtId="0" fontId="30" fillId="89" borderId="0" xfId="1005" applyFont="1" applyFill="1" applyAlignment="1">
      <alignment vertical="center"/>
    </xf>
    <xf numFmtId="0" fontId="30" fillId="92" borderId="0" xfId="1005" applyFont="1" applyFill="1" applyAlignment="1">
      <alignment horizontal="right" vertical="center"/>
    </xf>
    <xf numFmtId="0" fontId="172" fillId="92" borderId="0" xfId="1005" applyFont="1" applyFill="1" applyBorder="1" applyAlignment="1" applyProtection="1">
      <alignment horizontal="right" vertical="center"/>
    </xf>
    <xf numFmtId="0" fontId="28" fillId="92" borderId="51" xfId="1005" applyFont="1" applyFill="1" applyBorder="1" applyAlignment="1" applyProtection="1">
      <alignment horizontal="center" vertical="center" wrapText="1"/>
    </xf>
    <xf numFmtId="4" fontId="82" fillId="92" borderId="51" xfId="1005" applyNumberFormat="1" applyFont="1" applyFill="1" applyBorder="1" applyAlignment="1" applyProtection="1">
      <alignment horizontal="right" vertical="center" wrapText="1"/>
    </xf>
    <xf numFmtId="4" fontId="134" fillId="92" borderId="51" xfId="1005" applyNumberFormat="1" applyFont="1" applyFill="1" applyBorder="1" applyAlignment="1" applyProtection="1">
      <alignment horizontal="right" vertical="center" wrapText="1"/>
    </xf>
    <xf numFmtId="4" fontId="77" fillId="92" borderId="51" xfId="1005" applyNumberFormat="1" applyFont="1" applyFill="1" applyBorder="1" applyAlignment="1" applyProtection="1">
      <alignment horizontal="right" vertical="center" wrapText="1"/>
      <protection locked="0"/>
    </xf>
    <xf numFmtId="4" fontId="77" fillId="92" borderId="51" xfId="1005" applyNumberFormat="1" applyFont="1" applyFill="1" applyBorder="1" applyAlignment="1" applyProtection="1">
      <alignment horizontal="right" vertical="center" wrapText="1"/>
    </xf>
    <xf numFmtId="4" fontId="31" fillId="92" borderId="51" xfId="1005" applyNumberFormat="1" applyFont="1" applyFill="1" applyBorder="1" applyAlignment="1" applyProtection="1">
      <alignment horizontal="right" vertical="center" wrapText="1"/>
    </xf>
    <xf numFmtId="4" fontId="35" fillId="92" borderId="51" xfId="1005" applyNumberFormat="1" applyFont="1" applyFill="1" applyBorder="1" applyAlignment="1">
      <alignment vertical="center"/>
    </xf>
    <xf numFmtId="0" fontId="172" fillId="89" borderId="0" xfId="1005" applyFont="1" applyFill="1" applyBorder="1" applyAlignment="1" applyProtection="1">
      <alignment horizontal="center" vertical="center"/>
    </xf>
    <xf numFmtId="0" fontId="28" fillId="89" borderId="51" xfId="1005" applyFont="1" applyFill="1" applyBorder="1" applyAlignment="1" applyProtection="1">
      <alignment horizontal="center" vertical="center" wrapText="1"/>
    </xf>
    <xf numFmtId="4" fontId="82" fillId="89" borderId="51" xfId="1005" applyNumberFormat="1" applyFont="1" applyFill="1" applyBorder="1" applyAlignment="1" applyProtection="1">
      <alignment horizontal="right" vertical="center" wrapText="1"/>
    </xf>
    <xf numFmtId="4" fontId="134" fillId="89" borderId="51" xfId="1005" applyNumberFormat="1" applyFont="1" applyFill="1" applyBorder="1" applyAlignment="1" applyProtection="1">
      <alignment horizontal="right" vertical="center" wrapText="1"/>
    </xf>
    <xf numFmtId="4" fontId="77" fillId="89" borderId="51" xfId="1005" applyNumberFormat="1" applyFont="1" applyFill="1" applyBorder="1" applyAlignment="1" applyProtection="1">
      <alignment horizontal="right" vertical="center" wrapText="1"/>
      <protection locked="0"/>
    </xf>
    <xf numFmtId="4" fontId="77" fillId="89" borderId="51" xfId="1005" applyNumberFormat="1" applyFont="1" applyFill="1" applyBorder="1" applyAlignment="1" applyProtection="1">
      <alignment horizontal="right" vertical="center" wrapText="1"/>
    </xf>
    <xf numFmtId="4" fontId="31" fillId="89" borderId="51" xfId="1005" applyNumberFormat="1" applyFont="1" applyFill="1" applyBorder="1" applyAlignment="1" applyProtection="1">
      <alignment horizontal="right" vertical="center" wrapText="1"/>
    </xf>
    <xf numFmtId="4" fontId="35" fillId="89" borderId="51" xfId="1005" applyNumberFormat="1" applyFont="1" applyFill="1" applyBorder="1" applyAlignment="1">
      <alignment vertical="center"/>
    </xf>
    <xf numFmtId="0" fontId="30" fillId="94" borderId="0" xfId="1005" applyFont="1" applyFill="1" applyAlignment="1">
      <alignment vertical="center"/>
    </xf>
    <xf numFmtId="0" fontId="172" fillId="94" borderId="0" xfId="1005" applyFont="1" applyFill="1" applyBorder="1" applyAlignment="1" applyProtection="1">
      <alignment horizontal="center" vertical="center"/>
    </xf>
    <xf numFmtId="0" fontId="28" fillId="94" borderId="51" xfId="1005" applyFont="1" applyFill="1" applyBorder="1" applyAlignment="1" applyProtection="1">
      <alignment horizontal="center" vertical="center" wrapText="1"/>
    </xf>
    <xf numFmtId="4" fontId="82" fillId="94" borderId="51" xfId="1005" applyNumberFormat="1" applyFont="1" applyFill="1" applyBorder="1" applyAlignment="1" applyProtection="1">
      <alignment horizontal="right" vertical="center" wrapText="1"/>
    </xf>
    <xf numFmtId="4" fontId="134" fillId="94" borderId="51" xfId="1005" applyNumberFormat="1" applyFont="1" applyFill="1" applyBorder="1" applyAlignment="1" applyProtection="1">
      <alignment horizontal="right" vertical="center" wrapText="1"/>
    </xf>
    <xf numFmtId="4" fontId="77" fillId="94" borderId="51" xfId="1005" applyNumberFormat="1" applyFont="1" applyFill="1" applyBorder="1" applyAlignment="1" applyProtection="1">
      <alignment horizontal="right" vertical="center" wrapText="1"/>
      <protection locked="0"/>
    </xf>
    <xf numFmtId="4" fontId="77" fillId="94" borderId="51" xfId="1005" applyNumberFormat="1" applyFont="1" applyFill="1" applyBorder="1" applyAlignment="1" applyProtection="1">
      <alignment horizontal="right" vertical="center" wrapText="1"/>
    </xf>
    <xf numFmtId="4" fontId="31" fillId="94" borderId="51" xfId="1005" applyNumberFormat="1" applyFont="1" applyFill="1" applyBorder="1" applyAlignment="1" applyProtection="1">
      <alignment horizontal="right" vertical="center" wrapText="1"/>
    </xf>
    <xf numFmtId="4" fontId="35" fillId="94" borderId="51" xfId="1005" applyNumberFormat="1" applyFont="1" applyFill="1" applyBorder="1" applyAlignment="1">
      <alignment vertical="center"/>
    </xf>
    <xf numFmtId="4" fontId="31" fillId="93" borderId="51" xfId="1005" applyNumberFormat="1" applyFont="1" applyFill="1" applyBorder="1" applyAlignment="1" applyProtection="1">
      <alignment vertical="center" wrapText="1"/>
      <protection locked="0"/>
    </xf>
    <xf numFmtId="49" fontId="30" fillId="0" borderId="0" xfId="1005" applyNumberFormat="1" applyFont="1" applyFill="1" applyAlignment="1">
      <alignment horizontal="center" vertical="center"/>
    </xf>
    <xf numFmtId="0" fontId="30" fillId="0" borderId="0" xfId="1005" applyFont="1" applyFill="1" applyAlignment="1">
      <alignment horizontal="right" vertical="center"/>
    </xf>
    <xf numFmtId="3" fontId="172" fillId="0" borderId="0" xfId="1005" applyNumberFormat="1" applyFont="1" applyFill="1" applyBorder="1" applyAlignment="1">
      <alignment vertical="center"/>
    </xf>
    <xf numFmtId="0" fontId="172" fillId="0" borderId="0" xfId="1005" applyFont="1" applyFill="1" applyBorder="1" applyAlignment="1">
      <alignment horizontal="right" vertical="center"/>
    </xf>
    <xf numFmtId="10" fontId="35" fillId="0" borderId="51" xfId="1004" applyNumberFormat="1" applyFont="1" applyFill="1" applyBorder="1" applyAlignment="1" applyProtection="1">
      <alignment horizontal="right" vertical="center" wrapText="1"/>
    </xf>
    <xf numFmtId="4" fontId="31" fillId="0" borderId="0" xfId="5" applyNumberFormat="1" applyFont="1" applyFill="1" applyAlignment="1">
      <alignment horizontal="right" vertical="center"/>
    </xf>
    <xf numFmtId="10" fontId="35" fillId="72" borderId="51" xfId="1004" applyNumberFormat="1" applyFont="1" applyFill="1" applyBorder="1" applyAlignment="1" applyProtection="1">
      <alignment horizontal="right" vertical="center" wrapText="1"/>
    </xf>
    <xf numFmtId="10" fontId="35" fillId="93" borderId="51" xfId="1004" applyNumberFormat="1" applyFont="1" applyFill="1" applyBorder="1" applyAlignment="1" applyProtection="1">
      <alignment horizontal="right" vertical="center" wrapText="1"/>
    </xf>
    <xf numFmtId="49" fontId="30" fillId="0" borderId="51" xfId="5" applyNumberFormat="1" applyFont="1" applyFill="1" applyBorder="1" applyAlignment="1" applyProtection="1">
      <alignment horizontal="center" vertical="center" wrapText="1"/>
    </xf>
    <xf numFmtId="49" fontId="35" fillId="0" borderId="51" xfId="1005" applyNumberFormat="1" applyFont="1" applyFill="1" applyBorder="1" applyAlignment="1" applyProtection="1">
      <alignment horizontal="center" vertical="center" wrapText="1"/>
    </xf>
    <xf numFmtId="49" fontId="172" fillId="0" borderId="0" xfId="1005" applyNumberFormat="1" applyFont="1" applyFill="1" applyAlignment="1">
      <alignment horizontal="center" vertical="center"/>
    </xf>
    <xf numFmtId="2" fontId="35" fillId="0" borderId="51" xfId="5" applyNumberFormat="1" applyFont="1" applyFill="1" applyBorder="1" applyAlignment="1" applyProtection="1">
      <alignment horizontal="center" vertical="center" wrapText="1"/>
    </xf>
    <xf numFmtId="1" fontId="35" fillId="0" borderId="51" xfId="5" applyNumberFormat="1" applyFont="1" applyFill="1" applyBorder="1" applyAlignment="1" applyProtection="1">
      <alignment horizontal="center" vertical="center" wrapText="1"/>
    </xf>
    <xf numFmtId="1" fontId="30" fillId="0" borderId="51" xfId="5" applyNumberFormat="1" applyFont="1" applyFill="1" applyBorder="1" applyAlignment="1" applyProtection="1">
      <alignment horizontal="center" vertical="center" wrapText="1"/>
    </xf>
    <xf numFmtId="49" fontId="171" fillId="0" borderId="51" xfId="1437" applyNumberFormat="1" applyFont="1" applyFill="1" applyBorder="1" applyAlignment="1" applyProtection="1">
      <alignment horizontal="center" vertical="center" wrapText="1"/>
    </xf>
    <xf numFmtId="49" fontId="39" fillId="0" borderId="51" xfId="1437" applyNumberFormat="1" applyFont="1" applyFill="1" applyBorder="1" applyAlignment="1" applyProtection="1">
      <alignment horizontal="center" vertical="center" wrapText="1"/>
    </xf>
    <xf numFmtId="49" fontId="30" fillId="0" borderId="51" xfId="1005" applyNumberFormat="1" applyFont="1" applyBorder="1" applyAlignment="1" applyProtection="1">
      <alignment horizontal="center" vertical="center" wrapText="1"/>
    </xf>
    <xf numFmtId="49" fontId="171" fillId="93" borderId="51" xfId="1437" applyNumberFormat="1" applyFont="1" applyFill="1" applyBorder="1" applyAlignment="1" applyProtection="1">
      <alignment horizontal="center" vertical="center" wrapText="1"/>
    </xf>
    <xf numFmtId="201" fontId="172" fillId="0" borderId="0" xfId="1005" applyNumberFormat="1" applyFont="1" applyFill="1" applyBorder="1" applyAlignment="1">
      <alignment vertical="center"/>
    </xf>
    <xf numFmtId="0" fontId="30" fillId="4" borderId="0" xfId="0" applyFont="1" applyFill="1" applyAlignment="1" applyProtection="1">
      <alignment vertical="center"/>
    </xf>
    <xf numFmtId="0" fontId="30" fillId="4" borderId="51" xfId="0" applyFont="1" applyFill="1" applyBorder="1" applyAlignment="1">
      <alignment horizontal="center" vertical="center" wrapText="1"/>
    </xf>
    <xf numFmtId="0" fontId="35" fillId="4" borderId="51" xfId="0" applyFont="1" applyFill="1" applyBorder="1" applyAlignment="1">
      <alignment horizontal="left" vertical="center" wrapText="1"/>
    </xf>
    <xf numFmtId="0" fontId="30" fillId="4" borderId="51" xfId="0" applyFont="1" applyFill="1" applyBorder="1" applyAlignment="1">
      <alignment horizontal="left" vertical="center" wrapText="1"/>
    </xf>
    <xf numFmtId="0" fontId="0" fillId="4" borderId="0" xfId="0" applyFill="1"/>
    <xf numFmtId="0" fontId="192" fillId="4" borderId="51" xfId="0" applyFont="1" applyFill="1" applyBorder="1" applyAlignment="1">
      <alignment vertical="center" wrapText="1"/>
    </xf>
    <xf numFmtId="0" fontId="175" fillId="0" borderId="0" xfId="1583" applyFont="1" applyAlignment="1">
      <alignment horizontal="justify" vertical="center"/>
    </xf>
    <xf numFmtId="0" fontId="139" fillId="0" borderId="0" xfId="0" applyFont="1"/>
    <xf numFmtId="49" fontId="139" fillId="0" borderId="0" xfId="0" applyNumberFormat="1" applyFont="1"/>
    <xf numFmtId="4" fontId="28" fillId="0" borderId="4" xfId="5" applyNumberFormat="1" applyFont="1" applyFill="1" applyBorder="1" applyAlignment="1" applyProtection="1">
      <alignment vertical="center"/>
    </xf>
    <xf numFmtId="0" fontId="136" fillId="4" borderId="1" xfId="1566" applyFont="1" applyFill="1" applyBorder="1" applyAlignment="1" applyProtection="1">
      <alignment vertical="center" wrapText="1"/>
    </xf>
    <xf numFmtId="49" fontId="136" fillId="4" borderId="1" xfId="1566" applyNumberFormat="1" applyFont="1" applyFill="1" applyBorder="1" applyAlignment="1" applyProtection="1">
      <alignment horizontal="center" vertical="center" wrapText="1"/>
    </xf>
    <xf numFmtId="0" fontId="30" fillId="4" borderId="0" xfId="5" applyFont="1" applyFill="1" applyAlignment="1" applyProtection="1">
      <alignment vertical="center"/>
      <protection locked="0"/>
    </xf>
    <xf numFmtId="49" fontId="172" fillId="4" borderId="1" xfId="5" applyNumberFormat="1" applyFont="1" applyFill="1" applyBorder="1" applyAlignment="1" applyProtection="1">
      <alignment horizontal="center" vertical="center" wrapText="1"/>
    </xf>
    <xf numFmtId="0" fontId="30" fillId="4" borderId="1" xfId="5" applyFont="1" applyFill="1" applyBorder="1" applyAlignment="1" applyProtection="1">
      <alignment vertical="center" wrapText="1"/>
    </xf>
    <xf numFmtId="0" fontId="28" fillId="4" borderId="1" xfId="5" applyFont="1" applyFill="1" applyBorder="1" applyAlignment="1" applyProtection="1">
      <alignment horizontal="center" vertical="center" wrapText="1"/>
    </xf>
    <xf numFmtId="49" fontId="173" fillId="4" borderId="1" xfId="5" applyNumberFormat="1" applyFont="1" applyFill="1" applyBorder="1" applyAlignment="1" applyProtection="1">
      <alignment horizontal="center" vertical="center" wrapText="1"/>
    </xf>
    <xf numFmtId="0" fontId="35" fillId="4" borderId="1" xfId="5" applyFont="1" applyFill="1" applyBorder="1" applyAlignment="1" applyProtection="1">
      <alignment vertical="center" wrapText="1"/>
    </xf>
    <xf numFmtId="0" fontId="32" fillId="4" borderId="1" xfId="5" applyFont="1" applyFill="1" applyBorder="1" applyAlignment="1" applyProtection="1">
      <alignment horizontal="center" vertical="center" wrapText="1"/>
    </xf>
    <xf numFmtId="4" fontId="33" fillId="4" borderId="1" xfId="5" applyNumberFormat="1" applyFont="1" applyFill="1" applyBorder="1" applyAlignment="1" applyProtection="1">
      <alignment horizontal="right" vertical="center" wrapText="1"/>
    </xf>
    <xf numFmtId="0" fontId="35" fillId="4" borderId="0" xfId="5" applyFont="1" applyFill="1" applyAlignment="1" applyProtection="1">
      <alignment vertical="center"/>
      <protection locked="0"/>
    </xf>
    <xf numFmtId="4" fontId="33" fillId="4" borderId="51" xfId="5" applyNumberFormat="1" applyFont="1" applyFill="1" applyBorder="1" applyAlignment="1" applyProtection="1">
      <alignment horizontal="right" vertical="center" wrapText="1"/>
    </xf>
    <xf numFmtId="49" fontId="172" fillId="4" borderId="51" xfId="5" applyNumberFormat="1" applyFont="1" applyFill="1" applyBorder="1" applyAlignment="1" applyProtection="1">
      <alignment horizontal="center" vertical="center" wrapText="1"/>
    </xf>
    <xf numFmtId="4" fontId="29" fillId="4" borderId="51" xfId="5" applyNumberFormat="1" applyFont="1" applyFill="1" applyBorder="1" applyAlignment="1" applyProtection="1">
      <alignment horizontal="right" vertical="center" wrapText="1"/>
    </xf>
    <xf numFmtId="4" fontId="29" fillId="4" borderId="0" xfId="5" applyNumberFormat="1" applyFont="1" applyFill="1" applyBorder="1" applyAlignment="1" applyProtection="1">
      <alignment horizontal="right" vertical="center" wrapText="1"/>
    </xf>
    <xf numFmtId="0" fontId="174" fillId="0" borderId="4" xfId="5" applyFont="1" applyBorder="1" applyAlignment="1" applyProtection="1"/>
    <xf numFmtId="49" fontId="171" fillId="4" borderId="51" xfId="1437" applyNumberFormat="1" applyFont="1" applyFill="1" applyBorder="1" applyAlignment="1" applyProtection="1">
      <alignment horizontal="center" vertical="center" wrapText="1"/>
    </xf>
    <xf numFmtId="0" fontId="135" fillId="4" borderId="51" xfId="1437" applyFont="1" applyFill="1" applyBorder="1" applyAlignment="1" applyProtection="1">
      <alignment vertical="center" wrapText="1"/>
    </xf>
    <xf numFmtId="4" fontId="35" fillId="4" borderId="51" xfId="1005" applyNumberFormat="1" applyFont="1" applyFill="1" applyBorder="1" applyAlignment="1">
      <alignment vertical="center"/>
    </xf>
    <xf numFmtId="10" fontId="35" fillId="4" borderId="51" xfId="1004" applyNumberFormat="1" applyFont="1" applyFill="1" applyBorder="1" applyAlignment="1" applyProtection="1">
      <alignment horizontal="right" vertical="center" wrapText="1"/>
    </xf>
    <xf numFmtId="0" fontId="35" fillId="4" borderId="0" xfId="1005" applyFont="1" applyFill="1" applyAlignment="1">
      <alignment vertical="center"/>
    </xf>
    <xf numFmtId="4" fontId="82" fillId="4" borderId="51" xfId="1005" applyNumberFormat="1" applyFont="1" applyFill="1" applyBorder="1" applyAlignment="1" applyProtection="1">
      <alignment horizontal="right" vertical="center" wrapText="1"/>
    </xf>
    <xf numFmtId="4" fontId="31" fillId="4" borderId="51" xfId="1005" applyNumberFormat="1" applyFont="1" applyFill="1" applyBorder="1" applyAlignment="1" applyProtection="1">
      <alignment horizontal="right" vertical="center" wrapText="1"/>
    </xf>
    <xf numFmtId="2" fontId="35" fillId="4" borderId="51" xfId="1005" applyNumberFormat="1" applyFont="1" applyFill="1" applyBorder="1" applyAlignment="1">
      <alignment vertical="center"/>
    </xf>
    <xf numFmtId="4" fontId="35" fillId="4" borderId="51" xfId="1005" applyNumberFormat="1" applyFont="1" applyFill="1" applyBorder="1" applyAlignment="1" applyProtection="1">
      <alignment horizontal="right" vertical="center" wrapText="1"/>
    </xf>
    <xf numFmtId="1" fontId="35" fillId="4" borderId="51" xfId="5" applyNumberFormat="1" applyFont="1" applyFill="1" applyBorder="1" applyAlignment="1" applyProtection="1">
      <alignment horizontal="center" vertical="center" wrapText="1"/>
    </xf>
    <xf numFmtId="2" fontId="33" fillId="4" borderId="51" xfId="5" applyNumberFormat="1" applyFont="1" applyFill="1" applyBorder="1" applyAlignment="1" applyProtection="1">
      <alignment vertical="center" wrapText="1"/>
    </xf>
    <xf numFmtId="4" fontId="77" fillId="4" borderId="51" xfId="1005" applyNumberFormat="1" applyFont="1" applyFill="1" applyBorder="1" applyAlignment="1" applyProtection="1">
      <alignment horizontal="right" vertical="center" wrapText="1"/>
      <protection locked="0"/>
    </xf>
    <xf numFmtId="4" fontId="31" fillId="4" borderId="51" xfId="1005" applyNumberFormat="1" applyFont="1" applyFill="1" applyBorder="1" applyAlignment="1" applyProtection="1">
      <alignment vertical="center" wrapText="1"/>
      <protection locked="0"/>
    </xf>
    <xf numFmtId="2" fontId="30" fillId="0" borderId="0" xfId="5" applyNumberFormat="1" applyFont="1" applyFill="1" applyBorder="1" applyAlignment="1" applyProtection="1">
      <alignment horizontal="right" vertical="center"/>
    </xf>
    <xf numFmtId="2" fontId="172" fillId="0" borderId="52" xfId="5" applyNumberFormat="1" applyFont="1" applyFill="1" applyBorder="1" applyAlignment="1" applyProtection="1">
      <alignment vertical="center" wrapText="1"/>
    </xf>
    <xf numFmtId="0" fontId="169" fillId="0" borderId="0" xfId="0" applyFont="1" applyAlignment="1">
      <alignment horizontal="justify" vertical="center" wrapText="1"/>
    </xf>
    <xf numFmtId="0" fontId="30" fillId="0" borderId="0" xfId="5" applyFont="1" applyAlignment="1">
      <alignment horizontal="left"/>
    </xf>
    <xf numFmtId="0" fontId="81" fillId="0" borderId="0" xfId="5" applyFont="1" applyAlignment="1" applyProtection="1">
      <alignment horizontal="center" wrapText="1"/>
    </xf>
    <xf numFmtId="0" fontId="81" fillId="0" borderId="0" xfId="5" applyFont="1" applyAlignment="1" applyProtection="1">
      <alignment horizontal="center"/>
    </xf>
    <xf numFmtId="0" fontId="30" fillId="0" borderId="0" xfId="5" applyFont="1" applyFill="1" applyBorder="1" applyAlignment="1" applyProtection="1">
      <alignment horizontal="right"/>
    </xf>
    <xf numFmtId="0" fontId="81" fillId="0" borderId="0" xfId="0" applyFont="1" applyAlignment="1" applyProtection="1">
      <alignment horizontal="center" vertical="center" wrapText="1"/>
    </xf>
    <xf numFmtId="0" fontId="170" fillId="0" borderId="0" xfId="0" applyFont="1" applyAlignment="1" applyProtection="1">
      <alignment horizontal="center" vertical="center" wrapText="1"/>
    </xf>
    <xf numFmtId="0" fontId="81" fillId="0" borderId="4" xfId="0" applyFont="1" applyBorder="1" applyAlignment="1" applyProtection="1">
      <alignment horizontal="center" vertical="center" wrapText="1"/>
    </xf>
    <xf numFmtId="0" fontId="198" fillId="0" borderId="0" xfId="1005" applyFont="1"/>
    <xf numFmtId="0" fontId="200" fillId="0" borderId="0" xfId="0" applyFont="1" applyAlignment="1">
      <alignment vertical="center"/>
    </xf>
    <xf numFmtId="0" fontId="195" fillId="4" borderId="51" xfId="0" applyFont="1" applyFill="1" applyBorder="1" applyAlignment="1">
      <alignment horizontal="center" vertical="center" wrapText="1"/>
    </xf>
    <xf numFmtId="0" fontId="199" fillId="0" borderId="0" xfId="0" applyFont="1" applyAlignment="1">
      <alignment vertical="center" wrapText="1"/>
    </xf>
    <xf numFmtId="0" fontId="201" fillId="0" borderId="0" xfId="0" applyFont="1"/>
    <xf numFmtId="0" fontId="199" fillId="0" borderId="0" xfId="0" applyFont="1" applyAlignment="1">
      <alignment vertical="center"/>
    </xf>
    <xf numFmtId="2" fontId="30" fillId="4" borderId="0" xfId="5" applyNumberFormat="1" applyFont="1" applyFill="1" applyAlignment="1">
      <alignment vertical="center"/>
    </xf>
    <xf numFmtId="2" fontId="172" fillId="4" borderId="0" xfId="5" applyNumberFormat="1" applyFont="1" applyFill="1" applyAlignment="1">
      <alignment vertical="center"/>
    </xf>
    <xf numFmtId="2" fontId="35" fillId="4" borderId="0" xfId="5" applyNumberFormat="1" applyFont="1" applyFill="1" applyAlignment="1">
      <alignment vertical="center"/>
    </xf>
    <xf numFmtId="49" fontId="135" fillId="4" borderId="52" xfId="1437" applyNumberFormat="1" applyFont="1" applyFill="1" applyBorder="1" applyAlignment="1" applyProtection="1">
      <alignment horizontal="center" vertical="center" wrapText="1"/>
    </xf>
    <xf numFmtId="49" fontId="82" fillId="72" borderId="52" xfId="1005" applyNumberFormat="1" applyFont="1" applyFill="1" applyBorder="1" applyAlignment="1" applyProtection="1">
      <alignment horizontal="center" vertical="center" wrapText="1"/>
    </xf>
    <xf numFmtId="49" fontId="82" fillId="0" borderId="52" xfId="1005" applyNumberFormat="1" applyFont="1" applyFill="1" applyBorder="1" applyAlignment="1" applyProtection="1">
      <alignment horizontal="center" vertical="center" wrapText="1"/>
    </xf>
    <xf numFmtId="49" fontId="31" fillId="0" borderId="52" xfId="1005" applyNumberFormat="1" applyFont="1" applyBorder="1" applyAlignment="1" applyProtection="1">
      <alignment horizontal="center" vertical="center" wrapText="1"/>
    </xf>
    <xf numFmtId="49" fontId="35" fillId="0" borderId="52" xfId="5" applyNumberFormat="1" applyFont="1" applyBorder="1" applyAlignment="1" applyProtection="1">
      <alignment horizontal="center" vertical="center" wrapText="1"/>
    </xf>
    <xf numFmtId="49" fontId="30" fillId="0" borderId="52" xfId="5" applyNumberFormat="1" applyFont="1" applyBorder="1" applyAlignment="1" applyProtection="1">
      <alignment horizontal="center" vertical="center" wrapText="1"/>
    </xf>
    <xf numFmtId="2" fontId="33" fillId="0" borderId="52" xfId="5" applyNumberFormat="1" applyFont="1" applyFill="1" applyBorder="1" applyAlignment="1" applyProtection="1">
      <alignment horizontal="center" vertical="center" wrapText="1"/>
    </xf>
    <xf numFmtId="1" fontId="33" fillId="0" borderId="52" xfId="5" applyNumberFormat="1" applyFont="1" applyFill="1" applyBorder="1" applyAlignment="1" applyProtection="1">
      <alignment horizontal="center" vertical="center" wrapText="1"/>
    </xf>
    <xf numFmtId="49" fontId="29" fillId="0" borderId="52" xfId="5" applyNumberFormat="1" applyFont="1" applyFill="1" applyBorder="1" applyAlignment="1" applyProtection="1">
      <alignment horizontal="center" vertical="center" wrapText="1"/>
    </xf>
    <xf numFmtId="1" fontId="33" fillId="4" borderId="52" xfId="5" applyNumberFormat="1" applyFont="1" applyFill="1" applyBorder="1" applyAlignment="1" applyProtection="1">
      <alignment horizontal="center" vertical="center" wrapText="1"/>
    </xf>
    <xf numFmtId="1" fontId="29" fillId="0" borderId="52" xfId="5" applyNumberFormat="1" applyFont="1" applyFill="1" applyBorder="1" applyAlignment="1" applyProtection="1">
      <alignment horizontal="center" vertical="center" wrapText="1"/>
    </xf>
    <xf numFmtId="49" fontId="135" fillId="0" borderId="52" xfId="1437" applyNumberFormat="1" applyFont="1" applyFill="1" applyBorder="1" applyAlignment="1" applyProtection="1">
      <alignment horizontal="center" vertical="center" wrapText="1"/>
    </xf>
    <xf numFmtId="49" fontId="34" fillId="0" borderId="52" xfId="1437" applyNumberFormat="1" applyFont="1" applyFill="1" applyBorder="1" applyAlignment="1" applyProtection="1">
      <alignment horizontal="center" vertical="center" wrapText="1"/>
    </xf>
    <xf numFmtId="0" fontId="31" fillId="0" borderId="52" xfId="1005" applyFont="1" applyBorder="1" applyAlignment="1" applyProtection="1">
      <alignment horizontal="center" vertical="center" wrapText="1"/>
    </xf>
    <xf numFmtId="0" fontId="82" fillId="0" borderId="51" xfId="1005" applyFont="1" applyBorder="1" applyAlignment="1" applyProtection="1">
      <alignment horizontal="center" vertical="center" wrapText="1"/>
    </xf>
    <xf numFmtId="1" fontId="30" fillId="4" borderId="0" xfId="5" applyNumberFormat="1" applyFont="1" applyFill="1" applyAlignment="1">
      <alignment vertical="center"/>
    </xf>
    <xf numFmtId="0" fontId="31" fillId="0" borderId="0" xfId="5" applyFont="1" applyFill="1" applyBorder="1" applyAlignment="1" applyProtection="1">
      <alignment vertical="center"/>
      <protection locked="0"/>
    </xf>
    <xf numFmtId="49" fontId="30" fillId="4" borderId="0" xfId="5" applyNumberFormat="1" applyFont="1" applyFill="1" applyAlignment="1" applyProtection="1">
      <alignment horizontal="center" vertical="center"/>
      <protection locked="0"/>
    </xf>
    <xf numFmtId="0" fontId="29" fillId="4" borderId="0" xfId="5" applyFont="1" applyFill="1" applyAlignment="1" applyProtection="1">
      <alignment vertical="center"/>
      <protection locked="0"/>
    </xf>
    <xf numFmtId="49" fontId="30" fillId="4" borderId="0" xfId="5" applyNumberFormat="1" applyFont="1" applyFill="1" applyBorder="1" applyAlignment="1" applyProtection="1">
      <alignment horizontal="center" vertical="center"/>
      <protection locked="0"/>
    </xf>
    <xf numFmtId="2" fontId="82" fillId="4" borderId="0" xfId="5" applyNumberFormat="1" applyFont="1" applyFill="1" applyBorder="1" applyAlignment="1">
      <alignment vertical="center"/>
    </xf>
    <xf numFmtId="0" fontId="30" fillId="4" borderId="0" xfId="5" applyFont="1" applyFill="1" applyBorder="1" applyAlignment="1" applyProtection="1">
      <alignment vertical="center"/>
      <protection locked="0"/>
    </xf>
    <xf numFmtId="2" fontId="82" fillId="4" borderId="0" xfId="5" applyNumberFormat="1" applyFont="1" applyFill="1" applyBorder="1" applyAlignment="1" applyProtection="1">
      <alignment vertical="center"/>
    </xf>
    <xf numFmtId="0" fontId="81" fillId="4" borderId="0" xfId="1005" applyFont="1" applyFill="1" applyBorder="1" applyAlignment="1" applyProtection="1">
      <alignment horizontal="center" vertical="center" wrapText="1"/>
    </xf>
    <xf numFmtId="0" fontId="33" fillId="4" borderId="0" xfId="1567" applyFont="1" applyFill="1" applyBorder="1" applyAlignment="1" applyProtection="1">
      <alignment vertical="center" wrapText="1"/>
    </xf>
    <xf numFmtId="0" fontId="33" fillId="4" borderId="0" xfId="1567" applyFont="1" applyFill="1" applyBorder="1" applyAlignment="1" applyProtection="1">
      <alignment horizontal="center" vertical="center" wrapText="1"/>
    </xf>
    <xf numFmtId="0" fontId="31" fillId="4" borderId="0" xfId="5" applyFont="1" applyFill="1" applyBorder="1" applyAlignment="1" applyProtection="1">
      <alignment vertical="center"/>
      <protection locked="0"/>
    </xf>
    <xf numFmtId="0" fontId="29" fillId="4" borderId="0" xfId="1567" applyFont="1" applyFill="1" applyBorder="1" applyAlignment="1" applyProtection="1">
      <alignment vertical="center" wrapText="1"/>
    </xf>
    <xf numFmtId="0" fontId="29" fillId="4" borderId="0" xfId="1567" applyFont="1" applyFill="1" applyBorder="1" applyAlignment="1" applyProtection="1">
      <alignment horizontal="center" vertical="center" wrapText="1"/>
    </xf>
    <xf numFmtId="0" fontId="169" fillId="4" borderId="0" xfId="0" applyFont="1" applyFill="1" applyAlignment="1">
      <alignment vertical="center" wrapText="1"/>
    </xf>
    <xf numFmtId="49" fontId="30" fillId="4" borderId="0" xfId="5" applyNumberFormat="1" applyFont="1" applyFill="1" applyAlignment="1" applyProtection="1">
      <alignment horizontal="center" vertical="center"/>
    </xf>
    <xf numFmtId="0" fontId="30" fillId="4" borderId="0" xfId="5" applyFont="1" applyFill="1" applyAlignment="1" applyProtection="1">
      <alignment vertical="center"/>
    </xf>
    <xf numFmtId="0" fontId="29" fillId="4" borderId="0" xfId="5" applyFont="1" applyFill="1" applyAlignment="1" applyProtection="1">
      <alignment vertical="center"/>
    </xf>
    <xf numFmtId="0" fontId="35" fillId="4" borderId="0" xfId="5" applyFont="1" applyFill="1" applyBorder="1" applyAlignment="1" applyProtection="1">
      <alignment horizontal="center" vertical="center"/>
    </xf>
    <xf numFmtId="0" fontId="30" fillId="4" borderId="0" xfId="5" applyFont="1" applyFill="1" applyBorder="1" applyAlignment="1" applyProtection="1">
      <alignment horizontal="right" vertical="center"/>
    </xf>
    <xf numFmtId="0" fontId="198" fillId="4" borderId="0" xfId="1005" applyFont="1" applyFill="1"/>
    <xf numFmtId="0" fontId="199" fillId="4" borderId="0" xfId="0" applyFont="1" applyFill="1" applyAlignment="1">
      <alignment horizontal="center" vertical="center"/>
    </xf>
    <xf numFmtId="0" fontId="198" fillId="4" borderId="0" xfId="0" applyFont="1" applyFill="1" applyAlignment="1">
      <alignment vertical="center"/>
    </xf>
    <xf numFmtId="0" fontId="28" fillId="4" borderId="0" xfId="5" applyFont="1" applyFill="1" applyAlignment="1" applyProtection="1">
      <alignment vertical="center"/>
      <protection locked="0"/>
    </xf>
    <xf numFmtId="49" fontId="28" fillId="4" borderId="1" xfId="5" applyNumberFormat="1" applyFont="1" applyFill="1" applyBorder="1" applyAlignment="1" applyProtection="1">
      <alignment horizontal="center" vertical="center" wrapText="1"/>
    </xf>
    <xf numFmtId="49" fontId="29" fillId="4" borderId="1" xfId="5" applyNumberFormat="1" applyFont="1" applyFill="1" applyBorder="1" applyAlignment="1" applyProtection="1">
      <alignment horizontal="center" vertical="center" wrapText="1"/>
    </xf>
    <xf numFmtId="49" fontId="33" fillId="4" borderId="1" xfId="5" applyNumberFormat="1" applyFont="1" applyFill="1" applyBorder="1" applyAlignment="1" applyProtection="1">
      <alignment horizontal="center" vertical="center" wrapText="1"/>
    </xf>
    <xf numFmtId="49" fontId="189" fillId="4" borderId="1" xfId="1566" applyNumberFormat="1" applyFont="1" applyFill="1" applyBorder="1" applyAlignment="1" applyProtection="1">
      <alignment horizontal="center" vertical="center" wrapText="1"/>
    </xf>
    <xf numFmtId="0" fontId="190" fillId="4" borderId="1" xfId="1566" applyFont="1" applyFill="1" applyBorder="1" applyAlignment="1" applyProtection="1">
      <alignment horizontal="center" vertical="center" wrapText="1"/>
    </xf>
    <xf numFmtId="0" fontId="36" fillId="4" borderId="1" xfId="1566" applyFont="1" applyFill="1" applyBorder="1" applyAlignment="1" applyProtection="1">
      <alignment horizontal="center" vertical="center" wrapText="1"/>
    </xf>
    <xf numFmtId="49" fontId="189" fillId="4" borderId="51" xfId="1566" applyNumberFormat="1" applyFont="1" applyFill="1" applyBorder="1" applyAlignment="1" applyProtection="1">
      <alignment horizontal="center" vertical="center" wrapText="1"/>
    </xf>
    <xf numFmtId="0" fontId="189" fillId="4" borderId="51" xfId="1566" applyFont="1" applyFill="1" applyBorder="1" applyAlignment="1" applyProtection="1">
      <alignment vertical="center" wrapText="1"/>
    </xf>
    <xf numFmtId="0" fontId="190" fillId="4" borderId="51" xfId="1566" applyFont="1" applyFill="1" applyBorder="1" applyAlignment="1" applyProtection="1">
      <alignment horizontal="center" vertical="center" wrapText="1"/>
    </xf>
    <xf numFmtId="49" fontId="136" fillId="4" borderId="51" xfId="1566" applyNumberFormat="1" applyFont="1" applyFill="1" applyBorder="1" applyAlignment="1" applyProtection="1">
      <alignment horizontal="center" vertical="center" wrapText="1"/>
    </xf>
    <xf numFmtId="0" fontId="136" fillId="4" borderId="51" xfId="1566" applyFont="1" applyFill="1" applyBorder="1" applyAlignment="1" applyProtection="1">
      <alignment vertical="center" wrapText="1"/>
    </xf>
    <xf numFmtId="0" fontId="36" fillId="4" borderId="51" xfId="1566" applyFont="1" applyFill="1" applyBorder="1" applyAlignment="1" applyProtection="1">
      <alignment horizontal="center" vertical="center" wrapText="1"/>
    </xf>
    <xf numFmtId="0" fontId="191" fillId="4" borderId="0" xfId="1566" applyFont="1" applyFill="1" applyAlignment="1" applyProtection="1">
      <alignment vertical="center"/>
      <protection locked="0"/>
    </xf>
    <xf numFmtId="0" fontId="82" fillId="4" borderId="1" xfId="1005" applyFont="1" applyFill="1" applyBorder="1" applyAlignment="1" applyProtection="1">
      <alignment vertical="center" wrapText="1"/>
    </xf>
    <xf numFmtId="0" fontId="35" fillId="4" borderId="0" xfId="5" applyNumberFormat="1" applyFont="1" applyFill="1" applyAlignment="1" applyProtection="1">
      <alignment vertical="center"/>
      <protection locked="0"/>
    </xf>
    <xf numFmtId="0" fontId="173" fillId="4" borderId="1" xfId="5" applyNumberFormat="1" applyFont="1" applyFill="1" applyBorder="1" applyAlignment="1" applyProtection="1">
      <alignment horizontal="center" vertical="center" wrapText="1"/>
    </xf>
    <xf numFmtId="0" fontId="35" fillId="4" borderId="1" xfId="5" applyNumberFormat="1" applyFont="1" applyFill="1" applyBorder="1" applyAlignment="1" applyProtection="1">
      <alignment vertical="center" wrapText="1"/>
    </xf>
    <xf numFmtId="0" fontId="32" fillId="4" borderId="1" xfId="5" applyNumberFormat="1" applyFont="1" applyFill="1" applyBorder="1" applyAlignment="1" applyProtection="1">
      <alignment horizontal="center" vertical="center" wrapText="1"/>
    </xf>
    <xf numFmtId="4" fontId="33" fillId="4" borderId="1" xfId="5" applyNumberFormat="1" applyFont="1" applyFill="1" applyBorder="1" applyAlignment="1" applyProtection="1">
      <alignment horizontal="right" vertical="center" wrapText="1"/>
      <protection locked="0"/>
    </xf>
    <xf numFmtId="0" fontId="172" fillId="4" borderId="0" xfId="5" applyFont="1" applyFill="1" applyBorder="1" applyAlignment="1" applyProtection="1">
      <alignment horizontal="center" vertical="center"/>
    </xf>
    <xf numFmtId="2" fontId="82" fillId="4" borderId="0" xfId="5" applyNumberFormat="1" applyFont="1" applyFill="1" applyAlignment="1" applyProtection="1">
      <alignment vertical="center"/>
    </xf>
    <xf numFmtId="0" fontId="30" fillId="4" borderId="0" xfId="5" applyFont="1" applyFill="1" applyAlignment="1">
      <alignment vertical="center"/>
    </xf>
    <xf numFmtId="0" fontId="81" fillId="4" borderId="0" xfId="5" applyFont="1" applyFill="1" applyAlignment="1" applyProtection="1">
      <alignment vertical="center"/>
    </xf>
    <xf numFmtId="0" fontId="29" fillId="4" borderId="1" xfId="5" applyFont="1" applyFill="1" applyBorder="1" applyAlignment="1" applyProtection="1">
      <alignment horizontal="center" vertical="center" wrapText="1"/>
    </xf>
    <xf numFmtId="2" fontId="35" fillId="4" borderId="0" xfId="5" applyNumberFormat="1" applyFont="1" applyFill="1" applyAlignment="1" applyProtection="1">
      <alignment vertical="center"/>
      <protection locked="0"/>
    </xf>
    <xf numFmtId="0" fontId="29" fillId="4" borderId="0" xfId="5" applyFont="1" applyFill="1" applyBorder="1" applyAlignment="1" applyProtection="1">
      <alignment vertical="center"/>
    </xf>
    <xf numFmtId="0" fontId="30" fillId="4" borderId="0" xfId="5" applyFont="1" applyFill="1" applyBorder="1" applyAlignment="1" applyProtection="1">
      <alignment vertical="center"/>
    </xf>
    <xf numFmtId="0" fontId="29" fillId="4" borderId="0" xfId="5" applyFont="1" applyFill="1" applyBorder="1" applyAlignment="1" applyProtection="1">
      <alignment vertical="center"/>
      <protection locked="0"/>
    </xf>
    <xf numFmtId="2" fontId="82" fillId="4" borderId="0" xfId="5" applyNumberFormat="1" applyFont="1" applyFill="1" applyAlignment="1">
      <alignment vertical="center"/>
    </xf>
    <xf numFmtId="4" fontId="82" fillId="4" borderId="0" xfId="5" applyNumberFormat="1" applyFont="1" applyFill="1" applyAlignment="1">
      <alignment vertical="center"/>
    </xf>
    <xf numFmtId="2" fontId="31" fillId="4" borderId="0" xfId="5" applyNumberFormat="1" applyFont="1" applyFill="1" applyAlignment="1">
      <alignment vertical="center"/>
    </xf>
    <xf numFmtId="0" fontId="198" fillId="0" borderId="0" xfId="0" applyFont="1"/>
    <xf numFmtId="0" fontId="30" fillId="0" borderId="0" xfId="5" applyFont="1" applyAlignment="1"/>
    <xf numFmtId="0" fontId="30" fillId="0" borderId="0" xfId="5" applyFont="1" applyAlignment="1" applyProtection="1"/>
    <xf numFmtId="0" fontId="198" fillId="0" borderId="0" xfId="5" applyFont="1" applyAlignment="1" applyProtection="1"/>
    <xf numFmtId="0" fontId="30" fillId="0" borderId="51" xfId="1005" applyFont="1" applyFill="1" applyBorder="1" applyAlignment="1">
      <alignment horizontal="right" vertical="center"/>
    </xf>
    <xf numFmtId="0" fontId="176" fillId="0" borderId="0" xfId="1005" applyFont="1" applyFill="1" applyAlignment="1">
      <alignment vertical="center"/>
    </xf>
    <xf numFmtId="0" fontId="176" fillId="0" borderId="0" xfId="1005" applyFont="1" applyFill="1" applyAlignment="1">
      <alignment horizontal="right" vertical="center"/>
    </xf>
    <xf numFmtId="2" fontId="35" fillId="4" borderId="51" xfId="5" applyNumberFormat="1" applyFont="1" applyFill="1" applyBorder="1" applyAlignment="1" applyProtection="1">
      <alignment vertical="center" wrapText="1"/>
    </xf>
    <xf numFmtId="2" fontId="35" fillId="4" borderId="51" xfId="5" applyNumberFormat="1" applyFont="1" applyFill="1" applyBorder="1" applyAlignment="1" applyProtection="1">
      <alignment horizontal="center" vertical="center" wrapText="1"/>
    </xf>
    <xf numFmtId="4" fontId="35" fillId="4" borderId="51" xfId="5" applyNumberFormat="1" applyFont="1" applyFill="1" applyBorder="1" applyAlignment="1" applyProtection="1">
      <alignment horizontal="right" vertical="center" wrapText="1"/>
    </xf>
    <xf numFmtId="2" fontId="30" fillId="4" borderId="51" xfId="5" applyNumberFormat="1" applyFont="1" applyFill="1" applyBorder="1" applyAlignment="1" applyProtection="1">
      <alignment vertical="center" wrapText="1"/>
    </xf>
    <xf numFmtId="2" fontId="30" fillId="4" borderId="51" xfId="5" applyNumberFormat="1" applyFont="1" applyFill="1" applyBorder="1" applyAlignment="1" applyProtection="1">
      <alignment horizontal="center" vertical="center" wrapText="1"/>
    </xf>
    <xf numFmtId="2" fontId="35" fillId="4" borderId="51" xfId="5" applyNumberFormat="1" applyFont="1" applyFill="1" applyBorder="1" applyAlignment="1" applyProtection="1">
      <alignment horizontal="right" vertical="center" wrapText="1"/>
      <protection locked="0"/>
    </xf>
    <xf numFmtId="2" fontId="30" fillId="4" borderId="51" xfId="0" applyNumberFormat="1" applyFont="1" applyFill="1" applyBorder="1" applyAlignment="1">
      <alignment vertical="center"/>
    </xf>
    <xf numFmtId="175" fontId="35" fillId="4" borderId="51" xfId="5" applyNumberFormat="1" applyFont="1" applyFill="1" applyBorder="1" applyAlignment="1" applyProtection="1">
      <alignment horizontal="right" vertical="center" wrapText="1"/>
    </xf>
    <xf numFmtId="175" fontId="35" fillId="4" borderId="51" xfId="5" applyNumberFormat="1" applyFont="1" applyFill="1" applyBorder="1" applyAlignment="1" applyProtection="1">
      <alignment horizontal="right" vertical="center" wrapText="1"/>
      <protection locked="0"/>
    </xf>
    <xf numFmtId="4" fontId="35" fillId="4" borderId="51" xfId="5" applyNumberFormat="1" applyFont="1" applyFill="1" applyBorder="1" applyAlignment="1" applyProtection="1">
      <alignment horizontal="right" vertical="center" wrapText="1"/>
      <protection locked="0"/>
    </xf>
    <xf numFmtId="0" fontId="171" fillId="4" borderId="51" xfId="1437" applyFont="1" applyFill="1" applyBorder="1" applyAlignment="1" applyProtection="1">
      <alignment vertical="center" wrapText="1"/>
    </xf>
    <xf numFmtId="0" fontId="171" fillId="4" borderId="51" xfId="1437" applyFont="1" applyFill="1" applyBorder="1" applyAlignment="1" applyProtection="1">
      <alignment horizontal="center" vertical="center" wrapText="1"/>
    </xf>
    <xf numFmtId="0" fontId="39" fillId="4" borderId="51" xfId="1437" applyFont="1" applyFill="1" applyBorder="1" applyAlignment="1" applyProtection="1">
      <alignment vertical="center" wrapText="1"/>
    </xf>
    <xf numFmtId="0" fontId="39" fillId="4" borderId="51" xfId="1437" applyFont="1" applyFill="1" applyBorder="1" applyAlignment="1" applyProtection="1">
      <alignment horizontal="center" vertical="center" wrapText="1"/>
    </xf>
    <xf numFmtId="4" fontId="35" fillId="4" borderId="1" xfId="5" applyNumberFormat="1" applyFont="1" applyFill="1" applyBorder="1" applyAlignment="1" applyProtection="1">
      <alignment horizontal="right" vertical="center" wrapText="1"/>
    </xf>
    <xf numFmtId="2" fontId="32" fillId="0" borderId="0" xfId="5" applyNumberFormat="1" applyFont="1" applyFill="1" applyBorder="1" applyAlignment="1" applyProtection="1">
      <alignment horizontal="right" vertical="center" wrapText="1"/>
    </xf>
    <xf numFmtId="49" fontId="135" fillId="0" borderId="0" xfId="1437" applyNumberFormat="1" applyFont="1" applyFill="1" applyBorder="1" applyAlignment="1" applyProtection="1">
      <alignment horizontal="center" vertical="center" wrapText="1"/>
    </xf>
    <xf numFmtId="2" fontId="35" fillId="4" borderId="0" xfId="5" applyNumberFormat="1" applyFont="1" applyFill="1" applyBorder="1" applyAlignment="1" applyProtection="1">
      <alignment vertical="center" wrapText="1"/>
    </xf>
    <xf numFmtId="2" fontId="35" fillId="4" borderId="0" xfId="5" applyNumberFormat="1" applyFont="1" applyFill="1" applyBorder="1" applyAlignment="1" applyProtection="1">
      <alignment horizontal="center" vertical="center" wrapText="1"/>
    </xf>
    <xf numFmtId="175" fontId="35" fillId="4" borderId="0" xfId="5" applyNumberFormat="1" applyFont="1" applyFill="1" applyBorder="1" applyAlignment="1" applyProtection="1">
      <alignment horizontal="right" vertical="center" wrapText="1"/>
    </xf>
    <xf numFmtId="4" fontId="30" fillId="4" borderId="1" xfId="5" applyNumberFormat="1" applyFont="1" applyFill="1" applyBorder="1" applyAlignment="1" applyProtection="1">
      <alignment horizontal="right" vertical="center" wrapText="1"/>
    </xf>
    <xf numFmtId="4" fontId="35" fillId="4" borderId="51" xfId="5" applyNumberFormat="1" applyFont="1" applyFill="1" applyBorder="1" applyAlignment="1">
      <alignment horizontal="right" vertical="center"/>
    </xf>
    <xf numFmtId="49" fontId="173" fillId="4" borderId="51" xfId="5" applyNumberFormat="1" applyFont="1" applyFill="1" applyBorder="1" applyAlignment="1" applyProtection="1">
      <alignment horizontal="center" vertical="center" wrapText="1"/>
    </xf>
    <xf numFmtId="0" fontId="30" fillId="4" borderId="0" xfId="0" applyFont="1" applyFill="1" applyAlignment="1">
      <alignment horizontal="right"/>
    </xf>
    <xf numFmtId="0" fontId="30" fillId="4" borderId="0" xfId="5" applyFont="1" applyFill="1"/>
    <xf numFmtId="0" fontId="35" fillId="4" borderId="1" xfId="5" applyFont="1" applyFill="1" applyBorder="1" applyAlignment="1" applyProtection="1">
      <alignment horizontal="center" vertical="center" wrapText="1"/>
    </xf>
    <xf numFmtId="0" fontId="30" fillId="4" borderId="1" xfId="5" applyFont="1" applyFill="1" applyBorder="1" applyAlignment="1" applyProtection="1">
      <alignment horizontal="center" vertical="center" wrapText="1"/>
    </xf>
    <xf numFmtId="0" fontId="35" fillId="4" borderId="0" xfId="5" applyFont="1" applyFill="1"/>
    <xf numFmtId="0" fontId="29" fillId="4" borderId="0" xfId="5" applyFont="1" applyFill="1"/>
    <xf numFmtId="0" fontId="33" fillId="4" borderId="1" xfId="5" applyFont="1" applyFill="1" applyBorder="1" applyAlignment="1" applyProtection="1">
      <alignment horizontal="center" vertical="center" wrapText="1"/>
    </xf>
    <xf numFmtId="4" fontId="30" fillId="4" borderId="1" xfId="5" applyNumberFormat="1" applyFont="1" applyFill="1" applyBorder="1" applyAlignment="1" applyProtection="1">
      <alignment horizontal="right" vertical="center" wrapText="1"/>
      <protection locked="0"/>
    </xf>
    <xf numFmtId="4" fontId="35" fillId="4" borderId="1" xfId="5" applyNumberFormat="1" applyFont="1" applyFill="1" applyBorder="1" applyAlignment="1" applyProtection="1">
      <alignment horizontal="right" vertical="center" wrapText="1"/>
      <protection locked="0"/>
    </xf>
    <xf numFmtId="0" fontId="135" fillId="4" borderId="1" xfId="1566" applyFont="1" applyFill="1" applyBorder="1" applyAlignment="1" applyProtection="1">
      <alignment horizontal="center" vertical="center" wrapText="1"/>
    </xf>
    <xf numFmtId="0" fontId="34" fillId="4" borderId="1" xfId="1566" applyFont="1" applyFill="1" applyBorder="1" applyAlignment="1" applyProtection="1">
      <alignment horizontal="center" vertical="center" wrapText="1"/>
    </xf>
    <xf numFmtId="0" fontId="135" fillId="4" borderId="51" xfId="1566" applyFont="1" applyFill="1" applyBorder="1" applyAlignment="1" applyProtection="1">
      <alignment horizontal="center" vertical="center" wrapText="1"/>
    </xf>
    <xf numFmtId="0" fontId="34" fillId="4" borderId="51" xfId="1566" applyFont="1" applyFill="1" applyBorder="1" applyAlignment="1" applyProtection="1">
      <alignment horizontal="center" vertical="center" wrapText="1"/>
    </xf>
    <xf numFmtId="0" fontId="33" fillId="4" borderId="1" xfId="5" applyNumberFormat="1" applyFont="1" applyFill="1" applyBorder="1" applyAlignment="1" applyProtection="1">
      <alignment horizontal="center" vertical="center" wrapText="1"/>
    </xf>
    <xf numFmtId="0" fontId="175" fillId="0" borderId="0" xfId="0" applyFont="1" applyAlignment="1" applyProtection="1">
      <alignment horizontal="center" wrapText="1"/>
    </xf>
    <xf numFmtId="49" fontId="194" fillId="0" borderId="51" xfId="0" applyNumberFormat="1" applyFont="1" applyBorder="1" applyAlignment="1">
      <alignment horizontal="center" vertical="center"/>
    </xf>
    <xf numFmtId="0" fontId="194" fillId="0" borderId="51" xfId="0" applyFont="1" applyBorder="1" applyAlignment="1">
      <alignment horizontal="center" vertical="center"/>
    </xf>
    <xf numFmtId="0" fontId="176" fillId="0" borderId="0" xfId="0" applyFont="1"/>
    <xf numFmtId="4" fontId="204" fillId="0" borderId="51" xfId="1006" applyNumberFormat="1" applyFont="1" applyFill="1" applyBorder="1" applyAlignment="1">
      <alignment horizontal="right" vertical="center"/>
    </xf>
    <xf numFmtId="0" fontId="170" fillId="0" borderId="51" xfId="0" applyFont="1" applyBorder="1" applyAlignment="1">
      <alignment horizontal="center" vertical="center" wrapText="1"/>
    </xf>
    <xf numFmtId="4" fontId="204" fillId="0" borderId="51" xfId="1006" applyNumberFormat="1" applyFont="1" applyFill="1" applyBorder="1" applyAlignment="1">
      <alignment horizontal="center" vertical="center"/>
    </xf>
    <xf numFmtId="4" fontId="204" fillId="4" borderId="51" xfId="1006" applyNumberFormat="1" applyFont="1" applyFill="1" applyBorder="1" applyAlignment="1">
      <alignment horizontal="right" vertical="center"/>
    </xf>
    <xf numFmtId="2" fontId="170" fillId="0" borderId="51" xfId="0" applyNumberFormat="1" applyFont="1" applyBorder="1" applyAlignment="1">
      <alignment horizontal="center" vertical="center" wrapText="1"/>
    </xf>
    <xf numFmtId="211" fontId="204" fillId="0" borderId="51" xfId="1006" applyNumberFormat="1" applyFont="1" applyFill="1" applyBorder="1" applyAlignment="1">
      <alignment horizontal="center" vertical="center"/>
    </xf>
    <xf numFmtId="175" fontId="170" fillId="0" borderId="51" xfId="0" applyNumberFormat="1" applyFont="1" applyFill="1" applyBorder="1" applyAlignment="1">
      <alignment vertical="center" wrapText="1"/>
    </xf>
    <xf numFmtId="175" fontId="204" fillId="0" borderId="51" xfId="1006" applyNumberFormat="1" applyFont="1" applyFill="1" applyBorder="1" applyAlignment="1">
      <alignment horizontal="center" vertical="center"/>
    </xf>
    <xf numFmtId="0" fontId="14" fillId="0" borderId="0" xfId="1010" applyFont="1" applyAlignment="1">
      <alignment horizontal="left"/>
    </xf>
    <xf numFmtId="0" fontId="14" fillId="0" borderId="1" xfId="1010" applyFont="1" applyBorder="1" applyAlignment="1">
      <alignment horizontal="center" wrapText="1"/>
    </xf>
    <xf numFmtId="0" fontId="29" fillId="0" borderId="1" xfId="1011" applyFont="1" applyFill="1" applyBorder="1" applyAlignment="1" applyProtection="1">
      <alignment horizontal="center" vertical="center" wrapText="1"/>
    </xf>
    <xf numFmtId="0" fontId="139" fillId="0" borderId="0" xfId="1010" applyFont="1" applyAlignment="1">
      <alignment horizontal="center"/>
    </xf>
    <xf numFmtId="49" fontId="28" fillId="0" borderId="1" xfId="1011" applyNumberFormat="1" applyFont="1" applyFill="1" applyBorder="1" applyAlignment="1" applyProtection="1">
      <alignment vertical="center" wrapText="1"/>
    </xf>
    <xf numFmtId="49" fontId="29" fillId="0" borderId="2" xfId="1011" applyNumberFormat="1" applyFont="1" applyFill="1" applyBorder="1" applyAlignment="1" applyProtection="1">
      <alignment horizontal="center" vertical="center" wrapText="1"/>
    </xf>
    <xf numFmtId="49" fontId="29" fillId="0" borderId="3" xfId="1011" applyNumberFormat="1" applyFont="1" applyFill="1" applyBorder="1" applyAlignment="1" applyProtection="1">
      <alignment horizontal="center" vertical="center" wrapText="1"/>
    </xf>
    <xf numFmtId="0" fontId="29" fillId="0" borderId="11" xfId="1011" applyFont="1" applyFill="1" applyBorder="1" applyAlignment="1" applyProtection="1">
      <alignment horizontal="center" vertical="center" wrapText="1"/>
    </xf>
    <xf numFmtId="0" fontId="25" fillId="0" borderId="1" xfId="1" applyFont="1" applyFill="1" applyBorder="1" applyAlignment="1">
      <alignment horizontal="center" vertical="center" wrapText="1"/>
    </xf>
    <xf numFmtId="0" fontId="25" fillId="0" borderId="14" xfId="1" applyFont="1" applyFill="1" applyBorder="1" applyAlignment="1">
      <alignment horizontal="center" vertical="center" wrapText="1"/>
    </xf>
    <xf numFmtId="0" fontId="25" fillId="0" borderId="11" xfId="1" applyFont="1" applyFill="1" applyBorder="1" applyAlignment="1">
      <alignment horizontal="center" vertical="center" wrapText="1"/>
    </xf>
    <xf numFmtId="0" fontId="25" fillId="0" borderId="12" xfId="1" applyFont="1" applyFill="1" applyBorder="1" applyAlignment="1">
      <alignment horizontal="center" vertical="center" wrapText="1"/>
    </xf>
    <xf numFmtId="0" fontId="25" fillId="0" borderId="10" xfId="1" applyFont="1" applyFill="1" applyBorder="1" applyAlignment="1">
      <alignment horizontal="center" vertical="center" wrapText="1"/>
    </xf>
    <xf numFmtId="0" fontId="25" fillId="0" borderId="7" xfId="1" applyFont="1" applyFill="1" applyBorder="1" applyAlignment="1">
      <alignment horizontal="center" vertical="center" wrapText="1"/>
    </xf>
    <xf numFmtId="0" fontId="147" fillId="0" borderId="0" xfId="1" applyFont="1" applyFill="1" applyAlignment="1">
      <alignment horizontal="center" wrapText="1"/>
    </xf>
    <xf numFmtId="0" fontId="25" fillId="0" borderId="16" xfId="1" applyFont="1" applyFill="1" applyBorder="1" applyAlignment="1">
      <alignment horizontal="center" vertical="center" wrapText="1"/>
    </xf>
    <xf numFmtId="0" fontId="25" fillId="0" borderId="5" xfId="1" applyFont="1" applyFill="1" applyBorder="1" applyAlignment="1">
      <alignment horizontal="center" vertical="center" wrapText="1"/>
    </xf>
    <xf numFmtId="0" fontId="25" fillId="0" borderId="6" xfId="1" applyFont="1" applyFill="1" applyBorder="1" applyAlignment="1">
      <alignment horizontal="center" vertical="center" wrapText="1"/>
    </xf>
    <xf numFmtId="0" fontId="29" fillId="0" borderId="0" xfId="6" applyFont="1" applyAlignment="1">
      <alignment horizontal="left" vertical="top" wrapText="1"/>
    </xf>
    <xf numFmtId="0" fontId="29" fillId="0" borderId="0" xfId="6" applyFont="1" applyAlignment="1">
      <alignment horizontal="center" vertical="top" wrapText="1"/>
    </xf>
    <xf numFmtId="0" fontId="35" fillId="0" borderId="11" xfId="6" applyFont="1" applyFill="1" applyBorder="1" applyAlignment="1">
      <alignment horizontal="center" vertical="center" wrapText="1"/>
    </xf>
    <xf numFmtId="0" fontId="35" fillId="0" borderId="12" xfId="6" applyFont="1" applyFill="1" applyBorder="1" applyAlignment="1">
      <alignment horizontal="center" vertical="center" wrapText="1"/>
    </xf>
    <xf numFmtId="0" fontId="35" fillId="0" borderId="10" xfId="6" applyFont="1" applyFill="1" applyBorder="1" applyAlignment="1">
      <alignment horizontal="center" vertical="center" wrapText="1"/>
    </xf>
    <xf numFmtId="0" fontId="29" fillId="0" borderId="0" xfId="6" applyFont="1" applyAlignment="1">
      <alignment horizontal="left" wrapText="1"/>
    </xf>
    <xf numFmtId="0" fontId="29" fillId="0" borderId="0" xfId="6" applyFont="1" applyAlignment="1">
      <alignment horizontal="center" wrapText="1"/>
    </xf>
    <xf numFmtId="0" fontId="20" fillId="0" borderId="0" xfId="6" applyFill="1" applyAlignment="1">
      <alignment horizontal="left" wrapText="1"/>
    </xf>
    <xf numFmtId="0" fontId="20" fillId="0" borderId="0" xfId="6" applyFill="1" applyAlignment="1">
      <alignment horizontal="center" wrapText="1"/>
    </xf>
    <xf numFmtId="0" fontId="20" fillId="0" borderId="0" xfId="6" applyFill="1" applyAlignment="1">
      <alignment horizontal="center"/>
    </xf>
    <xf numFmtId="0" fontId="20" fillId="0" borderId="4" xfId="6" applyFill="1" applyBorder="1" applyAlignment="1">
      <alignment horizontal="center"/>
    </xf>
    <xf numFmtId="0" fontId="24" fillId="0" borderId="22" xfId="6" applyFont="1" applyFill="1" applyBorder="1" applyAlignment="1">
      <alignment horizontal="center" vertical="top"/>
    </xf>
    <xf numFmtId="0" fontId="20" fillId="0" borderId="0" xfId="6" applyFill="1" applyBorder="1" applyAlignment="1">
      <alignment horizontal="right"/>
    </xf>
    <xf numFmtId="49" fontId="30" fillId="0" borderId="1" xfId="6" applyNumberFormat="1" applyFont="1" applyFill="1" applyBorder="1" applyAlignment="1">
      <alignment horizontal="center" vertical="center" wrapText="1"/>
    </xf>
    <xf numFmtId="0" fontId="30" fillId="0" borderId="1" xfId="6" applyFont="1" applyFill="1" applyBorder="1" applyAlignment="1">
      <alignment horizontal="center" vertical="center" wrapText="1"/>
    </xf>
    <xf numFmtId="0" fontId="30" fillId="0" borderId="2" xfId="6" applyFont="1" applyFill="1" applyBorder="1" applyAlignment="1">
      <alignment horizontal="center" vertical="center" wrapText="1"/>
    </xf>
    <xf numFmtId="0" fontId="30" fillId="0" borderId="3" xfId="6" applyFont="1" applyFill="1" applyBorder="1" applyAlignment="1">
      <alignment horizontal="center" vertical="center" wrapText="1"/>
    </xf>
    <xf numFmtId="0" fontId="29" fillId="0" borderId="2" xfId="6" applyFont="1" applyFill="1" applyBorder="1" applyAlignment="1">
      <alignment horizontal="center" vertical="center" wrapText="1"/>
    </xf>
    <xf numFmtId="0" fontId="29" fillId="0" borderId="3" xfId="6" applyFont="1" applyFill="1" applyBorder="1" applyAlignment="1">
      <alignment horizontal="center" vertical="center" wrapText="1"/>
    </xf>
    <xf numFmtId="0" fontId="30" fillId="94" borderId="51" xfId="1005" applyFont="1" applyFill="1" applyBorder="1" applyAlignment="1" applyProtection="1">
      <alignment horizontal="center" vertical="center" wrapText="1"/>
    </xf>
    <xf numFmtId="0" fontId="30" fillId="89" borderId="51" xfId="1005" applyFont="1" applyFill="1" applyBorder="1" applyAlignment="1" applyProtection="1">
      <alignment horizontal="center" vertical="center" wrapText="1"/>
    </xf>
    <xf numFmtId="0" fontId="199" fillId="0" borderId="0" xfId="0" applyFont="1" applyAlignment="1">
      <alignment vertical="center"/>
    </xf>
    <xf numFmtId="0" fontId="0" fillId="0" borderId="0" xfId="0" applyAlignment="1">
      <alignment vertical="center"/>
    </xf>
    <xf numFmtId="0" fontId="31" fillId="0" borderId="52" xfId="1005" applyFont="1" applyBorder="1" applyAlignment="1" applyProtection="1">
      <alignment horizontal="center" vertical="center" wrapText="1"/>
    </xf>
    <xf numFmtId="0" fontId="31" fillId="0" borderId="51" xfId="1005" applyFont="1" applyBorder="1" applyAlignment="1" applyProtection="1">
      <alignment horizontal="center" vertical="center" wrapText="1"/>
    </xf>
    <xf numFmtId="0" fontId="30" fillId="0" borderId="51" xfId="1005" applyFont="1" applyBorder="1" applyAlignment="1" applyProtection="1">
      <alignment horizontal="center" vertical="center" wrapText="1"/>
    </xf>
    <xf numFmtId="0" fontId="30" fillId="92" borderId="51" xfId="1005" applyFont="1" applyFill="1" applyBorder="1" applyAlignment="1" applyProtection="1">
      <alignment horizontal="center" vertical="center" wrapText="1"/>
    </xf>
    <xf numFmtId="0" fontId="199" fillId="0" borderId="0" xfId="0" applyFont="1" applyAlignment="1">
      <alignment vertical="center" wrapText="1"/>
    </xf>
    <xf numFmtId="0" fontId="202" fillId="0" borderId="0" xfId="0" applyFont="1" applyAlignment="1">
      <alignment vertical="center"/>
    </xf>
    <xf numFmtId="0" fontId="199" fillId="0" borderId="0" xfId="0" applyFont="1" applyAlignment="1">
      <alignment horizontal="center" vertical="center"/>
    </xf>
    <xf numFmtId="0" fontId="201" fillId="0" borderId="0" xfId="0" applyFont="1" applyAlignment="1">
      <alignment vertical="center"/>
    </xf>
    <xf numFmtId="0" fontId="176" fillId="0" borderId="0" xfId="1005" applyFont="1" applyAlignment="1" applyProtection="1">
      <alignment horizontal="center" vertical="center"/>
    </xf>
    <xf numFmtId="0" fontId="30" fillId="0" borderId="51" xfId="1005" applyFont="1" applyBorder="1" applyAlignment="1" applyProtection="1">
      <alignment horizontal="center" vertical="center"/>
    </xf>
    <xf numFmtId="0" fontId="33" fillId="0" borderId="51" xfId="1005" applyFont="1" applyBorder="1" applyAlignment="1" applyProtection="1">
      <alignment horizontal="center" vertical="center" wrapText="1"/>
    </xf>
    <xf numFmtId="0" fontId="29" fillId="0" borderId="51" xfId="1005" applyFont="1" applyFill="1" applyBorder="1" applyAlignment="1" applyProtection="1">
      <alignment horizontal="center" vertical="center" wrapText="1"/>
    </xf>
    <xf numFmtId="0" fontId="195" fillId="4" borderId="51" xfId="0" applyFont="1" applyFill="1" applyBorder="1" applyAlignment="1">
      <alignment horizontal="center" vertical="center" wrapText="1"/>
    </xf>
    <xf numFmtId="0" fontId="198" fillId="0" borderId="0" xfId="0" applyFont="1" applyAlignment="1">
      <alignment vertical="center"/>
    </xf>
    <xf numFmtId="0" fontId="195" fillId="0" borderId="51" xfId="0" applyFont="1" applyBorder="1" applyAlignment="1">
      <alignment horizontal="center" vertical="center" wrapText="1"/>
    </xf>
    <xf numFmtId="0" fontId="199" fillId="0" borderId="0" xfId="0" applyFont="1" applyAlignment="1">
      <alignment horizontal="left" vertical="center" wrapText="1"/>
    </xf>
    <xf numFmtId="49" fontId="30" fillId="4" borderId="0" xfId="5" applyNumberFormat="1" applyFont="1" applyFill="1" applyBorder="1" applyAlignment="1" applyProtection="1">
      <alignment horizontal="center" vertical="center" wrapText="1"/>
      <protection locked="0"/>
    </xf>
    <xf numFmtId="0" fontId="19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8" fillId="0" borderId="0" xfId="0" applyFont="1" applyAlignment="1"/>
    <xf numFmtId="0" fontId="175" fillId="4" borderId="0" xfId="5" applyFont="1" applyFill="1" applyBorder="1" applyAlignment="1" applyProtection="1">
      <alignment horizontal="center" vertical="center"/>
    </xf>
    <xf numFmtId="0" fontId="197" fillId="0" borderId="51" xfId="0" applyFont="1" applyBorder="1" applyAlignment="1">
      <alignment horizontal="center" vertical="center" wrapText="1"/>
    </xf>
    <xf numFmtId="0" fontId="0" fillId="0" borderId="0" xfId="0" applyAlignment="1"/>
    <xf numFmtId="0" fontId="76" fillId="0" borderId="0" xfId="224" applyFont="1" applyAlignment="1" applyProtection="1">
      <alignment horizontal="left" vertical="top" wrapText="1"/>
    </xf>
    <xf numFmtId="0" fontId="30" fillId="0" borderId="1" xfId="0" applyFont="1" applyBorder="1" applyAlignment="1" applyProtection="1">
      <alignment horizontal="center" vertical="center" wrapText="1"/>
    </xf>
    <xf numFmtId="0" fontId="82" fillId="0" borderId="0" xfId="0" applyFont="1" applyAlignment="1" applyProtection="1">
      <alignment horizontal="center"/>
    </xf>
    <xf numFmtId="0" fontId="30" fillId="0" borderId="1" xfId="0" applyFont="1" applyBorder="1" applyAlignment="1" applyProtection="1">
      <alignment horizontal="left" vertical="top" wrapText="1"/>
    </xf>
    <xf numFmtId="0" fontId="30" fillId="0" borderId="1" xfId="0" applyFont="1" applyBorder="1" applyAlignment="1" applyProtection="1">
      <alignment horizontal="center" vertical="top" wrapText="1"/>
    </xf>
    <xf numFmtId="0" fontId="35" fillId="0" borderId="1" xfId="0" applyFont="1" applyBorder="1" applyAlignment="1" applyProtection="1">
      <alignment horizontal="center" vertical="center" wrapText="1"/>
    </xf>
    <xf numFmtId="0" fontId="30" fillId="0" borderId="1" xfId="0" applyFont="1" applyBorder="1" applyAlignment="1" applyProtection="1">
      <alignment horizontal="center" wrapText="1"/>
    </xf>
    <xf numFmtId="0" fontId="35" fillId="0" borderId="1" xfId="0" applyFont="1" applyBorder="1" applyAlignment="1" applyProtection="1">
      <alignment horizontal="center" vertical="top" wrapText="1"/>
    </xf>
    <xf numFmtId="0" fontId="79" fillId="0" borderId="22" xfId="0" applyFont="1" applyBorder="1" applyAlignment="1" applyProtection="1">
      <alignment horizontal="center"/>
    </xf>
    <xf numFmtId="0" fontId="76" fillId="0" borderId="0" xfId="224" applyFont="1" applyAlignment="1" applyProtection="1">
      <alignment horizontal="left" vertical="center" wrapText="1"/>
    </xf>
    <xf numFmtId="0" fontId="35" fillId="0" borderId="4" xfId="0" applyFont="1" applyFill="1" applyBorder="1" applyAlignment="1" applyProtection="1">
      <alignment horizontal="center"/>
    </xf>
    <xf numFmtId="0" fontId="30" fillId="0" borderId="0" xfId="0" applyFont="1" applyBorder="1" applyAlignment="1" applyProtection="1">
      <alignment horizontal="left" vertical="center" wrapText="1"/>
    </xf>
    <xf numFmtId="0" fontId="38" fillId="0" borderId="4" xfId="0" applyFont="1" applyBorder="1" applyAlignment="1" applyProtection="1">
      <alignment horizontal="center" vertical="center" wrapText="1"/>
      <protection locked="0"/>
    </xf>
    <xf numFmtId="0" fontId="78" fillId="0" borderId="22" xfId="0" applyFont="1" applyBorder="1" applyAlignment="1" applyProtection="1">
      <alignment horizontal="center" vertical="top" wrapText="1"/>
      <protection locked="0"/>
    </xf>
    <xf numFmtId="0" fontId="78" fillId="0" borderId="0" xfId="0" applyFont="1" applyBorder="1" applyAlignment="1" applyProtection="1">
      <alignment horizontal="center" vertical="center" wrapText="1"/>
      <protection locked="0"/>
    </xf>
    <xf numFmtId="49" fontId="38" fillId="0" borderId="4" xfId="0" applyNumberFormat="1" applyFont="1" applyBorder="1" applyAlignment="1" applyProtection="1">
      <alignment horizontal="center" vertical="center" wrapText="1"/>
      <protection locked="0"/>
    </xf>
    <xf numFmtId="0" fontId="30" fillId="0" borderId="22" xfId="0" applyFont="1" applyBorder="1" applyAlignment="1" applyProtection="1">
      <alignment horizontal="center"/>
    </xf>
    <xf numFmtId="0" fontId="80" fillId="0" borderId="0" xfId="0" applyFont="1" applyAlignment="1" applyProtection="1">
      <alignment horizontal="center" vertical="center" wrapText="1"/>
      <protection locked="0"/>
    </xf>
    <xf numFmtId="0" fontId="30" fillId="0" borderId="4" xfId="0" applyFont="1" applyBorder="1" applyAlignment="1" applyProtection="1">
      <alignment horizontal="center"/>
      <protection locked="0"/>
    </xf>
    <xf numFmtId="0" fontId="76" fillId="0" borderId="4" xfId="0" applyFont="1" applyBorder="1" applyAlignment="1" applyProtection="1">
      <alignment horizontal="center" vertical="center" wrapText="1"/>
      <protection locked="0"/>
    </xf>
    <xf numFmtId="0" fontId="31" fillId="0" borderId="1" xfId="0" applyFont="1" applyBorder="1" applyAlignment="1" applyProtection="1">
      <alignment horizontal="center" vertical="center" wrapText="1"/>
    </xf>
    <xf numFmtId="0" fontId="77" fillId="0" borderId="1" xfId="0" applyFont="1" applyFill="1" applyBorder="1" applyAlignment="1" applyProtection="1">
      <alignment horizontal="center" vertical="center" wrapText="1"/>
    </xf>
    <xf numFmtId="0" fontId="84" fillId="0" borderId="0" xfId="0" applyFont="1" applyBorder="1" applyAlignment="1" applyProtection="1">
      <alignment horizontal="center" vertical="center" wrapText="1"/>
      <protection locked="0"/>
    </xf>
    <xf numFmtId="0" fontId="81" fillId="0" borderId="0" xfId="0" applyFont="1" applyAlignment="1" applyProtection="1">
      <alignment horizontal="center"/>
    </xf>
    <xf numFmtId="0" fontId="35" fillId="0" borderId="4" xfId="0" applyFont="1" applyBorder="1" applyAlignment="1" applyProtection="1">
      <alignment horizontal="center"/>
    </xf>
    <xf numFmtId="0" fontId="83" fillId="0" borderId="22" xfId="0" applyFont="1" applyBorder="1" applyAlignment="1" applyProtection="1">
      <alignment horizontal="center" vertical="top"/>
    </xf>
    <xf numFmtId="0" fontId="31" fillId="0" borderId="0" xfId="0" applyFont="1" applyBorder="1" applyAlignment="1" applyProtection="1">
      <alignment horizontal="left" vertical="center" wrapText="1"/>
    </xf>
    <xf numFmtId="0" fontId="31" fillId="0" borderId="1" xfId="0" applyFont="1" applyBorder="1" applyAlignment="1" applyProtection="1">
      <alignment horizontal="center" vertical="top" wrapText="1"/>
    </xf>
    <xf numFmtId="0" fontId="76" fillId="0" borderId="0" xfId="0" applyFont="1" applyAlignment="1" applyProtection="1">
      <alignment horizontal="center" vertical="center" wrapText="1"/>
      <protection locked="0"/>
    </xf>
    <xf numFmtId="0" fontId="31" fillId="0" borderId="22" xfId="0" applyFont="1" applyBorder="1" applyAlignment="1" applyProtection="1">
      <alignment horizontal="center"/>
    </xf>
    <xf numFmtId="0" fontId="31" fillId="0" borderId="4" xfId="0" applyFont="1" applyBorder="1" applyAlignment="1" applyProtection="1">
      <alignment horizontal="center"/>
      <protection locked="0"/>
    </xf>
    <xf numFmtId="0" fontId="84" fillId="0" borderId="0" xfId="0" applyFont="1" applyBorder="1" applyAlignment="1" applyProtection="1">
      <alignment horizontal="center" vertical="top" wrapText="1"/>
      <protection locked="0"/>
    </xf>
    <xf numFmtId="49" fontId="76" fillId="0" borderId="4" xfId="0" applyNumberFormat="1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</cellXfs>
  <cellStyles count="1609">
    <cellStyle name="_090730_ХТГ_2010_поточка" xfId="226"/>
    <cellStyle name="_15 рух коштiв за червень" xfId="227"/>
    <cellStyle name="_15 рух коштiв за червень_ЗапасыЛена2" xfId="228"/>
    <cellStyle name="_15 рух коштiв за червень_ТЕПЛО_ЗАГАЛЬНА_з_01_01_14" xfId="229"/>
    <cellStyle name="_15 рух коштiв за червень_ТЕЦ 2013" xfId="230"/>
    <cellStyle name="_15 рух коштiв за червень_УГПБ_new" xfId="231"/>
    <cellStyle name="_15 рух коштiв за червень_Форма для B-BB" xfId="232"/>
    <cellStyle name="_2008 інвестиції" xfId="233"/>
    <cellStyle name="_2008 інвестиції_ЗапасыЛена2" xfId="234"/>
    <cellStyle name="_2008 інвестиції_УГПБ_new" xfId="235"/>
    <cellStyle name="_2008 інвестиції_Форма для B-BB" xfId="236"/>
    <cellStyle name="_275 наказ_нак" xfId="237"/>
    <cellStyle name="_275 наказ_нак_ТЕПЛО_ЗАГАЛЬНА_з_01_01_14" xfId="238"/>
    <cellStyle name="_275 наказ_нак_ТЕЦ 2013" xfId="239"/>
    <cellStyle name="_6_ДовЁдка для КР К╡ 2010 Дод_3" xfId="240"/>
    <cellStyle name="_6_ДовЁдка для КР К╡ 2010 Дод_3_ЗапасыЛена2" xfId="241"/>
    <cellStyle name="_6_ДовЁдка для КР К╡ 2010 Дод_3_УГПБ_new" xfId="242"/>
    <cellStyle name="_6_ДовЁдка для КР К╡ 2010 Дод_3_Форма для B-BB" xfId="243"/>
    <cellStyle name="_Fakt_2" xfId="244"/>
    <cellStyle name="_Ieai 08_.eai._ai. eai._iaano.(ia __e)-1 c iaeaaiaiiyi - copy" xfId="245"/>
    <cellStyle name="_Ieai 08_.eai._ai. eai._iaano.(ia __e)-1 c iaeaaiaiiyi - copy_ЗапасыЛена2" xfId="246"/>
    <cellStyle name="_Ieai 08_.eai._ai. eai._iaano.(ia __e)-1 c iaeaaiaiiyi - copy_УГПБ_new" xfId="247"/>
    <cellStyle name="_Ieai 08_.eai._ai. eai._iaano.(ia __e)-1 c iaeaaiaiiyi - copy_Форма для B-BB" xfId="248"/>
    <cellStyle name="_Plan_09_1_forma" xfId="249"/>
    <cellStyle name="_Plan_09_1_forma_ЗапасыЛена2" xfId="250"/>
    <cellStyle name="_Plan_09_1_forma_ЗапасыЛена2_бюджет новая форма2" xfId="251"/>
    <cellStyle name="_Plan_09_1_forma_УГПБ_new" xfId="252"/>
    <cellStyle name="_Plan_09_1_forma_УГПБ_new_бюджет новая форма2" xfId="253"/>
    <cellStyle name="_Plan_09_1_forma_Форма для B-BB" xfId="254"/>
    <cellStyle name="_Plan_09_1_forma_Форма для B-BB_бюджет новая форма2" xfId="255"/>
    <cellStyle name="_UTG 11 plan ckorr" xfId="256"/>
    <cellStyle name="_Анализ КД" xfId="1439"/>
    <cellStyle name="_Анализ ПУ" xfId="1440"/>
    <cellStyle name="_Анализ ПУ_1" xfId="1441"/>
    <cellStyle name="_АСУ ГТК - без ЖД" xfId="1442"/>
    <cellStyle name="_БАР" xfId="1443"/>
    <cellStyle name="_БДР" xfId="1444"/>
    <cellStyle name="_Бланк на нараду (1)" xfId="257"/>
    <cellStyle name="_Бланк на нараду (1)_ЗапасыЛена2" xfId="258"/>
    <cellStyle name="_Бланк на нараду (1)_ЗапасыЛена2_бюджет новая форма2" xfId="259"/>
    <cellStyle name="_Бланк на нараду (1)_УГПБ_new" xfId="260"/>
    <cellStyle name="_Бланк на нараду (1)_УГПБ_new_бюджет новая форма2" xfId="261"/>
    <cellStyle name="_Бланк на нараду (1)_Форма для B-BB" xfId="262"/>
    <cellStyle name="_Бланк на нараду (1)_Форма для B-BB_бюджет новая форма2" xfId="263"/>
    <cellStyle name="_БМФ " xfId="264"/>
    <cellStyle name="_БМФ _ЗапасыЛена2" xfId="265"/>
    <cellStyle name="_БМФ _ЗапасыЛена2_бюджет новая форма2" xfId="266"/>
    <cellStyle name="_БМФ _УГПБ_new" xfId="267"/>
    <cellStyle name="_БМФ _УГПБ_new_бюджет новая форма2" xfId="268"/>
    <cellStyle name="_БМФ _Форма для B-BB" xfId="269"/>
    <cellStyle name="_БМФ _Форма для B-BB_бюджет новая форма2" xfId="270"/>
    <cellStyle name="_БП КД 2008 (2 чт)2 вариант" xfId="1445"/>
    <cellStyle name="_БП ПУ 2008" xfId="1446"/>
    <cellStyle name="_БпДР" xfId="1447"/>
    <cellStyle name="_БПСС" xfId="1448"/>
    <cellStyle name="_БРС" xfId="1449"/>
    <cellStyle name="_ВГЕ Кап буд план 09" xfId="271"/>
    <cellStyle name="_ВГЕ Кап буд план 09_ЗапасыЛена2" xfId="272"/>
    <cellStyle name="_ВГЕ Кап буд план 09_УГПБ_new" xfId="273"/>
    <cellStyle name="_ВГЕ Кап буд план 09_Форма для B-BB" xfId="274"/>
    <cellStyle name="_ВРТП К_ 2009" xfId="275"/>
    <cellStyle name="_ВРТП К_ 2009_ЗапасыЛена2" xfId="276"/>
    <cellStyle name="_ВРТП К_ 2009_ЗапасыЛена2_бюджет новая форма2" xfId="277"/>
    <cellStyle name="_ВРТП К_ 2009_УГПБ_new" xfId="278"/>
    <cellStyle name="_ВРТП К_ 2009_УГПБ_new_бюджет новая форма2" xfId="279"/>
    <cellStyle name="_ВРТП К_ 2009_Форма для B-BB" xfId="280"/>
    <cellStyle name="_ВРТП К_ 2009_Форма для B-BB_бюджет новая форма2" xfId="281"/>
    <cellStyle name="_График рассмотрения программы 2008" xfId="1450"/>
    <cellStyle name="_Для Юли рем Кинвест хвост" xfId="282"/>
    <cellStyle name="_Для Юли рем Кинвест хвост_ЗапасыЛена2" xfId="283"/>
    <cellStyle name="_Для Юли рем Кинвест хвост_УГПБ_new" xfId="284"/>
    <cellStyle name="_Для Юли рем Кинвест хвост_Форма для B-BB" xfId="285"/>
    <cellStyle name="_Дов. Процак кориг.плану на 01.04.07-2" xfId="286"/>
    <cellStyle name="_Дов. Процак кориг.плану на 01.04.07-2_ЗапасыЛена2" xfId="287"/>
    <cellStyle name="_Дов. Процак кориг.плану на 01.04.07-2_УГПБ_new" xfId="288"/>
    <cellStyle name="_Дов. Процак кориг.плану на 01.04.07-2_Форма для B-BB" xfId="289"/>
    <cellStyle name="_Довдка тендер на 12 07 10" xfId="290"/>
    <cellStyle name="_Довдка тендер на 12 07 10_ЗапасыЛена2" xfId="291"/>
    <cellStyle name="_Довдка тендер на 12 07 10_УГПБ_new" xfId="292"/>
    <cellStyle name="_Довдка тендер на 12 07 10_Форма для B-BB" xfId="293"/>
    <cellStyle name="_Довідка капбудівн" xfId="294"/>
    <cellStyle name="_Довідка капбудівн_ЗапасыЛена2" xfId="295"/>
    <cellStyle name="_Довідка капбудівн_ЗапасыЛена2_бюджет новая форма2" xfId="296"/>
    <cellStyle name="_Довідка капбудівн_УГПБ_new" xfId="297"/>
    <cellStyle name="_Довідка капбудівн_УГПБ_new_бюджет новая форма2" xfId="298"/>
    <cellStyle name="_Довідка капбудівн_Форма для B-BB" xfId="299"/>
    <cellStyle name="_Довідка капбудівн_Форма для B-BB_бюджет новая форма2" xfId="300"/>
    <cellStyle name="_довідка остання" xfId="301"/>
    <cellStyle name="_довідка остання_ЗапасыЛена2" xfId="302"/>
    <cellStyle name="_довідка остання_УГПБ_new" xfId="303"/>
    <cellStyle name="_довідка остання_Форма для B-BB" xfId="304"/>
    <cellStyle name="_Довідка про хід будівництва ДК 2кв 2008" xfId="305"/>
    <cellStyle name="_Довідка про хід будівництва ДК 2кв 2008_ЗапасыЛена2" xfId="306"/>
    <cellStyle name="_Довідка про хід будівництва ДК 2кв 2008_УГПБ_new" xfId="307"/>
    <cellStyle name="_Довідка про хід будівництва ДК 2кв 2008_Форма для B-BB" xfId="308"/>
    <cellStyle name="_Додатки до финплану 27-08" xfId="309"/>
    <cellStyle name="_Додатки до финплану 27-08_бюджет новая форма2" xfId="310"/>
    <cellStyle name="_ДодатокМТР" xfId="311"/>
    <cellStyle name="_ДодатокМТР_2011 - 2009(ОЧИК2010)" xfId="312"/>
    <cellStyle name="_ДодатокМТР_Директор 2011-Шаблон" xfId="313"/>
    <cellStyle name="_ДодатокМТР_ЗапасыЛена2" xfId="314"/>
    <cellStyle name="_ДодатокМТР_ив022Книга1" xfId="315"/>
    <cellStyle name="_ДодатокМТР_Книга1" xfId="316"/>
    <cellStyle name="_ДодатокМТР_План 11.11.2011" xfId="317"/>
    <cellStyle name="_ДодатокМТР_План 2011 НАК (04)нак" xfId="318"/>
    <cellStyle name="_ДодатокМТР_План 2011 НАК (2004)нак" xfId="319"/>
    <cellStyle name="_ДодатокМТР_План 2011 НАК (23.12)бс" xfId="320"/>
    <cellStyle name="_ДодатокМТР_План 2011 НАК 17 08" xfId="321"/>
    <cellStyle name="_ДодатокМТР_УГПБ_new" xfId="322"/>
    <cellStyle name="_ДодатокМТР_Форма для B-BB" xfId="323"/>
    <cellStyle name="_ДТГ новій" xfId="324"/>
    <cellStyle name="_ДТГ новій_ЗапасыЛена2" xfId="325"/>
    <cellStyle name="_ДТГ новій_ЗапасыЛена2_бюджет новая форма2" xfId="326"/>
    <cellStyle name="_ДТГ новій_УГПБ_new" xfId="327"/>
    <cellStyle name="_ДТГ новій_УГПБ_new_бюджет новая форма2" xfId="328"/>
    <cellStyle name="_ДТГ новій_Форма для B-BB" xfId="329"/>
    <cellStyle name="_ДТГ новій_Форма для B-BB_бюджет новая форма2" xfId="330"/>
    <cellStyle name="_ДТГ оборудование ИНМА 2010 план" xfId="331"/>
    <cellStyle name="_ДТГ оборудование ИНМА 2010 план_ЗапасыЛена2" xfId="332"/>
    <cellStyle name="_ДТГ оборудование ИНМА 2010 план_УГПБ_new" xfId="333"/>
    <cellStyle name="_ДТГ оборудование ИНМА 2010 план_Форма для B-BB" xfId="334"/>
    <cellStyle name="_Жовтень на 8 число" xfId="335"/>
    <cellStyle name="_Жовтень на 8 число_ЗапасыЛена2" xfId="336"/>
    <cellStyle name="_Жовтень на 8 число_ЗапасыЛена2_бюджет новая форма2" xfId="337"/>
    <cellStyle name="_Жовтень на 8 число_УГПБ_new" xfId="338"/>
    <cellStyle name="_Жовтень на 8 число_УГПБ_new_бюджет новая форма2" xfId="339"/>
    <cellStyle name="_Жовтень на 8 число_Форма для B-BB" xfId="340"/>
    <cellStyle name="_Жовтень на 8 число_Форма для B-BB_бюджет новая форма2" xfId="341"/>
    <cellStyle name="_Затраты" xfId="1451"/>
    <cellStyle name="_Зв_тКР-_нвестиц__ по ДК" xfId="342"/>
    <cellStyle name="_Зв_тКР-_нвестиц__ по ДК_ЗапасыЛена2" xfId="343"/>
    <cellStyle name="_Зв_тКР-_нвестиц__ по ДК_УГПБ_new" xfId="344"/>
    <cellStyle name="_Зв_тКР-_нвестиц__ по ДК_Форма для B-BB" xfId="345"/>
    <cellStyle name="_Звит UTG 10 рух коштив+ нарахування" xfId="346"/>
    <cellStyle name="_Зворот " xfId="347"/>
    <cellStyle name="_Зворот _ЗапасыЛена2" xfId="348"/>
    <cellStyle name="_Зворот _ЗапасыЛена2_бюджет новая форма2" xfId="349"/>
    <cellStyle name="_Зворот _УГПБ_new" xfId="350"/>
    <cellStyle name="_Зворот _УГПБ_new_бюджет новая форма2" xfId="351"/>
    <cellStyle name="_Зворот _Форма для B-BB" xfId="352"/>
    <cellStyle name="_Зворот _Форма для B-BB_бюджет новая форма2" xfId="353"/>
    <cellStyle name="_ИТГ План КИ 2009 2_1" xfId="354"/>
    <cellStyle name="_ИТГ План КИ 2009 2_1_ЗапасыЛена2" xfId="355"/>
    <cellStyle name="_ИТГ План КИ 2009 2_1_УГПБ_new" xfId="356"/>
    <cellStyle name="_ИТГ План КИ 2009 2_1_Форма для B-BB" xfId="357"/>
    <cellStyle name="_Кап план2009 Техдиагаз Коригований" xfId="358"/>
    <cellStyle name="_Кап план2009 Техдиагаз Коригований_ЗапасыЛена2" xfId="359"/>
    <cellStyle name="_Кап план2009 Техдиагаз Коригований_УГПБ_new" xfId="360"/>
    <cellStyle name="_Кап план2009 Техдиагаз Коригований_Форма для B-BB" xfId="361"/>
    <cellStyle name="_КапИВЦ2010-2" xfId="362"/>
    <cellStyle name="_КапИВЦ2010-2_ЗапасыЛена2" xfId="363"/>
    <cellStyle name="_КапИВЦ2010-2_УГПБ_new" xfId="364"/>
    <cellStyle name="_КапИВЦ2010-2_Форма для B-BB" xfId="365"/>
    <cellStyle name="_Капремонт сводный  на 2010 по УМГ ХТГ" xfId="366"/>
    <cellStyle name="_Капремонт сводный  на 2010 по УМГ ХТГ_ЗапасыЛена2" xfId="367"/>
    <cellStyle name="_Капремонт сводный  на 2010 по УМГ ХТГ_УГПБ_new" xfId="368"/>
    <cellStyle name="_Капремонт сводный  на 2010 по УМГ ХТГ_Форма для B-BB" xfId="369"/>
    <cellStyle name="_Квартиры 2010" xfId="370"/>
    <cellStyle name="_Квартиры 2010_ЗапасыЛена2" xfId="371"/>
    <cellStyle name="_Квартиры 2010_УГПБ_new" xfId="372"/>
    <cellStyle name="_Квартиры 2010_Форма для B-BB" xfId="373"/>
    <cellStyle name="_КІплан" xfId="374"/>
    <cellStyle name="_КІплан (1)" xfId="375"/>
    <cellStyle name="_КІплан (1)_ЗапасыЛена2" xfId="376"/>
    <cellStyle name="_КІплан (1)_УГПБ_new" xfId="377"/>
    <cellStyle name="_КІплан (1)_Форма для B-BB" xfId="378"/>
    <cellStyle name="_КІплан_ЗапасыЛена2" xfId="379"/>
    <cellStyle name="_КІплан_УГПБ_new" xfId="380"/>
    <cellStyle name="_КІплан_Форма для B-BB" xfId="381"/>
    <cellStyle name="_Книга1" xfId="382"/>
    <cellStyle name="_Книга1_ЗапасыЛена2" xfId="383"/>
    <cellStyle name="_Книга1_ЗапасыЛена2_бюджет новая форма2" xfId="384"/>
    <cellStyle name="_Книга1_УГПБ_new" xfId="385"/>
    <cellStyle name="_Книга1_УГПБ_new_бюджет новая форма2" xfId="386"/>
    <cellStyle name="_Книга1_Форма для B-BB" xfId="387"/>
    <cellStyle name="_Книга1_Форма для B-BB_бюджет новая форма2" xfId="388"/>
    <cellStyle name="_Копия ПОТОЧКА_КТГ_ПР 2010" xfId="389"/>
    <cellStyle name="_КР по предл. филий" xfId="390"/>
    <cellStyle name="_КР по предл. филий_ЗапасыЛена2" xfId="391"/>
    <cellStyle name="_КР по предл. филий_ЗапасыЛена2_бюджет новая форма2" xfId="392"/>
    <cellStyle name="_КР по предл. филий_УГПБ_new" xfId="393"/>
    <cellStyle name="_КР по предл. филий_УГПБ_new_бюджет новая форма2" xfId="394"/>
    <cellStyle name="_КР по предл. филий_Форма для B-BB" xfId="395"/>
    <cellStyle name="_КР по предл. филий_Форма для B-BB_бюджет новая форма2" xfId="396"/>
    <cellStyle name="_КР_инвестиции" xfId="397"/>
    <cellStyle name="_КР_инвестиции_ЗапасыЛена2" xfId="398"/>
    <cellStyle name="_КР_инвестиции_ЗапасыЛена2_бюджет новая форма2" xfId="399"/>
    <cellStyle name="_КР_инвестиции_УГПБ_new" xfId="400"/>
    <cellStyle name="_КР_инвестиции_УГПБ_new_бюджет новая форма2" xfId="401"/>
    <cellStyle name="_КР_инвестиции_Форма для B-BB" xfId="402"/>
    <cellStyle name="_КР_инвестиции_Форма для B-BB_бюджет новая форма2" xfId="403"/>
    <cellStyle name="_Крит_деятельности" xfId="404"/>
    <cellStyle name="_Крит_деятельности_ЗапасыЛена2" xfId="405"/>
    <cellStyle name="_Крит_деятельности_ЗапасыЛена2_бюджет новая форма2" xfId="406"/>
    <cellStyle name="_Крит_деятельности_УГПБ_new" xfId="407"/>
    <cellStyle name="_Крит_деятельности_УГПБ_new_бюджет новая форма2" xfId="408"/>
    <cellStyle name="_Крит_деятельности_Форма для B-BB" xfId="409"/>
    <cellStyle name="_Крит_деятельности_Форма для B-BB_бюджет новая форма2" xfId="410"/>
    <cellStyle name="_Макет 813-3  2008г" xfId="1452"/>
    <cellStyle name="_Макет 813-3  2008г ІТ-техн" xfId="1453"/>
    <cellStyle name="_НАК розпорядження 275(н)" xfId="411"/>
    <cellStyle name="_НАК розпорядження 275(н)_ЗапасыЛена2" xfId="412"/>
    <cellStyle name="_НАК розпорядження 275(н)_ТЕПЛО_ЗАГАЛЬНА_з_01_01_14" xfId="413"/>
    <cellStyle name="_НАК розпорядження 275(н)_ТЕЦ 2013" xfId="414"/>
    <cellStyle name="_НАК розпорядження 275(н)_УГПБ_new" xfId="415"/>
    <cellStyle name="_НАК розпорядження 275(н)_Форма для B-BB" xfId="416"/>
    <cellStyle name="_НТЕЦ_ФП_2008_Мин_корр 26.01" xfId="417"/>
    <cellStyle name="_Облад без кошторису" xfId="418"/>
    <cellStyle name="_Облад без кошторису_ЗапасыЛена2" xfId="419"/>
    <cellStyle name="_Облад без кошторису_УГПБ_new" xfId="420"/>
    <cellStyle name="_Облад без кошторису_Форма для B-BB" xfId="421"/>
    <cellStyle name="_ОДА-2010" xfId="422"/>
    <cellStyle name="_ОДА-2010_ЗапасыЛена2" xfId="423"/>
    <cellStyle name="_ОДА-2010_УГПБ_new" xfId="424"/>
    <cellStyle name="_ОДА-2010_Форма для B-BB" xfId="425"/>
    <cellStyle name="_ОДУ" xfId="426"/>
    <cellStyle name="_ОДУ_ЗапасыЛена2" xfId="427"/>
    <cellStyle name="_ОДУ_ЗапасыЛена2_бюджет новая форма2" xfId="428"/>
    <cellStyle name="_ОДУ_УГПБ_new" xfId="429"/>
    <cellStyle name="_ОДУ_УГПБ_new_бюджет новая форма2" xfId="430"/>
    <cellStyle name="_ОДУ_Форма для B-BB" xfId="431"/>
    <cellStyle name="_ОДУ_Форма для B-BB_бюджет новая форма2" xfId="432"/>
    <cellStyle name="_Отчет по КР КИ травень" xfId="433"/>
    <cellStyle name="_Отчет по КР КИ травень_ЗапасыЛена2" xfId="434"/>
    <cellStyle name="_Отчет по КР КИ травень_УГПБ_new" xfId="435"/>
    <cellStyle name="_Отчет по КР КИ травень_Форма для B-BB" xfId="436"/>
    <cellStyle name="_ПВР 2008 УАГ з ПДВ для УТГ" xfId="437"/>
    <cellStyle name="_ПВР 2008 УАГ з ПДВ для УТГ_ЗапасыЛена2" xfId="438"/>
    <cellStyle name="_ПВР 2008 УАГ з ПДВ для УТГ_УГПБ_new" xfId="439"/>
    <cellStyle name="_ПВР 2008 УАГ з ПДВ для УТГ_Форма для B-BB" xfId="440"/>
    <cellStyle name="_ПереликКР" xfId="441"/>
    <cellStyle name="_ПереликКР_ЗапасыЛена2" xfId="442"/>
    <cellStyle name="_ПереликКР_УГПБ_new" xfId="443"/>
    <cellStyle name="_ПереликКР_Форма для B-BB" xfId="444"/>
    <cellStyle name="_План  кап.рем. кап.інвест на 2008 нова форма" xfId="445"/>
    <cellStyle name="_План  кап.рем. кап.інвест на 2008 нова форма_ЗапасыЛена2" xfId="446"/>
    <cellStyle name="_План  кап.рем. кап.інвест на 2008 нова форма_УГПБ_new" xfId="447"/>
    <cellStyle name="_План  кап.рем. кап.інвест на 2008 нова форма_Форма для B-BB" xfId="448"/>
    <cellStyle name="_План  кап.рем. кварт" xfId="449"/>
    <cellStyle name="_План  кап.рем. кварт_ЗапасыЛена2" xfId="450"/>
    <cellStyle name="_План  кап.рем. кварт_УГПБ_new" xfId="451"/>
    <cellStyle name="_План  кап.рем. кварт_Форма для B-BB" xfId="452"/>
    <cellStyle name="_План 08р.кап.рем. кап.інвест.(на рік) (1)" xfId="453"/>
    <cellStyle name="_План 08р.кап.рем. кап.інвест.(на рік) (1)_ЗапасыЛена2" xfId="454"/>
    <cellStyle name="_План 08р.кап.рем. кап.інвест.(на рік) (1)_УГПБ_new" xfId="455"/>
    <cellStyle name="_План 08р.кап.рем. кап.інвест.(на рік) (1)_Форма для B-BB" xfId="456"/>
    <cellStyle name="_План 08р.кап.рем. кап.інвест.(на рік)-1" xfId="457"/>
    <cellStyle name="_План 08р.кап.рем. кап.інвест.(на рік)-1_ЗапасыЛена2" xfId="458"/>
    <cellStyle name="_План 08р.кап.рем. кап.інвест.(на рік)-1_УГПБ_new" xfId="459"/>
    <cellStyle name="_План 08р.кап.рем. кап.інвест.(на рік)-1_Форма для B-BB" xfId="460"/>
    <cellStyle name="_план 2010" xfId="461"/>
    <cellStyle name="_план 2010_ЗапасыЛена2" xfId="462"/>
    <cellStyle name="_план 2010_УГПБ_new" xfId="463"/>
    <cellStyle name="_план 2010_Форма для B-BB" xfId="464"/>
    <cellStyle name="_План КР (уточн.)" xfId="465"/>
    <cellStyle name="_План КР (уточн.)_ЗапасыЛена2" xfId="466"/>
    <cellStyle name="_План КР (уточн.)_ЗапасыЛена2_бюджет новая форма2" xfId="467"/>
    <cellStyle name="_План КР (уточн.)_УГПБ_new" xfId="468"/>
    <cellStyle name="_План КР (уточн.)_УГПБ_new_бюджет новая форма2" xfId="469"/>
    <cellStyle name="_План КР (уточн.)_Форма для B-BB" xfId="470"/>
    <cellStyle name="_План КР (уточн.)_Форма для B-BB_бюджет новая форма2" xfId="471"/>
    <cellStyle name="_План КР 2007 по ПСГ" xfId="472"/>
    <cellStyle name="_План КР 2007 по ПСГ_ЗапасыЛена2" xfId="473"/>
    <cellStyle name="_План КР 2007 по ПСГ_ЗапасыЛена2_бюджет новая форма2" xfId="474"/>
    <cellStyle name="_План КР 2007 по ПСГ_УГПБ_new" xfId="475"/>
    <cellStyle name="_План КР 2007 по ПСГ_УГПБ_new_бюджет новая форма2" xfId="476"/>
    <cellStyle name="_План КР 2007 по ПСГ_Форма для B-BB" xfId="477"/>
    <cellStyle name="_План КР 2007 по ПСГ_Форма для B-BB_бюджет новая форма2" xfId="478"/>
    <cellStyle name="_План КР 2009 ОДУ" xfId="479"/>
    <cellStyle name="_План КР 2009 ОДУ_ЗапасыЛена2" xfId="480"/>
    <cellStyle name="_План КР 2009 ОДУ_ЗапасыЛена2_бюджет новая форма2" xfId="481"/>
    <cellStyle name="_План КР 2009 ОДУ_УГПБ_new" xfId="482"/>
    <cellStyle name="_План КР 2009 ОДУ_УГПБ_new_бюджет новая форма2" xfId="483"/>
    <cellStyle name="_План КР 2009 ОДУ_Форма для B-BB" xfId="484"/>
    <cellStyle name="_План КР 2009 ОДУ_Форма для B-BB_бюджет новая форма2" xfId="485"/>
    <cellStyle name="_План_УТГ_скориг_свод_12(24.12.09)" xfId="486"/>
    <cellStyle name="_плана кап.инв.2008по ЭГ" xfId="487"/>
    <cellStyle name="_плана кап.инв.2008по ЭГ_ЗапасыЛена2" xfId="488"/>
    <cellStyle name="_плана кап.инв.2008по ЭГ_УГПБ_new" xfId="489"/>
    <cellStyle name="_плана кап.инв.2008по ЭГ_Форма для B-BB" xfId="490"/>
    <cellStyle name="_ПланКІ-2009-ДФК" xfId="491"/>
    <cellStyle name="_ПланКІ-2009-ДФК_ЗапасыЛена2" xfId="492"/>
    <cellStyle name="_ПланКІ-2009-ДФК_ЗапасыЛена2_бюджет новая форма2" xfId="493"/>
    <cellStyle name="_ПланКІ-2009-ДФК_УГПБ_new" xfId="494"/>
    <cellStyle name="_ПланКІ-2009-ДФК_УГПБ_new_бюджет новая форма2" xfId="495"/>
    <cellStyle name="_ПланКІ-2009-ДФК_Форма для B-BB" xfId="496"/>
    <cellStyle name="_ПланКІ-2009-ДФК_Форма для B-BB_бюджет новая форма2" xfId="497"/>
    <cellStyle name="_ПланКІ-2009-ЛТГ" xfId="498"/>
    <cellStyle name="_ПланКІ-2009-ЛТГ_ЗапасыЛена2" xfId="499"/>
    <cellStyle name="_ПланКІ-2009-ЛТГ_ЗапасыЛена2_бюджет новая форма2" xfId="500"/>
    <cellStyle name="_ПланКІ-2009-ЛТГ_УГПБ_new" xfId="501"/>
    <cellStyle name="_ПланКІ-2009-ЛТГ_УГПБ_new_бюджет новая форма2" xfId="502"/>
    <cellStyle name="_ПланКІ-2009-ЛТГ_Форма для B-BB" xfId="503"/>
    <cellStyle name="_ПланКІ-2009-ЛТГ_Форма для B-BB_бюджет новая форма2" xfId="504"/>
    <cellStyle name="_ПланКР-2009-уточ27-07-09" xfId="505"/>
    <cellStyle name="_ПланКР-2009-уточ27-07-09_ЗапасыЛена2" xfId="506"/>
    <cellStyle name="_ПланКР-2009-уточ27-07-09_УГПБ_new" xfId="507"/>
    <cellStyle name="_ПланКР-2009-уточ27-07-09_Форма для B-BB" xfId="508"/>
    <cellStyle name="_ПланКР-2009-уточ27-07-09фин" xfId="509"/>
    <cellStyle name="_ПланКР-2009-уточ27-07-09фин_ЗапасыЛена2" xfId="510"/>
    <cellStyle name="_ПланКР-2009-уточ27-07-09фин_УГПБ_new" xfId="511"/>
    <cellStyle name="_ПланКР-2009-уточ27-07-09фин_Форма для B-BB" xfId="512"/>
    <cellStyle name="_покварт остання" xfId="513"/>
    <cellStyle name="_покварт остання_ЗапасыЛена2" xfId="514"/>
    <cellStyle name="_покварт остання_УГПБ_new" xfId="515"/>
    <cellStyle name="_покварт остання_Форма для B-BB" xfId="516"/>
    <cellStyle name="_покварт)" xfId="517"/>
    <cellStyle name="_покварт)_ЗапасыЛена2" xfId="518"/>
    <cellStyle name="_покварт)_УГПБ_new" xfId="519"/>
    <cellStyle name="_покварт)_Форма для B-BB" xfId="520"/>
    <cellStyle name="_ПРГК сводний_" xfId="521"/>
    <cellStyle name="_Прогр. всіх видів рем. по ПСГ на 08р. ( на 08.11.07р.)." xfId="522"/>
    <cellStyle name="_Прогр. всіх видів рем. по ПСГ на 08р. ( на 08.11.07р.)._бюджет новая форма2" xfId="523"/>
    <cellStyle name="_Радиост., 21.01.05" xfId="1454"/>
    <cellStyle name="_Ремонти КТГ-2008" xfId="524"/>
    <cellStyle name="_Ремонти КТГ-2008 последние" xfId="525"/>
    <cellStyle name="_Ремонти КТГ-2008 последние_ЗапасыЛена2" xfId="526"/>
    <cellStyle name="_Ремонти КТГ-2008 последние_УГПБ_new" xfId="527"/>
    <cellStyle name="_Ремонти КТГ-2008 последние_Форма для B-BB" xfId="528"/>
    <cellStyle name="_Ремонти КТГ-2008_ЗапасыЛена2" xfId="529"/>
    <cellStyle name="_Ремонти КТГ-2008_УГПБ_new" xfId="530"/>
    <cellStyle name="_Ремонти КТГ-2008_Форма для B-BB" xfId="531"/>
    <cellStyle name="_Свод для плана 2009 ХТГ" xfId="532"/>
    <cellStyle name="_Свод для плана 2009 ХТГ_ЗапасыЛена2" xfId="533"/>
    <cellStyle name="_Свод для плана 2009 ХТГ_ЗапасыЛена2_бюджет новая форма2" xfId="534"/>
    <cellStyle name="_Свод для плана 2009 ХТГ_УГПБ_new" xfId="535"/>
    <cellStyle name="_Свод для плана 2009 ХТГ_УГПБ_new_бюджет новая форма2" xfId="536"/>
    <cellStyle name="_Свод для плана 2009 ХТГ_Форма для B-BB" xfId="537"/>
    <cellStyle name="_Свод для плана 2009 ХТГ_Форма для B-BB_бюджет новая форма2" xfId="538"/>
    <cellStyle name="_Сводная по мероприятиям_с учетом корректировки 16.07.07_с учетом корректировки Героев Космоса" xfId="1455"/>
    <cellStyle name="_Сквозная сс_2008" xfId="1456"/>
    <cellStyle name="_С-сть и анализ КД" xfId="1457"/>
    <cellStyle name="_С-сть и анализ ПУ" xfId="1458"/>
    <cellStyle name="_С-сть КД" xfId="1459"/>
    <cellStyle name="_С-сть ПУ (1)" xfId="1460"/>
    <cellStyle name="_Таблиця 2" xfId="539"/>
    <cellStyle name="_Таблиця 2_ЗапасыЛена2" xfId="540"/>
    <cellStyle name="_Таблиця 2_УГПБ_new" xfId="541"/>
    <cellStyle name="_Таблиця 2_Форма для B-BB" xfId="542"/>
    <cellStyle name="_Талмуд КД" xfId="1461"/>
    <cellStyle name="_Талмуд КД (2 чт)" xfId="1462"/>
    <cellStyle name="_Талмуд КД-2" xfId="1463"/>
    <cellStyle name="_Талмуд ПУ" xfId="1464"/>
    <cellStyle name="_УГПБ Обладн.не вход. кошт.2009 Вестя" xfId="543"/>
    <cellStyle name="_УГПБ Обладн.не вход. кошт.2009 Вестя_ЗапасыЛена2" xfId="544"/>
    <cellStyle name="_УГПБ Обладн.не вход. кошт.2009 Вестя_УГПБ_new" xfId="545"/>
    <cellStyle name="_УГПБ Обладн.не вход. кошт.2009 Вестя_Форма для B-BB" xfId="546"/>
    <cellStyle name="_УТГ" xfId="547"/>
    <cellStyle name="_Філітовій орієнтовно 6 міс" xfId="548"/>
    <cellStyle name="_Філітовій орієнтовно 6 міс_ЗапасыЛена2" xfId="549"/>
    <cellStyle name="_Філітовій орієнтовно 6 міс_ЗапасыЛена2_бюджет новая форма2" xfId="550"/>
    <cellStyle name="_Філітовій орієнтовно 6 міс_УГПБ_new" xfId="551"/>
    <cellStyle name="_Філітовій орієнтовно 6 міс_УГПБ_new_бюджет новая форма2" xfId="552"/>
    <cellStyle name="_Філітовій орієнтовно 6 міс_Форма для B-BB" xfId="553"/>
    <cellStyle name="_Філітовій орієнтовно 6 міс_Форма для B-BB_бюджет новая форма2" xfId="554"/>
    <cellStyle name="_ХТГ довідка." xfId="555"/>
    <cellStyle name="_ХТГ довідка._ЗапасыЛена2" xfId="556"/>
    <cellStyle name="_ХТГ довідка._ЗапасыЛена2_бюджет новая форма2" xfId="557"/>
    <cellStyle name="_ХТГ довідка._УГПБ_new" xfId="558"/>
    <cellStyle name="_ХТГ довідка._УГПБ_new_бюджет новая форма2" xfId="559"/>
    <cellStyle name="_ХТГ довідка._Форма для B-BB" xfId="560"/>
    <cellStyle name="_ХТГ довідка._Форма для B-BB_бюджет новая форма2" xfId="561"/>
    <cellStyle name="_ЦФО_ДТЭК_МТО_07_07 РАСА" xfId="1465"/>
    <cellStyle name="_Шаблон_для_заполнения(утг-9 02)" xfId="562"/>
    <cellStyle name="_Шаблон_для_заполнения(утг-9 02)_ЗапасыЛена2" xfId="563"/>
    <cellStyle name="_Шаблон_для_заполнения(утг-9 02)_ЗапасыЛена2_бюджет новая форма2" xfId="564"/>
    <cellStyle name="_Шаблон_для_заполнения(утг-9 02)_УГПБ_new" xfId="565"/>
    <cellStyle name="_Шаблон_для_заполнения(утг-9 02)_УГПБ_new_бюджет новая форма2" xfId="566"/>
    <cellStyle name="_Шаблон_для_заполнения(утг-9 02)_Форма для B-BB" xfId="567"/>
    <cellStyle name="_Шаблон_для_заполнения(утг-9 02)_Форма для B-BB_бюджет новая форма2" xfId="568"/>
    <cellStyle name="”ќђќ‘ћ‚›‰" xfId="1466"/>
    <cellStyle name="”љ‘ђћ‚ђќќ›‰" xfId="1467"/>
    <cellStyle name="„…ќ…†ќ›‰" xfId="1468"/>
    <cellStyle name="‡ђѓћ‹ћ‚ћљ1" xfId="1469"/>
    <cellStyle name="‡ђѓћ‹ћ‚ћљ2" xfId="1470"/>
    <cellStyle name="’ћѓћ‚›‰" xfId="1471"/>
    <cellStyle name="0,0_x000d__x000a_NA_x000d__x000a_" xfId="1472"/>
    <cellStyle name="20% - Accent1" xfId="9"/>
    <cellStyle name="20% - Accent1 2" xfId="1299"/>
    <cellStyle name="20% - Accent1 3" xfId="1047"/>
    <cellStyle name="20% - Accent2" xfId="10"/>
    <cellStyle name="20% - Accent2 2" xfId="1300"/>
    <cellStyle name="20% - Accent2 3" xfId="1048"/>
    <cellStyle name="20% - Accent3" xfId="11"/>
    <cellStyle name="20% - Accent3 2" xfId="1301"/>
    <cellStyle name="20% - Accent3 3" xfId="1049"/>
    <cellStyle name="20% - Accent4" xfId="12"/>
    <cellStyle name="20% - Accent4 2" xfId="1302"/>
    <cellStyle name="20% - Accent4 3" xfId="1050"/>
    <cellStyle name="20% - Accent5" xfId="13"/>
    <cellStyle name="20% - Accent5 2" xfId="1303"/>
    <cellStyle name="20% - Accent5 3" xfId="1051"/>
    <cellStyle name="20% - Accent6" xfId="14"/>
    <cellStyle name="20% - Accent6 2" xfId="1304"/>
    <cellStyle name="20% - Accent6 3" xfId="1052"/>
    <cellStyle name="20% - Акцент1 2" xfId="15"/>
    <cellStyle name="20% - Акцент1 2 2" xfId="569"/>
    <cellStyle name="20% - Акцент1 2 2 2" xfId="1305"/>
    <cellStyle name="20% - Акцент1 2 2 3" xfId="1053"/>
    <cellStyle name="20% - Акцент1 2 3" xfId="1306"/>
    <cellStyle name="20% - Акцент1 2__ЗВІТ 2011" xfId="1473"/>
    <cellStyle name="20% - Акцент1 3" xfId="570"/>
    <cellStyle name="20% - Акцент1 3 2" xfId="1307"/>
    <cellStyle name="20% - Акцент1 3 3" xfId="1054"/>
    <cellStyle name="20% - Акцент1 4" xfId="1474"/>
    <cellStyle name="20% - Акцент2 2" xfId="16"/>
    <cellStyle name="20% - Акцент2 2 2" xfId="571"/>
    <cellStyle name="20% - Акцент2 2 2 2" xfId="1308"/>
    <cellStyle name="20% - Акцент2 2 2 3" xfId="1055"/>
    <cellStyle name="20% - Акцент2 2 3" xfId="1309"/>
    <cellStyle name="20% - Акцент2 2__ЗВІТ 2011" xfId="1475"/>
    <cellStyle name="20% - Акцент2 3" xfId="572"/>
    <cellStyle name="20% - Акцент2 3 2" xfId="1310"/>
    <cellStyle name="20% - Акцент2 3 3" xfId="1056"/>
    <cellStyle name="20% - Акцент2 4" xfId="1476"/>
    <cellStyle name="20% - Акцент3 2" xfId="17"/>
    <cellStyle name="20% - Акцент3 2 2" xfId="573"/>
    <cellStyle name="20% - Акцент3 2 2 2" xfId="1311"/>
    <cellStyle name="20% - Акцент3 2 2 3" xfId="1057"/>
    <cellStyle name="20% - Акцент3 2 3" xfId="1312"/>
    <cellStyle name="20% - Акцент3 2__ЗВІТ 2011" xfId="1477"/>
    <cellStyle name="20% - Акцент3 3" xfId="574"/>
    <cellStyle name="20% - Акцент3 3 2" xfId="1313"/>
    <cellStyle name="20% - Акцент3 4" xfId="1478"/>
    <cellStyle name="20% - Акцент4 2" xfId="18"/>
    <cellStyle name="20% - Акцент4 2 2" xfId="575"/>
    <cellStyle name="20% - Акцент4 2 2 2" xfId="1314"/>
    <cellStyle name="20% - Акцент4 2 2 3" xfId="1058"/>
    <cellStyle name="20% - Акцент4 2 3" xfId="1315"/>
    <cellStyle name="20% - Акцент4 2__ЗВІТ 2011" xfId="1479"/>
    <cellStyle name="20% - Акцент4 3" xfId="576"/>
    <cellStyle name="20% - Акцент4 3 2" xfId="1316"/>
    <cellStyle name="20% - Акцент4 3 3" xfId="1059"/>
    <cellStyle name="20% - Акцент4 4" xfId="1480"/>
    <cellStyle name="20% - Акцент5 2" xfId="19"/>
    <cellStyle name="20% - Акцент5 2 2" xfId="577"/>
    <cellStyle name="20% - Акцент5 2 2 2" xfId="1317"/>
    <cellStyle name="20% - Акцент5 2 2 3" xfId="1060"/>
    <cellStyle name="20% - Акцент5 2 3" xfId="1318"/>
    <cellStyle name="20% - Акцент5 2_КВ Чхім 0108 вар3" xfId="1061"/>
    <cellStyle name="20% - Акцент5 3" xfId="1062"/>
    <cellStyle name="20% - Акцент5 3 2" xfId="1319"/>
    <cellStyle name="20% - Акцент6 2" xfId="20"/>
    <cellStyle name="20% - Акцент6 2 2" xfId="578"/>
    <cellStyle name="20% - Акцент6 2 2 2" xfId="1320"/>
    <cellStyle name="20% - Акцент6 2 2 3" xfId="1063"/>
    <cellStyle name="20% - Акцент6 2 3" xfId="1321"/>
    <cellStyle name="20% - Акцент6 2__ЗВІТ 2011" xfId="1481"/>
    <cellStyle name="20% - Акцент6 3" xfId="1064"/>
    <cellStyle name="20% - Акцент6 3 2" xfId="1322"/>
    <cellStyle name="20% – Акцентування1" xfId="579"/>
    <cellStyle name="20% – Акцентування1 1" xfId="580"/>
    <cellStyle name="20% – Акцентування1 2" xfId="581"/>
    <cellStyle name="20% – Акцентування1 3" xfId="582"/>
    <cellStyle name="20% – Акцентування1 4" xfId="583"/>
    <cellStyle name="20% – Акцентування1 5" xfId="1266"/>
    <cellStyle name="20% – Акцентування1_ЗапасыЛена2" xfId="584"/>
    <cellStyle name="20% – Акцентування2" xfId="585"/>
    <cellStyle name="20% – Акцентування2 1" xfId="586"/>
    <cellStyle name="20% – Акцентування2 2" xfId="587"/>
    <cellStyle name="20% – Акцентування2 3" xfId="588"/>
    <cellStyle name="20% – Акцентування2 4" xfId="589"/>
    <cellStyle name="20% – Акцентування2 5" xfId="1267"/>
    <cellStyle name="20% – Акцентування2_ЗапасыЛена2" xfId="590"/>
    <cellStyle name="20% – Акцентування3" xfId="591"/>
    <cellStyle name="20% – Акцентування3 1" xfId="592"/>
    <cellStyle name="20% – Акцентування3 2" xfId="593"/>
    <cellStyle name="20% – Акцентування3 3" xfId="594"/>
    <cellStyle name="20% – Акцентування3 4" xfId="595"/>
    <cellStyle name="20% – Акцентування3 5" xfId="1268"/>
    <cellStyle name="20% – Акцентування3_ЗапасыЛена2" xfId="596"/>
    <cellStyle name="20% – Акцентування4" xfId="597"/>
    <cellStyle name="20% – Акцентування4 1" xfId="598"/>
    <cellStyle name="20% – Акцентування4 2" xfId="599"/>
    <cellStyle name="20% – Акцентування4 3" xfId="600"/>
    <cellStyle name="20% – Акцентування4 4" xfId="601"/>
    <cellStyle name="20% – Акцентування4 5" xfId="1269"/>
    <cellStyle name="20% – Акцентування4_ЗапасыЛена2" xfId="602"/>
    <cellStyle name="20% – Акцентування5" xfId="603"/>
    <cellStyle name="20% – Акцентування5 1" xfId="604"/>
    <cellStyle name="20% – Акцентування5 2" xfId="605"/>
    <cellStyle name="20% – Акцентування5 3" xfId="606"/>
    <cellStyle name="20% – Акцентування5 4" xfId="607"/>
    <cellStyle name="20% – Акцентування5 5" xfId="1270"/>
    <cellStyle name="20% – Акцентування5_ЗапасыЛена2" xfId="608"/>
    <cellStyle name="20% – Акцентування6" xfId="609"/>
    <cellStyle name="20% – Акцентування6 1" xfId="610"/>
    <cellStyle name="20% – Акцентування6 2" xfId="611"/>
    <cellStyle name="20% – Акцентування6 3" xfId="612"/>
    <cellStyle name="20% – Акцентування6 4" xfId="613"/>
    <cellStyle name="20% – Акцентування6 5" xfId="1271"/>
    <cellStyle name="20% – Акцентування6_ЗапасыЛена2" xfId="614"/>
    <cellStyle name="40% - Accent1" xfId="21"/>
    <cellStyle name="40% - Accent1 2" xfId="1323"/>
    <cellStyle name="40% - Accent1 3" xfId="1065"/>
    <cellStyle name="40% - Accent2" xfId="22"/>
    <cellStyle name="40% - Accent2 2" xfId="1324"/>
    <cellStyle name="40% - Accent2 3" xfId="1066"/>
    <cellStyle name="40% - Accent3" xfId="23"/>
    <cellStyle name="40% - Accent3 2" xfId="1325"/>
    <cellStyle name="40% - Accent3 3" xfId="1067"/>
    <cellStyle name="40% - Accent4" xfId="24"/>
    <cellStyle name="40% - Accent4 2" xfId="1326"/>
    <cellStyle name="40% - Accent4 3" xfId="1068"/>
    <cellStyle name="40% - Accent5" xfId="25"/>
    <cellStyle name="40% - Accent5 2" xfId="1327"/>
    <cellStyle name="40% - Accent5 3" xfId="1069"/>
    <cellStyle name="40% - Accent6" xfId="26"/>
    <cellStyle name="40% - Accent6 2" xfId="1328"/>
    <cellStyle name="40% - Accent6 3" xfId="1070"/>
    <cellStyle name="40% - Акцент1 2" xfId="27"/>
    <cellStyle name="40% - Акцент1 2 2" xfId="615"/>
    <cellStyle name="40% - Акцент1 2 2 2" xfId="1329"/>
    <cellStyle name="40% - Акцент1 2 2 3" xfId="1071"/>
    <cellStyle name="40% - Акцент1 2 3" xfId="1330"/>
    <cellStyle name="40% - Акцент1 2__ЗВІТ 2011" xfId="1482"/>
    <cellStyle name="40% - Акцент1 3" xfId="616"/>
    <cellStyle name="40% - Акцент1 3 2" xfId="1331"/>
    <cellStyle name="40% - Акцент1 3 3" xfId="1072"/>
    <cellStyle name="40% - Акцент1 4" xfId="1483"/>
    <cellStyle name="40% - Акцент2 2" xfId="28"/>
    <cellStyle name="40% - Акцент2 2 2" xfId="617"/>
    <cellStyle name="40% - Акцент2 2 2 2" xfId="1332"/>
    <cellStyle name="40% - Акцент2 2 2 3" xfId="1073"/>
    <cellStyle name="40% - Акцент2 2 3" xfId="1333"/>
    <cellStyle name="40% - Акцент2 2_КВ Чхім 0108 вар3" xfId="1074"/>
    <cellStyle name="40% - Акцент2 3" xfId="1075"/>
    <cellStyle name="40% - Акцент2 3 2" xfId="1334"/>
    <cellStyle name="40% - Акцент3 2" xfId="29"/>
    <cellStyle name="40% - Акцент3 2 2" xfId="618"/>
    <cellStyle name="40% - Акцент3 2 2 2" xfId="1335"/>
    <cellStyle name="40% - Акцент3 2 2 3" xfId="1076"/>
    <cellStyle name="40% - Акцент3 2 3" xfId="1336"/>
    <cellStyle name="40% - Акцент3 2__ЗВІТ 2011" xfId="1484"/>
    <cellStyle name="40% - Акцент3 3" xfId="619"/>
    <cellStyle name="40% - Акцент3 3 2" xfId="1337"/>
    <cellStyle name="40% - Акцент3 4" xfId="1485"/>
    <cellStyle name="40% - Акцент4 2" xfId="30"/>
    <cellStyle name="40% - Акцент4 2 2" xfId="620"/>
    <cellStyle name="40% - Акцент4 2 2 2" xfId="1338"/>
    <cellStyle name="40% - Акцент4 2 2 3" xfId="1077"/>
    <cellStyle name="40% - Акцент4 2 3" xfId="1339"/>
    <cellStyle name="40% - Акцент4 2__ЗВІТ 2011" xfId="1486"/>
    <cellStyle name="40% - Акцент4 3" xfId="621"/>
    <cellStyle name="40% - Акцент4 3 2" xfId="1340"/>
    <cellStyle name="40% - Акцент4 3 3" xfId="1078"/>
    <cellStyle name="40% - Акцент4 4" xfId="1487"/>
    <cellStyle name="40% - Акцент5 2" xfId="31"/>
    <cellStyle name="40% - Акцент5 2 2" xfId="622"/>
    <cellStyle name="40% - Акцент5 2 2 2" xfId="1341"/>
    <cellStyle name="40% - Акцент5 2 2 3" xfId="1079"/>
    <cellStyle name="40% - Акцент5 2 3" xfId="1342"/>
    <cellStyle name="40% - Акцент5 2_КВ Чхім 0108 вар3" xfId="1080"/>
    <cellStyle name="40% - Акцент5 3" xfId="1081"/>
    <cellStyle name="40% - Акцент5 3 2" xfId="1343"/>
    <cellStyle name="40% - Акцент6 2" xfId="32"/>
    <cellStyle name="40% - Акцент6 2 2" xfId="623"/>
    <cellStyle name="40% - Акцент6 2 2 2" xfId="1344"/>
    <cellStyle name="40% - Акцент6 2 2 3" xfId="1082"/>
    <cellStyle name="40% - Акцент6 2 3" xfId="1345"/>
    <cellStyle name="40% - Акцент6 2__ЗВІТ 2011" xfId="1488"/>
    <cellStyle name="40% - Акцент6 3" xfId="624"/>
    <cellStyle name="40% - Акцент6 3 2" xfId="1346"/>
    <cellStyle name="40% - Акцент6 3 3" xfId="1083"/>
    <cellStyle name="40% - Акцент6 4" xfId="1489"/>
    <cellStyle name="40% – Акцентування1" xfId="625"/>
    <cellStyle name="40% – Акцентування1 1" xfId="626"/>
    <cellStyle name="40% – Акцентування1 2" xfId="627"/>
    <cellStyle name="40% – Акцентування1 3" xfId="628"/>
    <cellStyle name="40% – Акцентування1 4" xfId="629"/>
    <cellStyle name="40% – Акцентування1 5" xfId="1272"/>
    <cellStyle name="40% – Акцентування1_ЗапасыЛена2" xfId="630"/>
    <cellStyle name="40% – Акцентування2" xfId="631"/>
    <cellStyle name="40% – Акцентування2 1" xfId="632"/>
    <cellStyle name="40% – Акцентування2 2" xfId="633"/>
    <cellStyle name="40% – Акцентування2 3" xfId="634"/>
    <cellStyle name="40% – Акцентування2 4" xfId="635"/>
    <cellStyle name="40% – Акцентування2 5" xfId="1273"/>
    <cellStyle name="40% – Акцентування2_ЗапасыЛена2" xfId="636"/>
    <cellStyle name="40% – Акцентування3" xfId="637"/>
    <cellStyle name="40% – Акцентування3 1" xfId="638"/>
    <cellStyle name="40% – Акцентування3 2" xfId="639"/>
    <cellStyle name="40% – Акцентування3 3" xfId="640"/>
    <cellStyle name="40% – Акцентування3 4" xfId="641"/>
    <cellStyle name="40% – Акцентування3 5" xfId="1274"/>
    <cellStyle name="40% – Акцентування3_ЗапасыЛена2" xfId="642"/>
    <cellStyle name="40% – Акцентування4" xfId="643"/>
    <cellStyle name="40% – Акцентування4 1" xfId="644"/>
    <cellStyle name="40% – Акцентування4 2" xfId="645"/>
    <cellStyle name="40% – Акцентування4 3" xfId="646"/>
    <cellStyle name="40% – Акцентування4 4" xfId="647"/>
    <cellStyle name="40% – Акцентування4 5" xfId="1275"/>
    <cellStyle name="40% – Акцентування4_ЗапасыЛена2" xfId="648"/>
    <cellStyle name="40% – Акцентування5" xfId="649"/>
    <cellStyle name="40% – Акцентування5 1" xfId="650"/>
    <cellStyle name="40% – Акцентування5 2" xfId="651"/>
    <cellStyle name="40% – Акцентування5 3" xfId="652"/>
    <cellStyle name="40% – Акцентування5 4" xfId="653"/>
    <cellStyle name="40% – Акцентування5 5" xfId="1276"/>
    <cellStyle name="40% – Акцентування5_ЗапасыЛена2" xfId="654"/>
    <cellStyle name="40% – Акцентування6" xfId="655"/>
    <cellStyle name="40% – Акцентування6 1" xfId="656"/>
    <cellStyle name="40% – Акцентування6 2" xfId="657"/>
    <cellStyle name="40% – Акцентування6 3" xfId="658"/>
    <cellStyle name="40% – Акцентування6 4" xfId="659"/>
    <cellStyle name="40% – Акцентування6 5" xfId="1277"/>
    <cellStyle name="40% – Акцентування6_ЗапасыЛена2" xfId="660"/>
    <cellStyle name="60% - Accent1" xfId="33"/>
    <cellStyle name="60% - Accent1 2" xfId="1084"/>
    <cellStyle name="60% - Accent2" xfId="34"/>
    <cellStyle name="60% - Accent2 2" xfId="1085"/>
    <cellStyle name="60% - Accent3" xfId="35"/>
    <cellStyle name="60% - Accent3 2" xfId="1086"/>
    <cellStyle name="60% - Accent4" xfId="36"/>
    <cellStyle name="60% - Accent4 2" xfId="1087"/>
    <cellStyle name="60% - Accent5" xfId="37"/>
    <cellStyle name="60% - Accent5 2" xfId="1088"/>
    <cellStyle name="60% - Accent6" xfId="38"/>
    <cellStyle name="60% - Accent6 2" xfId="1089"/>
    <cellStyle name="60% - Акцент1 2" xfId="39"/>
    <cellStyle name="60% - Акцент1 2 2" xfId="1013"/>
    <cellStyle name="60% - Акцент1 2 2 2" xfId="1090"/>
    <cellStyle name="60% - Акцент1 2_КВ Чхім 0108 вар3" xfId="1091"/>
    <cellStyle name="60% - Акцент1 3" xfId="661"/>
    <cellStyle name="60% - Акцент1 3 2" xfId="1092"/>
    <cellStyle name="60% - Акцент1 4" xfId="1490"/>
    <cellStyle name="60% - Акцент2 2" xfId="40"/>
    <cellStyle name="60% - Акцент2 2 2" xfId="1014"/>
    <cellStyle name="60% - Акцент2 2 2 2" xfId="1093"/>
    <cellStyle name="60% - Акцент2 2_КВ Чхім 0108 вар3" xfId="1094"/>
    <cellStyle name="60% - Акцент2 3" xfId="1095"/>
    <cellStyle name="60% - Акцент3 2" xfId="41"/>
    <cellStyle name="60% - Акцент3 2 2" xfId="1015"/>
    <cellStyle name="60% - Акцент3 2 2 2" xfId="1096"/>
    <cellStyle name="60% - Акцент3 2_КВ Чхім 0108 вар3" xfId="1097"/>
    <cellStyle name="60% - Акцент3 3" xfId="662"/>
    <cellStyle name="60% - Акцент3 3 2" xfId="1098"/>
    <cellStyle name="60% - Акцент3 4" xfId="1491"/>
    <cellStyle name="60% - Акцент4 2" xfId="42"/>
    <cellStyle name="60% - Акцент4 2 2" xfId="1016"/>
    <cellStyle name="60% - Акцент4 2 2 2" xfId="1099"/>
    <cellStyle name="60% - Акцент4 2_КВ Чхім 0108 вар3" xfId="1100"/>
    <cellStyle name="60% - Акцент4 3" xfId="663"/>
    <cellStyle name="60% - Акцент4 3 2" xfId="1101"/>
    <cellStyle name="60% - Акцент4 4" xfId="1492"/>
    <cellStyle name="60% - Акцент5 2" xfId="43"/>
    <cellStyle name="60% - Акцент5 2 2" xfId="1017"/>
    <cellStyle name="60% - Акцент5 2 2 2" xfId="1102"/>
    <cellStyle name="60% - Акцент5 2_КВ Чхім 0108 вар3" xfId="1103"/>
    <cellStyle name="60% - Акцент5 3" xfId="1104"/>
    <cellStyle name="60% - Акцент6 2" xfId="44"/>
    <cellStyle name="60% - Акцент6 2 2" xfId="1018"/>
    <cellStyle name="60% - Акцент6 2 2 2" xfId="1105"/>
    <cellStyle name="60% - Акцент6 2_КВ Чхім 0108 вар3" xfId="1106"/>
    <cellStyle name="60% - Акцент6 3" xfId="664"/>
    <cellStyle name="60% - Акцент6 3 2" xfId="1107"/>
    <cellStyle name="60% - Акцент6 4" xfId="1493"/>
    <cellStyle name="60% – Акцентування1" xfId="665"/>
    <cellStyle name="60% – Акцентування1 1" xfId="666"/>
    <cellStyle name="60% – Акцентування1 2" xfId="667"/>
    <cellStyle name="60% – Акцентування1 3" xfId="668"/>
    <cellStyle name="60% – Акцентування1 4" xfId="669"/>
    <cellStyle name="60% – Акцентування1 5" xfId="1278"/>
    <cellStyle name="60% – Акцентування1_ЗапасыЛена2" xfId="670"/>
    <cellStyle name="60% – Акцентування2" xfId="671"/>
    <cellStyle name="60% – Акцентування2 1" xfId="672"/>
    <cellStyle name="60% – Акцентування2 2" xfId="673"/>
    <cellStyle name="60% – Акцентування2 3" xfId="674"/>
    <cellStyle name="60% – Акцентування2 4" xfId="675"/>
    <cellStyle name="60% – Акцентування2 5" xfId="1279"/>
    <cellStyle name="60% – Акцентування2_ЗапасыЛена2" xfId="676"/>
    <cellStyle name="60% – Акцентування3" xfId="677"/>
    <cellStyle name="60% – Акцентування3 1" xfId="678"/>
    <cellStyle name="60% – Акцентування3 2" xfId="679"/>
    <cellStyle name="60% – Акцентування3 3" xfId="680"/>
    <cellStyle name="60% – Акцентування3 4" xfId="681"/>
    <cellStyle name="60% – Акцентування3 5" xfId="1280"/>
    <cellStyle name="60% – Акцентування3_ЗапасыЛена2" xfId="682"/>
    <cellStyle name="60% – Акцентування4" xfId="683"/>
    <cellStyle name="60% – Акцентування4 1" xfId="684"/>
    <cellStyle name="60% – Акцентування4 2" xfId="685"/>
    <cellStyle name="60% – Акцентування4 3" xfId="686"/>
    <cellStyle name="60% – Акцентування4 4" xfId="687"/>
    <cellStyle name="60% – Акцентування4 5" xfId="1281"/>
    <cellStyle name="60% – Акцентування4_ЗапасыЛена2" xfId="688"/>
    <cellStyle name="60% – Акцентування5" xfId="689"/>
    <cellStyle name="60% – Акцентування5 1" xfId="690"/>
    <cellStyle name="60% – Акцентування5 2" xfId="691"/>
    <cellStyle name="60% – Акцентування5 3" xfId="692"/>
    <cellStyle name="60% – Акцентування5 4" xfId="693"/>
    <cellStyle name="60% – Акцентування5 5" xfId="1282"/>
    <cellStyle name="60% – Акцентування5_ЗапасыЛена2" xfId="694"/>
    <cellStyle name="60% – Акцентування6" xfId="695"/>
    <cellStyle name="60% – Акцентування6 1" xfId="696"/>
    <cellStyle name="60% – Акцентування6 2" xfId="697"/>
    <cellStyle name="60% – Акцентування6 3" xfId="698"/>
    <cellStyle name="60% – Акцентування6 4" xfId="699"/>
    <cellStyle name="60% – Акцентування6 5" xfId="1283"/>
    <cellStyle name="60% – Акцентування6_ЗапасыЛена2" xfId="700"/>
    <cellStyle name="Accent1" xfId="45"/>
    <cellStyle name="Accent1 2" xfId="1108"/>
    <cellStyle name="Accent2" xfId="46"/>
    <cellStyle name="Accent2 2" xfId="1109"/>
    <cellStyle name="Accent3" xfId="47"/>
    <cellStyle name="Accent3 2" xfId="1110"/>
    <cellStyle name="Accent4" xfId="48"/>
    <cellStyle name="Accent4 2" xfId="1111"/>
    <cellStyle name="Accent5" xfId="49"/>
    <cellStyle name="Accent5 2" xfId="1112"/>
    <cellStyle name="Accent6" xfId="50"/>
    <cellStyle name="Accent6 2" xfId="1113"/>
    <cellStyle name="alternate" xfId="1494"/>
    <cellStyle name="Bad" xfId="51"/>
    <cellStyle name="Bad 2" xfId="1114"/>
    <cellStyle name="Border" xfId="701"/>
    <cellStyle name="Calc Currency (0)" xfId="702"/>
    <cellStyle name="Calc Currency (2)" xfId="703"/>
    <cellStyle name="Calc Percent (0)" xfId="704"/>
    <cellStyle name="Calc Percent (1)" xfId="705"/>
    <cellStyle name="Calc Percent (2)" xfId="706"/>
    <cellStyle name="Calc Units (0)" xfId="707"/>
    <cellStyle name="Calc Units (1)" xfId="708"/>
    <cellStyle name="Calc Units (2)" xfId="709"/>
    <cellStyle name="Calculation" xfId="52"/>
    <cellStyle name="Calculation 2" xfId="215"/>
    <cellStyle name="Calculation 2 2" xfId="1364"/>
    <cellStyle name="Calculation 3" xfId="1115"/>
    <cellStyle name="Check" xfId="1495"/>
    <cellStyle name="Check Cell" xfId="53"/>
    <cellStyle name="Check Cell 2" xfId="1116"/>
    <cellStyle name="Column-Header" xfId="710"/>
    <cellStyle name="Comma" xfId="711"/>
    <cellStyle name="Comma [0]_#6 Temps &amp; Contractors" xfId="712"/>
    <cellStyle name="Comma [00]" xfId="713"/>
    <cellStyle name="Comma 2" xfId="2"/>
    <cellStyle name="Comma_#6 Temps &amp; Contractors" xfId="714"/>
    <cellStyle name="Comma0" xfId="715"/>
    <cellStyle name="Currency [0]_#6 Temps &amp; Contractors" xfId="716"/>
    <cellStyle name="Currency [00]" xfId="717"/>
    <cellStyle name="Currency_#6 Temps &amp; Contractors" xfId="718"/>
    <cellStyle name="Currency0" xfId="719"/>
    <cellStyle name="DataCol1" xfId="1117"/>
    <cellStyle name="DataCol10" xfId="1118"/>
    <cellStyle name="DataCol11" xfId="1119"/>
    <cellStyle name="DataCol12" xfId="1120"/>
    <cellStyle name="DataCol13" xfId="1121"/>
    <cellStyle name="DataCol14" xfId="1122"/>
    <cellStyle name="DataCol15" xfId="1123"/>
    <cellStyle name="DataCol16" xfId="1124"/>
    <cellStyle name="DataCol17" xfId="1125"/>
    <cellStyle name="DataCol18" xfId="1126"/>
    <cellStyle name="DataCol19" xfId="1127"/>
    <cellStyle name="DataCol2" xfId="1128"/>
    <cellStyle name="DataCol20" xfId="1129"/>
    <cellStyle name="DataCol21" xfId="1130"/>
    <cellStyle name="DataCol22" xfId="1131"/>
    <cellStyle name="DataCol23" xfId="1132"/>
    <cellStyle name="DataCol24" xfId="1133"/>
    <cellStyle name="DataCol25" xfId="1134"/>
    <cellStyle name="DataCol3" xfId="1135"/>
    <cellStyle name="DataCol4" xfId="1136"/>
    <cellStyle name="DataCol5" xfId="1137"/>
    <cellStyle name="DataCol6" xfId="1138"/>
    <cellStyle name="DataCol7" xfId="1139"/>
    <cellStyle name="DataCol8" xfId="1140"/>
    <cellStyle name="DataCol9" xfId="1141"/>
    <cellStyle name="DataReportHeader_1_1" xfId="1142"/>
    <cellStyle name="DataTableEndSum1" xfId="1143"/>
    <cellStyle name="DataTableEndSum1 2" xfId="1366"/>
    <cellStyle name="DataTableEndSum10" xfId="1144"/>
    <cellStyle name="DataTableEndSum10 2" xfId="1367"/>
    <cellStyle name="DataTableEndSum11" xfId="1145"/>
    <cellStyle name="DataTableEndSum11 2" xfId="1368"/>
    <cellStyle name="DataTableEndSum12" xfId="1146"/>
    <cellStyle name="DataTableEndSum12 2" xfId="1369"/>
    <cellStyle name="DataTableEndSum13" xfId="1147"/>
    <cellStyle name="DataTableEndSum13 2" xfId="1370"/>
    <cellStyle name="DataTableEndSum14" xfId="1148"/>
    <cellStyle name="DataTableEndSum14 2" xfId="1371"/>
    <cellStyle name="DataTableEndSum15" xfId="1149"/>
    <cellStyle name="DataTableEndSum15 2" xfId="1372"/>
    <cellStyle name="DataTableEndSum16" xfId="1150"/>
    <cellStyle name="DataTableEndSum16 2" xfId="1373"/>
    <cellStyle name="DataTableEndSum17" xfId="1151"/>
    <cellStyle name="DataTableEndSum17 2" xfId="1374"/>
    <cellStyle name="DataTableEndSum18" xfId="1152"/>
    <cellStyle name="DataTableEndSum18 2" xfId="1375"/>
    <cellStyle name="DataTableEndSum19" xfId="1153"/>
    <cellStyle name="DataTableEndSum19 2" xfId="1376"/>
    <cellStyle name="DataTableEndSum2" xfId="1154"/>
    <cellStyle name="DataTableEndSum2 2" xfId="1377"/>
    <cellStyle name="DataTableEndSum20" xfId="1155"/>
    <cellStyle name="DataTableEndSum20 2" xfId="1378"/>
    <cellStyle name="DataTableEndSum21" xfId="1156"/>
    <cellStyle name="DataTableEndSum21 2" xfId="1379"/>
    <cellStyle name="DataTableEndSum22" xfId="1157"/>
    <cellStyle name="DataTableEndSum22 2" xfId="1380"/>
    <cellStyle name="DataTableEndSum23" xfId="1158"/>
    <cellStyle name="DataTableEndSum23 2" xfId="1381"/>
    <cellStyle name="DataTableEndSum24" xfId="1159"/>
    <cellStyle name="DataTableEndSum24 2" xfId="1382"/>
    <cellStyle name="DataTableEndSum25" xfId="1160"/>
    <cellStyle name="DataTableEndSum25 2" xfId="1383"/>
    <cellStyle name="DataTableEndSum3" xfId="1161"/>
    <cellStyle name="DataTableEndSum3 2" xfId="1384"/>
    <cellStyle name="DataTableEndSum4" xfId="1162"/>
    <cellStyle name="DataTableEndSum4 2" xfId="1385"/>
    <cellStyle name="DataTableEndSum5" xfId="1163"/>
    <cellStyle name="DataTableEndSum5 2" xfId="1386"/>
    <cellStyle name="DataTableEndSum6" xfId="1164"/>
    <cellStyle name="DataTableEndSum6 2" xfId="1387"/>
    <cellStyle name="DataTableEndSum7" xfId="1165"/>
    <cellStyle name="DataTableEndSum7 2" xfId="1388"/>
    <cellStyle name="DataTableEndSum8" xfId="1166"/>
    <cellStyle name="DataTableEndSum8 2" xfId="1389"/>
    <cellStyle name="DataTableEndSum9" xfId="1167"/>
    <cellStyle name="DataTableEndSum9 2" xfId="1390"/>
    <cellStyle name="DataTitle" xfId="1168"/>
    <cellStyle name="DataTitle 2" xfId="1391"/>
    <cellStyle name="DataTitle 3" xfId="1365"/>
    <cellStyle name="DataTitle 3 2" xfId="1432"/>
    <cellStyle name="Date" xfId="720"/>
    <cellStyle name="Date Short" xfId="721"/>
    <cellStyle name="Define-Column" xfId="722"/>
    <cellStyle name="Deviant" xfId="1496"/>
    <cellStyle name="Dezimal [0]_laroux" xfId="723"/>
    <cellStyle name="Dezimal_laroux" xfId="724"/>
    <cellStyle name="done" xfId="1497"/>
    <cellStyle name="Dziesiêtny [0]_1" xfId="1498"/>
    <cellStyle name="Dziesiêtny_1" xfId="1499"/>
    <cellStyle name="Enter Currency (0)" xfId="725"/>
    <cellStyle name="Enter Currency (2)" xfId="726"/>
    <cellStyle name="Enter Units (0)" xfId="727"/>
    <cellStyle name="Enter Units (1)" xfId="728"/>
    <cellStyle name="Enter Units (2)" xfId="729"/>
    <cellStyle name="Euro" xfId="730"/>
    <cellStyle name="Euro 2" xfId="1500"/>
    <cellStyle name="Excel Built-in Normal" xfId="54"/>
    <cellStyle name="Excel Built-in Normal 2" xfId="731"/>
    <cellStyle name="Excel Built-in Normal 2 2" xfId="1169"/>
    <cellStyle name="Excel Built-in Normal 2 2 2" xfId="1347"/>
    <cellStyle name="Excel Built-in Normal 2 3" xfId="1348"/>
    <cellStyle name="Excel Built-in Normal 2_КВ Чхім 0108 вар3" xfId="1170"/>
    <cellStyle name="Excel Built-in Normal 3" xfId="1171"/>
    <cellStyle name="Excel Built-in Normal 3 2" xfId="1349"/>
    <cellStyle name="Excel Built-in Normal 4" xfId="1046"/>
    <cellStyle name="Excel Built-in Normal_КВ Чхім 0108 вар3" xfId="1172"/>
    <cellStyle name="Explanatory Text" xfId="55"/>
    <cellStyle name="Explanatory Text 2" xfId="1173"/>
    <cellStyle name="Factor" xfId="1501"/>
    <cellStyle name="for_CFS" xfId="1502"/>
    <cellStyle name="From" xfId="732"/>
    <cellStyle name="FS10" xfId="733"/>
    <cellStyle name="Good" xfId="56"/>
    <cellStyle name="Good 2" xfId="1174"/>
    <cellStyle name="Grey" xfId="734"/>
    <cellStyle name="Header1" xfId="735"/>
    <cellStyle name="Header2" xfId="736"/>
    <cellStyle name="Heading 1" xfId="57"/>
    <cellStyle name="Heading 1 2" xfId="1175"/>
    <cellStyle name="Heading 2" xfId="58"/>
    <cellStyle name="Heading 2 2" xfId="1176"/>
    <cellStyle name="Heading 3" xfId="59"/>
    <cellStyle name="Heading 3 2" xfId="1177"/>
    <cellStyle name="Heading 4" xfId="60"/>
    <cellStyle name="Heading 4 2" xfId="1178"/>
    <cellStyle name="highlight" xfId="737"/>
    <cellStyle name="Hyperlink 2" xfId="738"/>
    <cellStyle name="Hyperlink_MILL_PVG_8" xfId="1503"/>
    <cellStyle name="Iau?iue" xfId="739"/>
    <cellStyle name="Input" xfId="61"/>
    <cellStyle name="Input [yellow]" xfId="740"/>
    <cellStyle name="Input 2" xfId="216"/>
    <cellStyle name="Input 2 2" xfId="1392"/>
    <cellStyle name="Input 3" xfId="1179"/>
    <cellStyle name="Input_ББЛ_Слайд_101209" xfId="1504"/>
    <cellStyle name="ItemCode" xfId="1505"/>
    <cellStyle name="ItemName" xfId="1506"/>
    <cellStyle name="Level0" xfId="741"/>
    <cellStyle name="Level0 2" xfId="742"/>
    <cellStyle name="Level0 3" xfId="743"/>
    <cellStyle name="Level0 4" xfId="744"/>
    <cellStyle name="Level0_Директор 2011-Шаблон" xfId="745"/>
    <cellStyle name="Level1" xfId="746"/>
    <cellStyle name="Level1-Numbers" xfId="747"/>
    <cellStyle name="Level1-Numbers-Hide" xfId="748"/>
    <cellStyle name="Level2" xfId="749"/>
    <cellStyle name="Level2-Hide" xfId="750"/>
    <cellStyle name="Level2-Numbers" xfId="751"/>
    <cellStyle name="Level2-Numbers-Hide" xfId="752"/>
    <cellStyle name="Level3" xfId="753"/>
    <cellStyle name="Level3-Hide" xfId="754"/>
    <cellStyle name="Level3-Numbers" xfId="755"/>
    <cellStyle name="Level3-Numbers-Hide" xfId="756"/>
    <cellStyle name="Level4" xfId="757"/>
    <cellStyle name="Level4-Hide" xfId="758"/>
    <cellStyle name="Level4-Numbers" xfId="759"/>
    <cellStyle name="Level4-Numbers-Hide" xfId="760"/>
    <cellStyle name="Level5" xfId="761"/>
    <cellStyle name="Level5-Hide" xfId="762"/>
    <cellStyle name="Level5-Numbers" xfId="763"/>
    <cellStyle name="Level5-Numbers-Hide" xfId="764"/>
    <cellStyle name="Level6" xfId="765"/>
    <cellStyle name="Level6-Hide" xfId="766"/>
    <cellStyle name="Level6-Numbers" xfId="767"/>
    <cellStyle name="Level7" xfId="768"/>
    <cellStyle name="Level7-Hide" xfId="769"/>
    <cellStyle name="Level7-Numbers" xfId="770"/>
    <cellStyle name="Link Currency (0)" xfId="771"/>
    <cellStyle name="Link Currency (2)" xfId="772"/>
    <cellStyle name="Link Units (0)" xfId="773"/>
    <cellStyle name="Link Units (1)" xfId="774"/>
    <cellStyle name="Link Units (2)" xfId="775"/>
    <cellStyle name="Linked Cell" xfId="62"/>
    <cellStyle name="Linked Cell 2" xfId="1180"/>
    <cellStyle name="Milliers [0]_laroux" xfId="776"/>
    <cellStyle name="Milliers_laroux" xfId="777"/>
    <cellStyle name="Neutral" xfId="63"/>
    <cellStyle name="Neutral 2" xfId="1181"/>
    <cellStyle name="normal" xfId="778"/>
    <cellStyle name="Normal - Style1" xfId="779"/>
    <cellStyle name="Normal - Style1 2" xfId="1507"/>
    <cellStyle name="Normal - Style1 3" xfId="1508"/>
    <cellStyle name="Normal 2" xfId="780"/>
    <cellStyle name="Normal 2 2" xfId="1182"/>
    <cellStyle name="Normal_# 41-Market &amp;Trends" xfId="781"/>
    <cellStyle name="normální_Rozvaha - aktiva" xfId="1509"/>
    <cellStyle name="Normalny_0" xfId="1510"/>
    <cellStyle name="normalPercent" xfId="782"/>
    <cellStyle name="normбlnм_laroux" xfId="1511"/>
    <cellStyle name="nornPercent" xfId="783"/>
    <cellStyle name="Note" xfId="64"/>
    <cellStyle name="Note 2" xfId="217"/>
    <cellStyle name="Note 2 2" xfId="1393"/>
    <cellStyle name="Note 3" xfId="1183"/>
    <cellStyle name="Number-Cells" xfId="784"/>
    <cellStyle name="Number-Cells-Column2" xfId="785"/>
    <cellStyle name="Number-Cells-Column5" xfId="786"/>
    <cellStyle name="Output" xfId="65"/>
    <cellStyle name="Output 2" xfId="218"/>
    <cellStyle name="Output 2 2" xfId="1394"/>
    <cellStyle name="Output 3" xfId="1184"/>
    <cellStyle name="Percent [0]" xfId="787"/>
    <cellStyle name="Percent [00]" xfId="788"/>
    <cellStyle name="Percent [2]" xfId="789"/>
    <cellStyle name="Percent [2] 2" xfId="1512"/>
    <cellStyle name="Percent [2] 3" xfId="1513"/>
    <cellStyle name="Percent_#6 Temps &amp; Contractors" xfId="790"/>
    <cellStyle name="PrePop Currency (0)" xfId="791"/>
    <cellStyle name="PrePop Currency (2)" xfId="792"/>
    <cellStyle name="PrePop Units (0)" xfId="793"/>
    <cellStyle name="PrePop Units (1)" xfId="794"/>
    <cellStyle name="PrePop Units (2)" xfId="795"/>
    <cellStyle name="Row-Header" xfId="796"/>
    <cellStyle name="S10" xfId="1514"/>
    <cellStyle name="S4" xfId="797"/>
    <cellStyle name="S5" xfId="1515"/>
    <cellStyle name="S6" xfId="1516"/>
    <cellStyle name="S7" xfId="798"/>
    <cellStyle name="S8" xfId="1517"/>
    <cellStyle name="STYLE1 - Style1" xfId="1518"/>
    <cellStyle name="TableStyleLight1" xfId="1019"/>
    <cellStyle name="Text" xfId="799"/>
    <cellStyle name="Text Indent A" xfId="800"/>
    <cellStyle name="Text Indent B" xfId="801"/>
    <cellStyle name="Text Indent C" xfId="802"/>
    <cellStyle name="Title" xfId="66"/>
    <cellStyle name="Title 2" xfId="1185"/>
    <cellStyle name="To" xfId="1519"/>
    <cellStyle name="Total" xfId="67"/>
    <cellStyle name="Total 2" xfId="219"/>
    <cellStyle name="Total 2 2" xfId="1395"/>
    <cellStyle name="Total 3" xfId="1186"/>
    <cellStyle name="vb-rynok" xfId="803"/>
    <cellStyle name="Währung [0]_laroux" xfId="1520"/>
    <cellStyle name="Währung_laroux" xfId="1521"/>
    <cellStyle name="Walutowy [0]_1" xfId="1522"/>
    <cellStyle name="Walutowy_1" xfId="1523"/>
    <cellStyle name="Warning Text" xfId="68"/>
    <cellStyle name="Warning Text 2" xfId="1187"/>
    <cellStyle name="WIP" xfId="1524"/>
    <cellStyle name="Zero" xfId="1525"/>
    <cellStyle name="Акцент1 2" xfId="69"/>
    <cellStyle name="Акцент1 2 2" xfId="1020"/>
    <cellStyle name="Акцент1 2 2 2" xfId="1188"/>
    <cellStyle name="Акцент1 2_КВ Чхім 0108 вар3" xfId="1189"/>
    <cellStyle name="Акцент1 3" xfId="804"/>
    <cellStyle name="Акцент1 3 2" xfId="1190"/>
    <cellStyle name="Акцент1 4" xfId="1526"/>
    <cellStyle name="Акцент2 2" xfId="70"/>
    <cellStyle name="Акцент2 2 2" xfId="1021"/>
    <cellStyle name="Акцент2 2 2 2" xfId="1191"/>
    <cellStyle name="Акцент2 2_КВ Чхім 0108 вар3" xfId="1192"/>
    <cellStyle name="Акцент2 3" xfId="1193"/>
    <cellStyle name="Акцент3 2" xfId="71"/>
    <cellStyle name="Акцент3 2 2" xfId="1022"/>
    <cellStyle name="Акцент3 2 2 2" xfId="1194"/>
    <cellStyle name="Акцент3 2_КВ Чхім 0108 вар3" xfId="1195"/>
    <cellStyle name="Акцент3 3" xfId="1196"/>
    <cellStyle name="Акцент4 2" xfId="72"/>
    <cellStyle name="Акцент4 2 2" xfId="1023"/>
    <cellStyle name="Акцент4 2 2 2" xfId="1197"/>
    <cellStyle name="Акцент4 2_КВ Чхім 0108 вар3" xfId="1198"/>
    <cellStyle name="Акцент4 3" xfId="805"/>
    <cellStyle name="Акцент4 4" xfId="1527"/>
    <cellStyle name="Акцент5 2" xfId="73"/>
    <cellStyle name="Акцент5 2 2" xfId="1024"/>
    <cellStyle name="Акцент5 2 2 2" xfId="1199"/>
    <cellStyle name="Акцент5 2_КВ Чхім 0108 вар3" xfId="1200"/>
    <cellStyle name="Акцент5 3" xfId="1201"/>
    <cellStyle name="Акцент6 2" xfId="74"/>
    <cellStyle name="Акцент6 2 2" xfId="1025"/>
    <cellStyle name="Акцент6 2 2 2" xfId="1202"/>
    <cellStyle name="Акцент6 2_КВ Чхім 0108 вар3" xfId="1203"/>
    <cellStyle name="Акцент6 3" xfId="1204"/>
    <cellStyle name="Акцентування1" xfId="806"/>
    <cellStyle name="Акцентування1 1" xfId="807"/>
    <cellStyle name="Акцентування1 2" xfId="808"/>
    <cellStyle name="Акцентування1 3" xfId="809"/>
    <cellStyle name="Акцентування1 4" xfId="810"/>
    <cellStyle name="Акцентування1 5" xfId="1284"/>
    <cellStyle name="Акцентування1_ЗапасыЛена2" xfId="811"/>
    <cellStyle name="Акцентування2" xfId="812"/>
    <cellStyle name="Акцентування2 1" xfId="813"/>
    <cellStyle name="Акцентування2 2" xfId="814"/>
    <cellStyle name="Акцентування2 3" xfId="815"/>
    <cellStyle name="Акцентування2 4" xfId="816"/>
    <cellStyle name="Акцентування2 5" xfId="1285"/>
    <cellStyle name="Акцентування2_ЗапасыЛена2" xfId="817"/>
    <cellStyle name="Акцентування3" xfId="818"/>
    <cellStyle name="Акцентування3 1" xfId="819"/>
    <cellStyle name="Акцентування3 2" xfId="820"/>
    <cellStyle name="Акцентування3 3" xfId="821"/>
    <cellStyle name="Акцентування3 4" xfId="822"/>
    <cellStyle name="Акцентування3 5" xfId="1286"/>
    <cellStyle name="Акцентування3_ЗапасыЛена2" xfId="823"/>
    <cellStyle name="Акцентування4" xfId="824"/>
    <cellStyle name="Акцентування4 1" xfId="825"/>
    <cellStyle name="Акцентування4 2" xfId="826"/>
    <cellStyle name="Акцентування4 3" xfId="827"/>
    <cellStyle name="Акцентування4 4" xfId="828"/>
    <cellStyle name="Акцентування4 5" xfId="1287"/>
    <cellStyle name="Акцентування4_ЗапасыЛена2" xfId="829"/>
    <cellStyle name="Акцентування5" xfId="830"/>
    <cellStyle name="Акцентування5 1" xfId="831"/>
    <cellStyle name="Акцентування5 2" xfId="832"/>
    <cellStyle name="Акцентування5 3" xfId="833"/>
    <cellStyle name="Акцентування5 4" xfId="834"/>
    <cellStyle name="Акцентування5 5" xfId="1288"/>
    <cellStyle name="Акцентування5_ЗапасыЛена2" xfId="835"/>
    <cellStyle name="Акцентування6" xfId="836"/>
    <cellStyle name="Акцентування6 1" xfId="837"/>
    <cellStyle name="Акцентування6 2" xfId="838"/>
    <cellStyle name="Акцентування6 3" xfId="839"/>
    <cellStyle name="Акцентування6 4" xfId="840"/>
    <cellStyle name="Акцентування6 5" xfId="1289"/>
    <cellStyle name="Акцентування6_ЗапасыЛена2" xfId="841"/>
    <cellStyle name="Ввід" xfId="842"/>
    <cellStyle name="Ввід 1" xfId="843"/>
    <cellStyle name="Ввід 2" xfId="844"/>
    <cellStyle name="Ввід 2 2" xfId="1396"/>
    <cellStyle name="Ввід 3" xfId="845"/>
    <cellStyle name="Ввід 4" xfId="846"/>
    <cellStyle name="Ввід 5" xfId="1290"/>
    <cellStyle name="Ввід_ЗапасыЛена2" xfId="847"/>
    <cellStyle name="Ввод  2" xfId="75"/>
    <cellStyle name="Ввод  2 2" xfId="1026"/>
    <cellStyle name="Ввод  2 2 2" xfId="1399"/>
    <cellStyle name="Ввод  2 2 3" xfId="1205"/>
    <cellStyle name="Ввод  2 3" xfId="1398"/>
    <cellStyle name="Ввод  2_КВ Чхім 0108 вар3" xfId="1206"/>
    <cellStyle name="Ввод  3" xfId="1207"/>
    <cellStyle name="Ввод  3 2" xfId="1400"/>
    <cellStyle name="Ввод  4" xfId="1397"/>
    <cellStyle name="Відсотковий 2" xfId="76"/>
    <cellStyle name="Відсотковий 2 2" xfId="1585"/>
    <cellStyle name="Відсотковий 3" xfId="1586"/>
    <cellStyle name="Внебиржевой" xfId="848"/>
    <cellStyle name="Вывод 2" xfId="77"/>
    <cellStyle name="Вывод 2 2" xfId="1027"/>
    <cellStyle name="Вывод 2 2 2" xfId="1402"/>
    <cellStyle name="Вывод 2 2 3" xfId="1208"/>
    <cellStyle name="Вывод 2 3" xfId="1401"/>
    <cellStyle name="Вывод 2_КВ Чхім 0108 вар3" xfId="1209"/>
    <cellStyle name="Вывод 3" xfId="849"/>
    <cellStyle name="Вывод 3 2" xfId="1403"/>
    <cellStyle name="Вывод 4" xfId="1528"/>
    <cellStyle name="Вычисление 2" xfId="78"/>
    <cellStyle name="Вычисление 2 2" xfId="1028"/>
    <cellStyle name="Вычисление 2 2 2" xfId="1405"/>
    <cellStyle name="Вычисление 2 2 3" xfId="1210"/>
    <cellStyle name="Вычисление 2 3" xfId="1404"/>
    <cellStyle name="Вычисление 2_КВ Чхім 0108 вар3" xfId="1211"/>
    <cellStyle name="Вычисление 3" xfId="850"/>
    <cellStyle name="Вычисление 3 2" xfId="1406"/>
    <cellStyle name="Вычисление 3 3" xfId="1212"/>
    <cellStyle name="Вычисление 4" xfId="1529"/>
    <cellStyle name="Денежный [0] 2" xfId="1530"/>
    <cellStyle name="Денежный 2" xfId="79"/>
    <cellStyle name="Денежный 2 2" xfId="1214"/>
    <cellStyle name="Денежный 2 3" xfId="1213"/>
    <cellStyle name="Денежный 2_Копия Тариф по пост 242 ЗВЕДЕНИЙ 2014 3" xfId="1215"/>
    <cellStyle name="Денежный 3" xfId="80"/>
    <cellStyle name="Денежный 4" xfId="81"/>
    <cellStyle name="Добре" xfId="851"/>
    <cellStyle name="Добре 1" xfId="852"/>
    <cellStyle name="Добре 2" xfId="853"/>
    <cellStyle name="Добре 3" xfId="854"/>
    <cellStyle name="Добре 4" xfId="855"/>
    <cellStyle name="Добре 5" xfId="1291"/>
    <cellStyle name="Добре_ЗапасыЛена2" xfId="856"/>
    <cellStyle name="Заголовок 1 1" xfId="857"/>
    <cellStyle name="Заголовок 1 2" xfId="82"/>
    <cellStyle name="Заголовок 1 2 2" xfId="1029"/>
    <cellStyle name="Заголовок 1 3" xfId="83"/>
    <cellStyle name="Заголовок 1 3 2" xfId="1216"/>
    <cellStyle name="Заголовок 1 4" xfId="858"/>
    <cellStyle name="Заголовок 2 1" xfId="859"/>
    <cellStyle name="Заголовок 2 2" xfId="84"/>
    <cellStyle name="Заголовок 2 2 2" xfId="1030"/>
    <cellStyle name="Заголовок 2 3" xfId="85"/>
    <cellStyle name="Заголовок 2 3 2" xfId="1217"/>
    <cellStyle name="Заголовок 2 4" xfId="860"/>
    <cellStyle name="Заголовок 3 1" xfId="861"/>
    <cellStyle name="Заголовок 3 2" xfId="86"/>
    <cellStyle name="Заголовок 3 2 2" xfId="1031"/>
    <cellStyle name="Заголовок 3 3" xfId="87"/>
    <cellStyle name="Заголовок 3 3 2" xfId="1218"/>
    <cellStyle name="Заголовок 3 4" xfId="862"/>
    <cellStyle name="Заголовок 4 1" xfId="863"/>
    <cellStyle name="Заголовок 4 2" xfId="88"/>
    <cellStyle name="Заголовок 4 2 2" xfId="1032"/>
    <cellStyle name="Заголовок 4 3" xfId="89"/>
    <cellStyle name="Заголовок 4 3 2" xfId="1219"/>
    <cellStyle name="Заголовок 4 4" xfId="864"/>
    <cellStyle name="Звичайний 10" xfId="1531"/>
    <cellStyle name="Звичайний 11" xfId="1587"/>
    <cellStyle name="Звичайний 2" xfId="7"/>
    <cellStyle name="Звичайний 2 2" xfId="90"/>
    <cellStyle name="Звичайний 2 2 2" xfId="1532"/>
    <cellStyle name="Звичайний 2 3" xfId="1533"/>
    <cellStyle name="Звичайний 2 3 2" xfId="1534"/>
    <cellStyle name="Звичайний 3" xfId="91"/>
    <cellStyle name="Звичайний 3 2" xfId="92"/>
    <cellStyle name="Звичайний 3 2 2" xfId="1535"/>
    <cellStyle name="Звичайний 3 3" xfId="93"/>
    <cellStyle name="Звичайний 3 4" xfId="94"/>
    <cellStyle name="Звичайний 3 5" xfId="95"/>
    <cellStyle name="Звичайний 3 6" xfId="96"/>
    <cellStyle name="Звичайний 3 6 2" xfId="97"/>
    <cellStyle name="Звичайний 3 7" xfId="98"/>
    <cellStyle name="Звичайний 3 8" xfId="99"/>
    <cellStyle name="Звичайний 4" xfId="100"/>
    <cellStyle name="Звичайний 4 2" xfId="101"/>
    <cellStyle name="Звичайний 4 3" xfId="102"/>
    <cellStyle name="Звичайний 5" xfId="103"/>
    <cellStyle name="Звичайний 5 2" xfId="214"/>
    <cellStyle name="Звичайний 6" xfId="220"/>
    <cellStyle name="Звичайний 7" xfId="221"/>
    <cellStyle name="Звичайний 8" xfId="222"/>
    <cellStyle name="Звичайний 9" xfId="1588"/>
    <cellStyle name="Зв'язана клітинка" xfId="865"/>
    <cellStyle name="Зв'язана клітинка 1" xfId="866"/>
    <cellStyle name="Зв'язана клітинка 2" xfId="867"/>
    <cellStyle name="Зв'язана клітинка 3" xfId="868"/>
    <cellStyle name="Зв'язана клітинка 4" xfId="869"/>
    <cellStyle name="Зв'язана клітинка_ЗапасыЛена2" xfId="870"/>
    <cellStyle name="Итог 2" xfId="104"/>
    <cellStyle name="Итог 2 2" xfId="1033"/>
    <cellStyle name="Итог 2 2 2" xfId="1407"/>
    <cellStyle name="Итог 3" xfId="871"/>
    <cellStyle name="Итог 3 2" xfId="1408"/>
    <cellStyle name="Итог 3 3" xfId="1220"/>
    <cellStyle name="Итог 4" xfId="1536"/>
    <cellStyle name="Контрольна клітинка" xfId="872"/>
    <cellStyle name="Контрольна клітинка 1" xfId="873"/>
    <cellStyle name="Контрольна клітинка 2" xfId="874"/>
    <cellStyle name="Контрольна клітинка 3" xfId="875"/>
    <cellStyle name="Контрольна клітинка 4" xfId="876"/>
    <cellStyle name="Контрольна клітинка 5" xfId="1292"/>
    <cellStyle name="Контрольна клітинка_ЗапасыЛена2" xfId="877"/>
    <cellStyle name="Контрольная ячейка 2" xfId="105"/>
    <cellStyle name="Контрольная ячейка 2 2" xfId="1034"/>
    <cellStyle name="Контрольная ячейка 2 2 2" xfId="1221"/>
    <cellStyle name="Контрольная ячейка 2_КВ Чхім 0108 вар3" xfId="1222"/>
    <cellStyle name="Контрольная ячейка 3" xfId="1223"/>
    <cellStyle name="Назва" xfId="878"/>
    <cellStyle name="Назва 1" xfId="879"/>
    <cellStyle name="Назва 2" xfId="880"/>
    <cellStyle name="Назва 3" xfId="881"/>
    <cellStyle name="Назва 4" xfId="882"/>
    <cellStyle name="Назва_ЗапасыЛена2" xfId="883"/>
    <cellStyle name="Название 2" xfId="106"/>
    <cellStyle name="Название 2 2" xfId="1035"/>
    <cellStyle name="Название 3" xfId="884"/>
    <cellStyle name="Название 4" xfId="1537"/>
    <cellStyle name="Нейтральный 2" xfId="107"/>
    <cellStyle name="Нейтральный 2 2" xfId="1036"/>
    <cellStyle name="Нейтральный 2 2 2" xfId="1224"/>
    <cellStyle name="Нейтральный 2_КВ Чхім 0108 вар3" xfId="1225"/>
    <cellStyle name="Нейтральный 3" xfId="1226"/>
    <cellStyle name="Обчислення" xfId="885"/>
    <cellStyle name="Обчислення 1" xfId="886"/>
    <cellStyle name="Обчислення 2" xfId="887"/>
    <cellStyle name="Обчислення 2 2" xfId="1428"/>
    <cellStyle name="Обчислення 3" xfId="888"/>
    <cellStyle name="Обчислення 4" xfId="889"/>
    <cellStyle name="Обчислення 5" xfId="1293"/>
    <cellStyle name="Обчислення_ЗапасыЛена2" xfId="890"/>
    <cellStyle name="Обычный" xfId="0" builtinId="0"/>
    <cellStyle name="Обычный 1" xfId="891"/>
    <cellStyle name="Обычный 10" xfId="108"/>
    <cellStyle name="Обычный 10 2" xfId="109"/>
    <cellStyle name="Обычный 10 3" xfId="110"/>
    <cellStyle name="Обычный 10 4" xfId="111"/>
    <cellStyle name="Обычный 10 5" xfId="112"/>
    <cellStyle name="Обычный 10 6" xfId="1363"/>
    <cellStyle name="Обычный 10 8" xfId="1589"/>
    <cellStyle name="Обычный 11" xfId="113"/>
    <cellStyle name="Обычный 11 2" xfId="114"/>
    <cellStyle name="Обычный 11 3" xfId="115"/>
    <cellStyle name="Обычный 11 4" xfId="1538"/>
    <cellStyle name="Обычный 11 4 2" xfId="1539"/>
    <cellStyle name="Обычный 11 5" xfId="1570"/>
    <cellStyle name="Обычный 11 6" xfId="1576"/>
    <cellStyle name="Обычный 11 7" xfId="1581"/>
    <cellStyle name="Обычный 12" xfId="116"/>
    <cellStyle name="Обычный 13" xfId="117"/>
    <cellStyle name="Обычный 14" xfId="118"/>
    <cellStyle name="Обычный 15" xfId="892"/>
    <cellStyle name="Обычный 15 2" xfId="1572"/>
    <cellStyle name="Обычный 15 3" xfId="1590"/>
    <cellStyle name="Обычный 15 4" xfId="1591"/>
    <cellStyle name="Обычный 15 5" xfId="1592"/>
    <cellStyle name="Обычный 16" xfId="893"/>
    <cellStyle name="Обычный 16 2" xfId="1593"/>
    <cellStyle name="Обычный 17" xfId="894"/>
    <cellStyle name="Обычный 18" xfId="895"/>
    <cellStyle name="Обычный 19" xfId="896"/>
    <cellStyle name="Обычный 19 2" xfId="897"/>
    <cellStyle name="Обычный 19_бюджет новая форма2" xfId="898"/>
    <cellStyle name="Обычный 2" xfId="1"/>
    <cellStyle name="Обычный 2 10" xfId="119"/>
    <cellStyle name="Обычный 2 10 2" xfId="899"/>
    <cellStyle name="Обычный 2 10_финиш" xfId="900"/>
    <cellStyle name="Обычный 2 11" xfId="120"/>
    <cellStyle name="Обычный 2 12" xfId="121"/>
    <cellStyle name="Обычный 2 13" xfId="122"/>
    <cellStyle name="Обычный 2 14" xfId="123"/>
    <cellStyle name="Обычный 2 15" xfId="124"/>
    <cellStyle name="Обычный 2 16" xfId="125"/>
    <cellStyle name="Обычный 2 17" xfId="901"/>
    <cellStyle name="Обычный 2 18" xfId="1045"/>
    <cellStyle name="Обычный 2 2" xfId="126"/>
    <cellStyle name="Обычный 2 2 10" xfId="1228"/>
    <cellStyle name="Обычный 2 2 2" xfId="127"/>
    <cellStyle name="Обычный 2 2 2 10" xfId="1229"/>
    <cellStyle name="Обычный 2 2 2 2" xfId="128"/>
    <cellStyle name="Обычный 2 2 2 2 2" xfId="1410"/>
    <cellStyle name="Обычный 2 2 2 3" xfId="129"/>
    <cellStyle name="Обычный 2 2 2 4" xfId="130"/>
    <cellStyle name="Обычный 2 2 2 5" xfId="131"/>
    <cellStyle name="Обычный 2 2 2 6" xfId="132"/>
    <cellStyle name="Обычный 2 2 2 7" xfId="133"/>
    <cellStyle name="Обычный 2 2 2 8" xfId="134"/>
    <cellStyle name="Обычный 2 2 2 9" xfId="1006"/>
    <cellStyle name="Обычный 2 2 2_финиш" xfId="902"/>
    <cellStyle name="Обычный 2 2 3" xfId="135"/>
    <cellStyle name="Обычный 2 2 3 2" xfId="136"/>
    <cellStyle name="Обычный 2 2 3 3" xfId="1350"/>
    <cellStyle name="Обычный 2 2 4" xfId="137"/>
    <cellStyle name="Обычный 2 2 4 2" xfId="1409"/>
    <cellStyle name="Обычный 2 2 5" xfId="138"/>
    <cellStyle name="Обычный 2 2 6" xfId="139"/>
    <cellStyle name="Обычный 2 2 7" xfId="140"/>
    <cellStyle name="Обычный 2 2 8" xfId="141"/>
    <cellStyle name="Обычный 2 2 9" xfId="903"/>
    <cellStyle name="Обычный 2 2_Додатков_ матер_али Суми к_нцевийНКРКП 2" xfId="904"/>
    <cellStyle name="Обычный 2 3" xfId="142"/>
    <cellStyle name="Обычный 2 3 2" xfId="143"/>
    <cellStyle name="Обычный 2 3 2 2" xfId="1351"/>
    <cellStyle name="Обычный 2 3 2 3" xfId="1231"/>
    <cellStyle name="Обычный 2 3 3" xfId="144"/>
    <cellStyle name="Обычный 2 3 3 2" xfId="1352"/>
    <cellStyle name="Обычный 2 3 4" xfId="145"/>
    <cellStyle name="Обычный 2 3 5" xfId="1230"/>
    <cellStyle name="Обычный 2 3_КВ Чхім 0108 вар3" xfId="1232"/>
    <cellStyle name="Обычный 2 4" xfId="146"/>
    <cellStyle name="Обычный 2 4 2" xfId="147"/>
    <cellStyle name="Обычный 2 5" xfId="148"/>
    <cellStyle name="Обычный 2 5 2" xfId="149"/>
    <cellStyle name="Обычный 2 5 2 2" xfId="1233"/>
    <cellStyle name="Обычный 2 5_для тец недотоп" xfId="1540"/>
    <cellStyle name="Обычный 2 6" xfId="150"/>
    <cellStyle name="Обычный 2 6 2" xfId="1412"/>
    <cellStyle name="Обычный 2 6 3" xfId="1264"/>
    <cellStyle name="Обычный 2 7" xfId="151"/>
    <cellStyle name="Обычный 2 7 2" xfId="1227"/>
    <cellStyle name="Обычный 2 8" xfId="152"/>
    <cellStyle name="Обычный 2 8 2" xfId="1426"/>
    <cellStyle name="Обычный 2 9" xfId="153"/>
    <cellStyle name="Обычный 2_Аналіз старих тарифів на коміссію27_10_11" xfId="154"/>
    <cellStyle name="Обычный 20" xfId="905"/>
    <cellStyle name="Обычный 21" xfId="906"/>
    <cellStyle name="Обычный 22" xfId="907"/>
    <cellStyle name="Обычный 23" xfId="908"/>
    <cellStyle name="Обычный 24" xfId="1007"/>
    <cellStyle name="Обычный 25" xfId="1008"/>
    <cellStyle name="Обычный 26" xfId="1010"/>
    <cellStyle name="Обычный 27" xfId="1042"/>
    <cellStyle name="Обычный 28" xfId="1044"/>
    <cellStyle name="Обычный 29" xfId="1569"/>
    <cellStyle name="Обычный 3" xfId="5"/>
    <cellStyle name="Обычный 3 10" xfId="909"/>
    <cellStyle name="Обычный 3 10 6" xfId="1573"/>
    <cellStyle name="Обычный 3 11" xfId="910"/>
    <cellStyle name="Обычный 3 11 2 2" xfId="1594"/>
    <cellStyle name="Обычный 3 11 2 2 2" xfId="1438"/>
    <cellStyle name="Обычный 3 11 3" xfId="1595"/>
    <cellStyle name="Обычный 3 11 3 2" xfId="1437"/>
    <cellStyle name="Обычный 3 11 3 2 2" xfId="1565"/>
    <cellStyle name="Обычный 3 11 3 2 2 2" xfId="1608"/>
    <cellStyle name="Обычный 3 11 3 2 3" xfId="1607"/>
    <cellStyle name="Обычный 3 11 3 3" xfId="1566"/>
    <cellStyle name="Обычный 3 11 3 3 2" xfId="1596"/>
    <cellStyle name="Обычный 3 11 3 4" xfId="1597"/>
    <cellStyle name="Обычный 3 11 3 5" xfId="1598"/>
    <cellStyle name="Обычный 3 12" xfId="911"/>
    <cellStyle name="Обычный 3 13" xfId="912"/>
    <cellStyle name="Обычный 3 14" xfId="913"/>
    <cellStyle name="Обычный 3 15" xfId="1005"/>
    <cellStyle name="Обычный 3 15 2" xfId="1568"/>
    <cellStyle name="Обычный 3 15 2 2" xfId="1606"/>
    <cellStyle name="Обычный 3 15 3" xfId="1605"/>
    <cellStyle name="Обычный 3 16" xfId="1011"/>
    <cellStyle name="Обычный 3 17" xfId="1567"/>
    <cellStyle name="Обычный 3 2" xfId="155"/>
    <cellStyle name="Обычный 3 2 2" xfId="156"/>
    <cellStyle name="Обычный 3 3" xfId="157"/>
    <cellStyle name="Обычный 3 3 2" xfId="158"/>
    <cellStyle name="Обычный 3 3 2 2" xfId="1361"/>
    <cellStyle name="Обычный 3 3 2 2 2" xfId="1541"/>
    <cellStyle name="Обычный 3 3 2 3" xfId="1542"/>
    <cellStyle name="Обычный 3 3 3" xfId="159"/>
    <cellStyle name="Обычный 3 3 3 2" xfId="1413"/>
    <cellStyle name="Обычный 3 3 3 2 2" xfId="1543"/>
    <cellStyle name="Обычный 3 3 3 3" xfId="1544"/>
    <cellStyle name="Обычный 3 3 4" xfId="1234"/>
    <cellStyle name="Обычный 3 3 4 2" xfId="1545"/>
    <cellStyle name="Обычный 3 3 5" xfId="1546"/>
    <cellStyle name="Обычный 3 3 5 2" xfId="1547"/>
    <cellStyle name="Обычный 3 3 6" xfId="1548"/>
    <cellStyle name="Обычный 3 4" xfId="160"/>
    <cellStyle name="Обычный 3 4 2" xfId="161"/>
    <cellStyle name="Обычный 3 4 3" xfId="162"/>
    <cellStyle name="Обычный 3 4 4" xfId="1235"/>
    <cellStyle name="Обычный 3 5" xfId="163"/>
    <cellStyle name="Обычный 3 5 2" xfId="164"/>
    <cellStyle name="Обычный 3 6" xfId="165"/>
    <cellStyle name="Обычный 3 7" xfId="166"/>
    <cellStyle name="Обычный 3 8" xfId="167"/>
    <cellStyle name="Обычный 3 9" xfId="168"/>
    <cellStyle name="Обычный 3_Дефицит_7 млрд_0608_бс" xfId="914"/>
    <cellStyle name="Обычный 30" xfId="1574"/>
    <cellStyle name="Обычный 31" xfId="1578"/>
    <cellStyle name="Обычный 32" xfId="1434"/>
    <cellStyle name="Обычный 33" xfId="1435"/>
    <cellStyle name="Обычный 34" xfId="1436"/>
    <cellStyle name="Обычный 35" xfId="1579"/>
    <cellStyle name="Обычный 4" xfId="6"/>
    <cellStyle name="Обычный 4 10" xfId="1549"/>
    <cellStyle name="Обычный 4 11" xfId="1583"/>
    <cellStyle name="Обычный 4 2" xfId="169"/>
    <cellStyle name="Обычный 4 2 2" xfId="223"/>
    <cellStyle name="Обычный 4 2 2 2" xfId="1415"/>
    <cellStyle name="Обычный 4 2 2 3" xfId="1237"/>
    <cellStyle name="Обычный 4 2 3" xfId="224"/>
    <cellStyle name="Обычный 4 2_для тец недотоп" xfId="1550"/>
    <cellStyle name="Обычный 4 3" xfId="170"/>
    <cellStyle name="Обычный 4 3 2" xfId="171"/>
    <cellStyle name="Обычный 4 3 3" xfId="1238"/>
    <cellStyle name="Обычный 4 4" xfId="172"/>
    <cellStyle name="Обычный 4 4 2" xfId="1414"/>
    <cellStyle name="Обычный 4 5" xfId="173"/>
    <cellStyle name="Обычный 4 5 2" xfId="1424"/>
    <cellStyle name="Обычный 4 6" xfId="1411"/>
    <cellStyle name="Обычный 4 6 2 2" xfId="1599"/>
    <cellStyle name="Обычный 4 6 2 2 2" xfId="1584"/>
    <cellStyle name="Обычный 4 7" xfId="1236"/>
    <cellStyle name="Обычный 4 7 2" xfId="1600"/>
    <cellStyle name="Обычный 4 7 3" xfId="1601"/>
    <cellStyle name="Обычный 4 8" xfId="1427"/>
    <cellStyle name="Обычный 4 9" xfId="1551"/>
    <cellStyle name="Обычный 4_КВ Чхім 0108 вар3" xfId="1239"/>
    <cellStyle name="Обычный 5" xfId="174"/>
    <cellStyle name="Обычный 5 2" xfId="175"/>
    <cellStyle name="Обычный 5 2 2" xfId="1242"/>
    <cellStyle name="Обычный 5 2 3" xfId="1241"/>
    <cellStyle name="Обычный 5 2 3 2" xfId="1552"/>
    <cellStyle name="Обычный 5 2 4" xfId="1553"/>
    <cellStyle name="Обычный 5 2 4 2" xfId="1554"/>
    <cellStyle name="Обычный 5 2 5" xfId="1555"/>
    <cellStyle name="Обычный 5 2_для тец недотоп" xfId="1556"/>
    <cellStyle name="Обычный 5 3" xfId="176"/>
    <cellStyle name="Обычный 5 3 2" xfId="1265"/>
    <cellStyle name="Обычный 5 4" xfId="1353"/>
    <cellStyle name="Обычный 5 5" xfId="1416"/>
    <cellStyle name="Обычный 5 6" xfId="1240"/>
    <cellStyle name="Обычный 5_КВ Чхім 0108 вар3" xfId="1243"/>
    <cellStyle name="Обычный 6" xfId="177"/>
    <cellStyle name="Обычный 6 2" xfId="178"/>
    <cellStyle name="Обычный 6 2 2" xfId="1417"/>
    <cellStyle name="Обычный 6 3" xfId="179"/>
    <cellStyle name="Обычный 6 4" xfId="915"/>
    <cellStyle name="Обычный 6 5" xfId="1244"/>
    <cellStyle name="Обычный 6_бюджет новая форма2" xfId="916"/>
    <cellStyle name="Обычный 7" xfId="180"/>
    <cellStyle name="Обычный 7 2" xfId="181"/>
    <cellStyle name="Обычный 7 2 2" xfId="1354"/>
    <cellStyle name="Обычный 7 3" xfId="1245"/>
    <cellStyle name="Обычный 8" xfId="182"/>
    <cellStyle name="Обычный 8 2" xfId="183"/>
    <cellStyle name="Обычный 8 2 2" xfId="184"/>
    <cellStyle name="Обычный 8 2 3" xfId="1418"/>
    <cellStyle name="Обычный 8 3" xfId="185"/>
    <cellStyle name="Обычный 8 4" xfId="186"/>
    <cellStyle name="Обычный 8 5" xfId="1263"/>
    <cellStyle name="Обычный 9" xfId="187"/>
    <cellStyle name="Обычный 9 2" xfId="188"/>
    <cellStyle name="Обычный 9 3" xfId="1362"/>
    <cellStyle name="Підсумок" xfId="917"/>
    <cellStyle name="Підсумок 1" xfId="918"/>
    <cellStyle name="Підсумок 2" xfId="919"/>
    <cellStyle name="Підсумок 2 2" xfId="1429"/>
    <cellStyle name="Підсумок 3" xfId="920"/>
    <cellStyle name="Підсумок 4" xfId="921"/>
    <cellStyle name="Підсумок_ЗапасыЛена2" xfId="922"/>
    <cellStyle name="Плохой 2" xfId="189"/>
    <cellStyle name="Плохой 2 2" xfId="1037"/>
    <cellStyle name="Плохой 2 2 2" xfId="1246"/>
    <cellStyle name="Плохой 2_КВ Чхім 0108 вар3" xfId="1247"/>
    <cellStyle name="Плохой 3" xfId="1248"/>
    <cellStyle name="Поганий" xfId="923"/>
    <cellStyle name="Поганий 1" xfId="924"/>
    <cellStyle name="Поганий 2" xfId="925"/>
    <cellStyle name="Поганий 3" xfId="926"/>
    <cellStyle name="Поганий 4" xfId="927"/>
    <cellStyle name="Поганий 5" xfId="1294"/>
    <cellStyle name="Поганий_ЗапасыЛена2" xfId="928"/>
    <cellStyle name="Пояснение 2" xfId="190"/>
    <cellStyle name="Пояснение 2 2" xfId="1038"/>
    <cellStyle name="Пояснение 3" xfId="1557"/>
    <cellStyle name="Примечание 2" xfId="191"/>
    <cellStyle name="Примечание 2 2" xfId="929"/>
    <cellStyle name="Примечание 2 2 2" xfId="1420"/>
    <cellStyle name="Примечание 2 2 3" xfId="1249"/>
    <cellStyle name="Примечание 2 3" xfId="1355"/>
    <cellStyle name="Примечание 2 3 2" xfId="1431"/>
    <cellStyle name="Примечание 2 4" xfId="1419"/>
    <cellStyle name="Примечание 2__ЗВІТ 2011" xfId="1558"/>
    <cellStyle name="Примечание 3" xfId="930"/>
    <cellStyle name="Примечание 3 2" xfId="1421"/>
    <cellStyle name="Примечание 3 3" xfId="1250"/>
    <cellStyle name="Примечание 4" xfId="1559"/>
    <cellStyle name="Примітка" xfId="931"/>
    <cellStyle name="Примітка 1" xfId="932"/>
    <cellStyle name="Примітка 2" xfId="933"/>
    <cellStyle name="Примітка 2 2" xfId="1430"/>
    <cellStyle name="Примітка 3" xfId="934"/>
    <cellStyle name="Примітка 4" xfId="935"/>
    <cellStyle name="Примітка 5" xfId="1295"/>
    <cellStyle name="Примітка_ЗапасыЛена2" xfId="936"/>
    <cellStyle name="Процентный" xfId="1004" builtinId="5"/>
    <cellStyle name="Процентный 2" xfId="8"/>
    <cellStyle name="Процентный 2 10" xfId="937"/>
    <cellStyle name="Процентный 2 11" xfId="938"/>
    <cellStyle name="Процентный 2 12" xfId="939"/>
    <cellStyle name="Процентный 2 13" xfId="940"/>
    <cellStyle name="Процентный 2 14" xfId="941"/>
    <cellStyle name="Процентный 2 15" xfId="942"/>
    <cellStyle name="Процентный 2 16" xfId="943"/>
    <cellStyle name="Процентный 2 2" xfId="192"/>
    <cellStyle name="Процентный 2 2 2" xfId="193"/>
    <cellStyle name="Процентный 2 3" xfId="194"/>
    <cellStyle name="Процентный 2 4" xfId="944"/>
    <cellStyle name="Процентный 2 5" xfId="945"/>
    <cellStyle name="Процентный 2 6" xfId="946"/>
    <cellStyle name="Процентный 2 7" xfId="947"/>
    <cellStyle name="Процентный 2 8" xfId="948"/>
    <cellStyle name="Процентный 2 9" xfId="949"/>
    <cellStyle name="Процентный 2_Директор 2011-Шаблон" xfId="950"/>
    <cellStyle name="Процентный 3" xfId="195"/>
    <cellStyle name="Процентный 3 2" xfId="196"/>
    <cellStyle name="Процентный 3 2 2" xfId="1356"/>
    <cellStyle name="Процентный 3 3" xfId="1251"/>
    <cellStyle name="Процентный 4" xfId="197"/>
    <cellStyle name="Процентный 4 2" xfId="951"/>
    <cellStyle name="Процентный 4 3" xfId="1252"/>
    <cellStyle name="Процентный 5" xfId="198"/>
    <cellStyle name="Процентный 5 2" xfId="1254"/>
    <cellStyle name="Процентный 5 2 2" xfId="1357"/>
    <cellStyle name="Процентный 5 3" xfId="1358"/>
    <cellStyle name="Процентный 5 4" xfId="1253"/>
    <cellStyle name="Процентный 6" xfId="1298"/>
    <cellStyle name="Процентный 6 2" xfId="1560"/>
    <cellStyle name="Процентный 7" xfId="1561"/>
    <cellStyle name="Процентный 7 2" xfId="1562"/>
    <cellStyle name="Процентный 7 3" xfId="1571"/>
    <cellStyle name="Процентный 7 4" xfId="1577"/>
    <cellStyle name="Процентный 7 5" xfId="1582"/>
    <cellStyle name="Процентный 8" xfId="1575"/>
    <cellStyle name="Процентный 9" xfId="1580"/>
    <cellStyle name="Результат" xfId="952"/>
    <cellStyle name="Результат 1" xfId="953"/>
    <cellStyle name="Результат 1 1" xfId="954"/>
    <cellStyle name="Результат 1 2" xfId="1422"/>
    <cellStyle name="Результат 1 3" xfId="1296"/>
    <cellStyle name="Результат 1_УГПБ" xfId="955"/>
    <cellStyle name="Результат 2" xfId="956"/>
    <cellStyle name="Результат 3" xfId="957"/>
    <cellStyle name="Результат 4" xfId="958"/>
    <cellStyle name="Результат 5" xfId="959"/>
    <cellStyle name="Связанная ячейка 2" xfId="199"/>
    <cellStyle name="Связанная ячейка 2 2" xfId="1039"/>
    <cellStyle name="Связанная ячейка 3" xfId="1255"/>
    <cellStyle name="Середній" xfId="960"/>
    <cellStyle name="Середній 1" xfId="961"/>
    <cellStyle name="Середній 2" xfId="962"/>
    <cellStyle name="Середній 3" xfId="963"/>
    <cellStyle name="Середній 4" xfId="964"/>
    <cellStyle name="Середній 5" xfId="1297"/>
    <cellStyle name="Середній_ЗапасыЛена2" xfId="965"/>
    <cellStyle name="Стиль 1" xfId="966"/>
    <cellStyle name="Стиль 1 2" xfId="967"/>
    <cellStyle name="Стиль 1_Директор 2011-Шаблон" xfId="968"/>
    <cellStyle name="Стиль ПЭО" xfId="969"/>
    <cellStyle name="Стиль_названий" xfId="970"/>
    <cellStyle name="Текст ведомостей" xfId="1256"/>
    <cellStyle name="Текст ведомостей 2" xfId="1423"/>
    <cellStyle name="Текст ведомостей 3" xfId="1425"/>
    <cellStyle name="Текст ведомостей 3 2" xfId="1433"/>
    <cellStyle name="Текст попередження" xfId="971"/>
    <cellStyle name="Текст попередження 1" xfId="972"/>
    <cellStyle name="Текст попередження 2" xfId="973"/>
    <cellStyle name="Текст попередження 3" xfId="974"/>
    <cellStyle name="Текст попередження 4" xfId="975"/>
    <cellStyle name="Текст попередження_ЗапасыЛена2" xfId="976"/>
    <cellStyle name="Текст пояснення" xfId="977"/>
    <cellStyle name="Текст пояснення 1" xfId="978"/>
    <cellStyle name="Текст пояснення 2" xfId="979"/>
    <cellStyle name="Текст пояснення 3" xfId="980"/>
    <cellStyle name="Текст пояснення 4" xfId="981"/>
    <cellStyle name="Текст пояснення_ЗапасыЛена2" xfId="982"/>
    <cellStyle name="Текст предупреждения 2" xfId="200"/>
    <cellStyle name="Текст предупреждения 2 2" xfId="1040"/>
    <cellStyle name="Текст предупреждения 3" xfId="1563"/>
    <cellStyle name="Тысячи [0]_1.62" xfId="983"/>
    <cellStyle name="Тысячи_1.62" xfId="984"/>
    <cellStyle name="Финансовый [0] 2" xfId="201"/>
    <cellStyle name="Финансовый 10" xfId="1043"/>
    <cellStyle name="Финансовый 2" xfId="3"/>
    <cellStyle name="Финансовый 2 10" xfId="985"/>
    <cellStyle name="Финансовый 2 11" xfId="986"/>
    <cellStyle name="Финансовый 2 12" xfId="987"/>
    <cellStyle name="Финансовый 2 13" xfId="988"/>
    <cellStyle name="Финансовый 2 14" xfId="989"/>
    <cellStyle name="Финансовый 2 15" xfId="990"/>
    <cellStyle name="Финансовый 2 16" xfId="991"/>
    <cellStyle name="Финансовый 2 17" xfId="992"/>
    <cellStyle name="Финансовый 2 2" xfId="202"/>
    <cellStyle name="Финансовый 2 2 2" xfId="203"/>
    <cellStyle name="Финансовый 2 2 3" xfId="1257"/>
    <cellStyle name="Финансовый 2 3" xfId="204"/>
    <cellStyle name="Финансовый 2 4" xfId="205"/>
    <cellStyle name="Финансовый 2 5" xfId="206"/>
    <cellStyle name="Финансовый 2 6" xfId="207"/>
    <cellStyle name="Финансовый 2 7" xfId="993"/>
    <cellStyle name="Финансовый 2 8" xfId="994"/>
    <cellStyle name="Финансовый 2 9" xfId="995"/>
    <cellStyle name="Финансовый 2_Директор 2011-Шаблон" xfId="996"/>
    <cellStyle name="Финансовый 3" xfId="4"/>
    <cellStyle name="Финансовый 3 2" xfId="208"/>
    <cellStyle name="Финансовый 3 3" xfId="209"/>
    <cellStyle name="Финансовый 3 4" xfId="210"/>
    <cellStyle name="Финансовый 4" xfId="211"/>
    <cellStyle name="Финансовый 4 2" xfId="997"/>
    <cellStyle name="Финансовый 4 2 2" xfId="1359"/>
    <cellStyle name="Финансовый 4 2 3" xfId="1259"/>
    <cellStyle name="Финансовый 4 3" xfId="998"/>
    <cellStyle name="Финансовый 4 3 2" xfId="1360"/>
    <cellStyle name="Финансовый 4 4" xfId="1258"/>
    <cellStyle name="Финансовый 5" xfId="225"/>
    <cellStyle name="Финансовый 6" xfId="999"/>
    <cellStyle name="Финансовый 7" xfId="1000"/>
    <cellStyle name="Финансовый 8" xfId="1009"/>
    <cellStyle name="Финансовый 9" xfId="1012"/>
    <cellStyle name="Фінансовий 2" xfId="212"/>
    <cellStyle name="Фінансовий 2 2" xfId="1602"/>
    <cellStyle name="Фінансовий 3" xfId="1603"/>
    <cellStyle name="Фінансовий 6" xfId="1604"/>
    <cellStyle name="Хороший 2" xfId="213"/>
    <cellStyle name="Хороший 2 2" xfId="1041"/>
    <cellStyle name="Хороший 2 2 2" xfId="1260"/>
    <cellStyle name="Хороший 2_КВ Чхім 0108 вар3" xfId="1261"/>
    <cellStyle name="Хороший 3" xfId="1262"/>
    <cellStyle name="числовой" xfId="1001"/>
    <cellStyle name="Џђћ–…ќ’ќ›‰" xfId="1564"/>
    <cellStyle name="Ю" xfId="1002"/>
    <cellStyle name="Ю-FreeSet_10" xfId="1003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Medium9"/>
  <colors>
    <mruColors>
      <color rgb="FF00FFFF"/>
      <color rgb="FFEC20C5"/>
      <color rgb="FFFF7C80"/>
      <color rgb="FFFFFF99"/>
      <color rgb="FF8F314C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4.xml"/><Relationship Id="rId21" Type="http://schemas.openxmlformats.org/officeDocument/2006/relationships/externalLink" Target="externalLinks/externalLink9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1.xml"/><Relationship Id="rId68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2.xml"/><Relationship Id="rId89" Type="http://schemas.openxmlformats.org/officeDocument/2006/relationships/externalLink" Target="externalLinks/externalLink77.xml"/><Relationship Id="rId112" Type="http://schemas.openxmlformats.org/officeDocument/2006/relationships/externalLink" Target="externalLinks/externalLink100.xml"/><Relationship Id="rId16" Type="http://schemas.openxmlformats.org/officeDocument/2006/relationships/externalLink" Target="externalLinks/externalLink4.xml"/><Relationship Id="rId107" Type="http://schemas.openxmlformats.org/officeDocument/2006/relationships/externalLink" Target="externalLinks/externalLink9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66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62.xml"/><Relationship Id="rId79" Type="http://schemas.openxmlformats.org/officeDocument/2006/relationships/externalLink" Target="externalLinks/externalLink67.xml"/><Relationship Id="rId87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0.xml"/><Relationship Id="rId110" Type="http://schemas.openxmlformats.org/officeDocument/2006/relationships/externalLink" Target="externalLinks/externalLink98.xml"/><Relationship Id="rId11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9.xml"/><Relationship Id="rId82" Type="http://schemas.openxmlformats.org/officeDocument/2006/relationships/externalLink" Target="externalLinks/externalLink70.xml"/><Relationship Id="rId90" Type="http://schemas.openxmlformats.org/officeDocument/2006/relationships/externalLink" Target="externalLinks/externalLink78.xml"/><Relationship Id="rId95" Type="http://schemas.openxmlformats.org/officeDocument/2006/relationships/externalLink" Target="externalLinks/externalLink83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52.xml"/><Relationship Id="rId69" Type="http://schemas.openxmlformats.org/officeDocument/2006/relationships/externalLink" Target="externalLinks/externalLink57.xml"/><Relationship Id="rId77" Type="http://schemas.openxmlformats.org/officeDocument/2006/relationships/externalLink" Target="externalLinks/externalLink65.xml"/><Relationship Id="rId100" Type="http://schemas.openxmlformats.org/officeDocument/2006/relationships/externalLink" Target="externalLinks/externalLink88.xml"/><Relationship Id="rId105" Type="http://schemas.openxmlformats.org/officeDocument/2006/relationships/externalLink" Target="externalLinks/externalLink93.xml"/><Relationship Id="rId113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80" Type="http://schemas.openxmlformats.org/officeDocument/2006/relationships/externalLink" Target="externalLinks/externalLink68.xml"/><Relationship Id="rId85" Type="http://schemas.openxmlformats.org/officeDocument/2006/relationships/externalLink" Target="externalLinks/externalLink73.xml"/><Relationship Id="rId93" Type="http://schemas.openxmlformats.org/officeDocument/2006/relationships/externalLink" Target="externalLinks/externalLink81.xml"/><Relationship Id="rId98" Type="http://schemas.openxmlformats.org/officeDocument/2006/relationships/externalLink" Target="externalLinks/externalLink8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47.xml"/><Relationship Id="rId67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1.xml"/><Relationship Id="rId108" Type="http://schemas.openxmlformats.org/officeDocument/2006/relationships/externalLink" Target="externalLinks/externalLink96.xml"/><Relationship Id="rId116" Type="http://schemas.openxmlformats.org/officeDocument/2006/relationships/calcChain" Target="calcChain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54" Type="http://schemas.openxmlformats.org/officeDocument/2006/relationships/externalLink" Target="externalLinks/externalLink42.xml"/><Relationship Id="rId62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58.xml"/><Relationship Id="rId75" Type="http://schemas.openxmlformats.org/officeDocument/2006/relationships/externalLink" Target="externalLinks/externalLink63.xml"/><Relationship Id="rId83" Type="http://schemas.openxmlformats.org/officeDocument/2006/relationships/externalLink" Target="externalLinks/externalLink71.xml"/><Relationship Id="rId88" Type="http://schemas.openxmlformats.org/officeDocument/2006/relationships/externalLink" Target="externalLinks/externalLink76.xml"/><Relationship Id="rId91" Type="http://schemas.openxmlformats.org/officeDocument/2006/relationships/externalLink" Target="externalLinks/externalLink79.xml"/><Relationship Id="rId96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9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57" Type="http://schemas.openxmlformats.org/officeDocument/2006/relationships/externalLink" Target="externalLinks/externalLink45.xml"/><Relationship Id="rId106" Type="http://schemas.openxmlformats.org/officeDocument/2006/relationships/externalLink" Target="externalLinks/externalLink94.xml"/><Relationship Id="rId114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48.xml"/><Relationship Id="rId65" Type="http://schemas.openxmlformats.org/officeDocument/2006/relationships/externalLink" Target="externalLinks/externalLink53.xml"/><Relationship Id="rId73" Type="http://schemas.openxmlformats.org/officeDocument/2006/relationships/externalLink" Target="externalLinks/externalLink61.xml"/><Relationship Id="rId78" Type="http://schemas.openxmlformats.org/officeDocument/2006/relationships/externalLink" Target="externalLinks/externalLink66.xml"/><Relationship Id="rId81" Type="http://schemas.openxmlformats.org/officeDocument/2006/relationships/externalLink" Target="externalLinks/externalLink69.xml"/><Relationship Id="rId86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82.xml"/><Relationship Id="rId99" Type="http://schemas.openxmlformats.org/officeDocument/2006/relationships/externalLink" Target="externalLinks/externalLink87.xml"/><Relationship Id="rId101" Type="http://schemas.openxmlformats.org/officeDocument/2006/relationships/externalLink" Target="externalLinks/externalLink8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109" Type="http://schemas.openxmlformats.org/officeDocument/2006/relationships/externalLink" Target="externalLinks/externalLink97.xml"/><Relationship Id="rId34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64.xml"/><Relationship Id="rId97" Type="http://schemas.openxmlformats.org/officeDocument/2006/relationships/externalLink" Target="externalLinks/externalLink85.xml"/><Relationship Id="rId104" Type="http://schemas.openxmlformats.org/officeDocument/2006/relationships/externalLink" Target="externalLinks/externalLink9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92" Type="http://schemas.openxmlformats.org/officeDocument/2006/relationships/externalLink" Target="externalLinks/externalLink8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sadchaya/&#1052;&#1086;&#1080;%20&#1076;&#1086;&#1082;&#1091;&#1084;&#1077;&#1085;&#1090;&#1099;/Budzhet%202003/Poltava%2012/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pto34/LOCALS~1/Temp/DOCUME~1/pto23/LOCALS~1/Temp/21.08%20&#1086;&#1087;&#1072;&#1083;&#1077;&#1085;&#1085;&#1103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2;&#1086;&#1080;%20&#1076;&#1086;&#1082;&#1091;&#1084;&#1077;&#1085;&#1090;&#1099;\PEV200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gera\Local%20Settings\Temporary%20Internet%20Files\OLKB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80;&#1077;&#1074;/2015/&#1054;&#1073;&#1108;&#1084;&#1080;%20&#1089;&#1087;&#1086;&#1078;&#1080;&#1074;&#1072;&#1085;&#1085;&#1103;%20&#1043;&#1042;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Mashburo2\&#1056;&#1072;&#1073;&#1086;&#1095;&#1080;&#1081;%20&#1089;&#1090;&#1086;&#1083;\&#1096;&#1087;&#1072;&#1085;&#1102;&#1082;\&#1092;&#1072;&#1082;&#1090;&#1099;%202007\&#1054;&#1090;&#1095;&#1077;&#1090;&#1085;&#1086;&#1089;&#1090;&#110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3;&#1086;&#1074;&#1072;&#1103;%20&#1087;&#1072;&#1087;&#1082;&#1072;%20(2)/&#1057;&#1077;&#1088;&#1077;&#1076;&#1085;&#1100;&#1086;&#1079;&#1074;%20&#1076;&#1083;&#1103;%20&#1083;&#1110;&#1094;&#1077;&#1085;&#1079;&#1110;&#1072;&#1090;&#1110;&#1074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/&#1050;&#1086;&#1090;%20&#1050;.&#1040;/&#1060;&#1072;&#1081;&#1083;%20&#1055;&#1045;&#1056;&#1045;&#1042;&#1030;&#1056;&#1050;&#1048;/&#1057;&#1077;&#1088;&#1077;&#1076;&#1085;&#1100;&#1086;&#1079;&#1074;&#1072;&#1078;&#1077;&#1085;&#1077;%20&#1086;&#1089;&#109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80;&#1077;&#1074;/&#1076;&#1083;&#1103;%20&#1086;&#1090;&#1087;&#1088;&#1072;&#1074;&#1082;&#1080;/02.12.2015%20&#1050;&#1086;&#1101;&#1092;&#1080;&#1094;&#1080;&#1077;&#1085;&#1090;/Users/user/Desktop/&#1053;&#1086;&#1074;&#1072;&#1103;%20&#1087;&#1072;&#1087;&#1082;&#1072;%20(2)/&#1057;&#1077;&#1088;&#1077;&#1076;&#1085;&#1100;&#1086;&#1079;&#1074;%20&#1076;&#1083;&#1103;%20&#1083;&#1110;&#1094;&#1077;&#1085;&#1079;&#1110;&#1072;&#1090;&#1110;&#1074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OLK82F2/&#1041;&#1090;&#1055;&#1088;&#1054;&#1069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/&#1050;&#1086;&#1090;%20&#1050;.&#1040;/&#1053;&#1086;&#1074;&#1072;&#1103;%20&#1087;&#1072;&#1087;&#1082;&#1072;%20(2)/&#1063;&#1077;&#1088;&#1082;&#1072;&#1089;&#1080;%20&#1058;&#1050;&#1045;/2014-06-24/&#1044;&#1051;&#1071;%20&#1053;&#1050;&#1056;&#1055;%2023.06.2014&#1088;/&#1060;&#1072;&#1081;&#1083;%20&#1055;&#1045;&#1056;&#1045;&#1042;&#1030;&#1056;&#1050;&#1048;/&#1057;&#1077;&#1088;&#1077;&#1076;&#1085;&#1100;&#1086;&#1079;&#1074;&#1072;&#1078;&#1077;&#1085;&#1077;%20&#1086;&#1089;&#1090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ovalenko/&#1052;&#1086;&#1080;%20&#1076;&#1086;&#1082;&#1091;&#1084;&#1077;&#1085;&#1090;&#1099;/&#1048;&#1053;&#1060;&#1054;&#1056;&#1052;&#1040;&#1062;&#1048;&#1071;/&#1055;&#1056;&#1054;&#1042;&#1045;&#1056;&#1050;&#1040;/&#1087;&#1088;&#1086;&#1074;&#1077;&#1088;&#1082;&#1072;%202009/&#1088;&#1072;&#1089;&#1096;%206%20&#1053;&#1050;&#1056;&#1045;%20&#1074;&#1080;&#1088;&#1086;&#1073;&#1085;%2020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Documents%20and%20Settings\Leontyeva\Local%20Settings\Temporary%20Internet%20Files\OLK7D\Documents%20and%20Settings\grechko\Local%20Settings\Temporary%20Internet%20Files\OLK30F\&#1082;&#1072;&#1079;&#1072;&#1085;&#1095;&#1077;&#1081;&#1089;&#1090;&#1074;&#1086;\&#1092;&#1080;&#1085;&#1087;&#1083;&#1072;&#1085;%20&#1084;&#1077;&#1089;&#1103;&#1095;&#1085;&#1099;&#1081;\&#1087;&#1091;_&#1041;_10.06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&#1057;&#1077;&#1088;&#1075;&#1077;&#1081;&#1095;&#1080;&#1082;%20&#1048;%20&#1043;\AppData\Local\Microsoft\Windows\Temporary%20Internet%20Files\Content.IE5\Q6I5L08X\&#1096;&#1072;&#1073;&#1083;&#1086;&#1085;&#1099;%20&#1053;&#1086;&#1074;&#1072;&#1103;%20&#1087;&#1072;&#1087;&#1082;&#1072;\&#1043;&#1083;&#1080;&#1085;&#1097;&#1080;&#1082;&#1086;&#1074;&#1072;%2016%2005%202014%20&#1053;&#1086;&#1074;&#1072;&#1103;%20&#1087;&#1072;&#1087;&#1082;&#1072;\reestr_budynkiv_16_05_201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54;&#1056;&#1048;&#1043;&#1059;&#1042;&#1040;&#1053;&#1053;&#1071;%20&#1041;&#1077;&#1088;&#1077;&#1079;&#1077;&#1085;&#1100;%202014\&#1055;&#1056;&#1054;&#1042;&#1045;&#1056;&#1045;&#1053;&#1054;%20&#1044;&#1051;&#1071;%20&#1057;&#1042;&#1054;&#1044;&#1040;\&#1053;&#1040;%20&#1047;&#1040;&#1052;&#1045;&#1053;&#1059;\&#1050;&#1088;&#1080;&#1084;\&#1044;&#1078;&#1072;&#1085;&#1082;&#1086;&#1081;&#1089;&#1100;&#1082;&#1072;%20&#1092;&#1110;&#1083;&#1110;&#1103;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  <sheetName val="Списк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a"/>
      <definedName name="b"/>
      <definedName name="d"/>
      <definedName name="ee"/>
      <definedName name="ekymay" refersTo="#ССЫЛКА!"/>
      <definedName name="ew"/>
      <definedName name="g"/>
      <definedName name="GER" refersTo="#ССЫЛКА!"/>
      <definedName name="gg" refersTo="#ССЫЛКА!"/>
      <definedName name="h"/>
      <definedName name="hhhhh" refersTo="#ССЫЛКА!"/>
      <definedName name="hopok" refersTo="#ССЫЛКА!"/>
      <definedName name="i"/>
      <definedName name="j"/>
      <definedName name="k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o"/>
      <definedName name="p"/>
      <definedName name="POLO" refersTo="#ССЫЛКА!"/>
      <definedName name="pppp" refersTo="#ССЫЛКА!"/>
      <definedName name="Q"/>
      <definedName name="qq"/>
      <definedName name="rr"/>
      <definedName name="tu"/>
      <definedName name="u"/>
      <definedName name="uuuu" refersTo="#ССЫЛКА!"/>
      <definedName name="v"/>
      <definedName name="VVVVV" refersTo="#ССЫЛКА!"/>
      <definedName name="x"/>
      <definedName name="xenia"/>
      <definedName name="yy"/>
      <definedName name="yyyyyyyyyyyyyyyyyyy"/>
      <definedName name="z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ьг"/>
      <definedName name="эээ" refersTo="#ССЫЛКА!"/>
      <definedName name="ююю"/>
      <definedName name="япк"/>
      <definedName name="яся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инструкция"/>
      <sheetName val="0"/>
      <sheetName val="Лист2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 t="str">
            <v/>
          </cell>
          <cell r="E2" t="str">
            <v/>
          </cell>
        </row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утв."/>
      <sheetName val="812 (2)"/>
      <sheetName val="812"/>
      <sheetName val="0"/>
      <sheetName val="1"/>
      <sheetName val="2"/>
      <sheetName val="2 утв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3 утв_"/>
      <sheetName val="812 _2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Inform"/>
      <sheetName val="1_Структура по елементах"/>
      <sheetName val="Ini"/>
      <sheetName val="м_812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>
        <row r="8">
          <cell r="AF8" t="str">
            <v>ЗАТВЕРДЖУЮ</v>
          </cell>
        </row>
      </sheetData>
      <sheetData sheetId="2">
        <row r="8">
          <cell r="AF8" t="str">
            <v>ЗАТВЕРДЖУЮ</v>
          </cell>
        </row>
      </sheetData>
      <sheetData sheetId="3" refreshError="1"/>
      <sheetData sheetId="4">
        <row r="8">
          <cell r="AF8" t="str">
            <v>ЗАТВЕРДЖУЮ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3 утв."/>
      <sheetName val="МТР Газ України"/>
    </sheetNames>
    <sheetDataSet>
      <sheetData sheetId="0" refreshError="1">
        <row r="4">
          <cell r="F4" t="str">
            <v>сентябрь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tar ee 99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/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/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1">
          <cell r="L1" t="str">
            <v>п</v>
          </cell>
        </row>
      </sheetData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  <sheetName val="м_812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</sheetNames>
    <sheetDataSet>
      <sheetData sheetId="0" refreshError="1"/>
      <sheetData sheetId="1">
        <row r="22">
          <cell r="F22">
            <v>0</v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6"/>
  <sheetViews>
    <sheetView workbookViewId="0">
      <pane ySplit="4" topLeftCell="A5" activePane="bottomLeft" state="frozen"/>
      <selection pane="bottomLeft" activeCell="T18" sqref="T18"/>
    </sheetView>
  </sheetViews>
  <sheetFormatPr defaultColWidth="8.85546875" defaultRowHeight="15" outlineLevelRow="1" outlineLevelCol="1"/>
  <cols>
    <col min="1" max="1" width="4.42578125" style="159" customWidth="1"/>
    <col min="2" max="2" width="39.85546875" style="105" customWidth="1"/>
    <col min="3" max="3" width="8.85546875" style="84" customWidth="1"/>
    <col min="4" max="4" width="13.5703125" style="84" hidden="1" customWidth="1" outlineLevel="1"/>
    <col min="5" max="6" width="12.7109375" style="84" customWidth="1" outlineLevel="1"/>
    <col min="7" max="7" width="12.42578125" style="84" customWidth="1"/>
    <col min="8" max="8" width="13.28515625" style="84" bestFit="1" customWidth="1"/>
    <col min="9" max="9" width="11.7109375" style="84" hidden="1" customWidth="1"/>
    <col min="10" max="10" width="10.7109375" style="84" hidden="1" customWidth="1"/>
    <col min="11" max="11" width="255.7109375" style="84" hidden="1" customWidth="1"/>
    <col min="12" max="13" width="5.140625" style="84" hidden="1" customWidth="1"/>
    <col min="14" max="14" width="11.5703125" style="84" hidden="1" customWidth="1"/>
    <col min="15" max="15" width="9.7109375" style="84" hidden="1" customWidth="1"/>
    <col min="16" max="16" width="19.85546875" style="84" hidden="1" customWidth="1"/>
    <col min="17" max="17" width="14.85546875" style="242" hidden="1" customWidth="1"/>
    <col min="18" max="16384" width="8.85546875" style="84"/>
  </cols>
  <sheetData>
    <row r="1" spans="1:20" ht="18.75">
      <c r="B1" s="597" t="s">
        <v>359</v>
      </c>
      <c r="C1" s="597"/>
      <c r="D1" s="597"/>
      <c r="E1" s="597"/>
      <c r="F1" s="597"/>
      <c r="G1" s="597"/>
      <c r="H1" s="597"/>
    </row>
    <row r="3" spans="1:20" ht="25.9" customHeight="1">
      <c r="A3" s="598" t="s">
        <v>11</v>
      </c>
      <c r="B3" s="599" t="s">
        <v>12</v>
      </c>
      <c r="C3" s="601" t="s">
        <v>24</v>
      </c>
      <c r="D3" s="596" t="s">
        <v>25</v>
      </c>
      <c r="E3" s="596"/>
      <c r="F3" s="596"/>
      <c r="G3" s="596"/>
      <c r="H3" s="596"/>
      <c r="I3" s="596" t="s">
        <v>360</v>
      </c>
      <c r="J3" s="85"/>
      <c r="P3" s="595" t="s">
        <v>521</v>
      </c>
      <c r="Q3" s="246"/>
    </row>
    <row r="4" spans="1:20" ht="55.15" customHeight="1">
      <c r="A4" s="598"/>
      <c r="B4" s="600"/>
      <c r="C4" s="601"/>
      <c r="D4" s="86" t="s">
        <v>361</v>
      </c>
      <c r="E4" s="86" t="s">
        <v>362</v>
      </c>
      <c r="F4" s="257" t="s">
        <v>522</v>
      </c>
      <c r="G4" s="87" t="s">
        <v>75</v>
      </c>
      <c r="H4" s="86" t="s">
        <v>523</v>
      </c>
      <c r="I4" s="596"/>
      <c r="J4" s="85"/>
      <c r="N4" s="87"/>
      <c r="P4" s="595"/>
      <c r="Q4" s="247" t="s">
        <v>519</v>
      </c>
    </row>
    <row r="5" spans="1:20" ht="20.45" customHeight="1">
      <c r="A5" s="160">
        <v>1</v>
      </c>
      <c r="B5" s="89" t="s">
        <v>26</v>
      </c>
      <c r="C5" s="90" t="s">
        <v>27</v>
      </c>
      <c r="D5" s="91">
        <v>281007.60885000002</v>
      </c>
      <c r="E5" s="91">
        <v>276089.62316399999</v>
      </c>
      <c r="F5" s="91">
        <f>F6+F14+F18</f>
        <v>289844.28199999995</v>
      </c>
      <c r="G5" s="92">
        <v>400538.44045384007</v>
      </c>
      <c r="H5" s="91" t="e">
        <f>H6+H14+H15+H41</f>
        <v>#REF!</v>
      </c>
      <c r="I5" s="91">
        <f t="shared" ref="I5:P5" si="0">I6+I14+I15+I41</f>
        <v>3564.8952650067163</v>
      </c>
      <c r="J5" s="91" t="e">
        <f t="shared" si="0"/>
        <v>#REF!</v>
      </c>
      <c r="K5" s="91" t="e">
        <f t="shared" si="0"/>
        <v>#VALUE!</v>
      </c>
      <c r="L5" s="91">
        <f t="shared" si="0"/>
        <v>0</v>
      </c>
      <c r="M5" s="91">
        <f t="shared" si="0"/>
        <v>0</v>
      </c>
      <c r="N5" s="91">
        <f t="shared" si="0"/>
        <v>400487.36999999994</v>
      </c>
      <c r="O5" s="91" t="e">
        <f t="shared" si="0"/>
        <v>#REF!</v>
      </c>
      <c r="P5" s="91">
        <f t="shared" si="0"/>
        <v>397900.84894398868</v>
      </c>
      <c r="Q5" s="246"/>
    </row>
    <row r="6" spans="1:20" ht="20.45" customHeight="1">
      <c r="A6" s="160" t="s">
        <v>14</v>
      </c>
      <c r="B6" s="89" t="s">
        <v>28</v>
      </c>
      <c r="C6" s="90" t="s">
        <v>27</v>
      </c>
      <c r="D6" s="91">
        <v>265220.94305</v>
      </c>
      <c r="E6" s="91">
        <v>261442.56152399999</v>
      </c>
      <c r="F6" s="91">
        <f>F7+F8+F9+F10+F11+F12+F13</f>
        <v>284287.83799999993</v>
      </c>
      <c r="G6" s="92">
        <v>393303.32152044005</v>
      </c>
      <c r="H6" s="91" t="e">
        <f>H7+H8+H9+H10+H11+H12+H13</f>
        <v>#REF!</v>
      </c>
      <c r="I6" s="91">
        <f t="shared" ref="I6:P6" si="1">I7+I8+I9+I10+I11+I12+I13</f>
        <v>1475.6889001529478</v>
      </c>
      <c r="J6" s="91">
        <f t="shared" si="1"/>
        <v>0</v>
      </c>
      <c r="K6" s="91" t="e">
        <f t="shared" si="1"/>
        <v>#VALUE!</v>
      </c>
      <c r="L6" s="91">
        <f t="shared" si="1"/>
        <v>0</v>
      </c>
      <c r="M6" s="91">
        <f t="shared" si="1"/>
        <v>0</v>
      </c>
      <c r="N6" s="91">
        <f t="shared" si="1"/>
        <v>393253.93999999989</v>
      </c>
      <c r="O6" s="91">
        <f t="shared" si="1"/>
        <v>49.381520440052824</v>
      </c>
      <c r="P6" s="91">
        <f t="shared" si="1"/>
        <v>385105.65967600001</v>
      </c>
      <c r="Q6" s="246"/>
    </row>
    <row r="7" spans="1:20" ht="17.45" customHeight="1">
      <c r="A7" s="161" t="s">
        <v>29</v>
      </c>
      <c r="B7" s="97" t="s">
        <v>30</v>
      </c>
      <c r="C7" s="90" t="s">
        <v>27</v>
      </c>
      <c r="D7" s="98">
        <v>220957.92671999999</v>
      </c>
      <c r="E7" s="99">
        <v>218147.00147999998</v>
      </c>
      <c r="F7" s="99">
        <v>215070.64499999999</v>
      </c>
      <c r="G7" s="100">
        <v>338885.72764034005</v>
      </c>
      <c r="H7" s="101" t="e">
        <f>#REF!</f>
        <v>#REF!</v>
      </c>
      <c r="I7" s="93">
        <v>-43.001151988613081</v>
      </c>
      <c r="J7" s="94"/>
      <c r="N7" s="100">
        <v>338846.18</v>
      </c>
      <c r="O7" s="95">
        <f t="shared" ref="O7:O75" si="2">G7-N7</f>
        <v>39.547640340053476</v>
      </c>
      <c r="P7" s="254">
        <v>215070.64539000002</v>
      </c>
      <c r="Q7" s="246"/>
    </row>
    <row r="8" spans="1:20" ht="14.45" customHeight="1">
      <c r="A8" s="161" t="s">
        <v>31</v>
      </c>
      <c r="B8" s="97" t="s">
        <v>32</v>
      </c>
      <c r="C8" s="90" t="s">
        <v>27</v>
      </c>
      <c r="D8" s="98">
        <v>18054.462019999999</v>
      </c>
      <c r="E8" s="99">
        <v>17932.376350000002</v>
      </c>
      <c r="F8" s="99">
        <v>18071.669999999998</v>
      </c>
      <c r="G8" s="100">
        <v>26803.087509590001</v>
      </c>
      <c r="H8" s="101" t="e">
        <f>#REF!</f>
        <v>#REF!</v>
      </c>
      <c r="I8" s="93">
        <v>-19.008061232300662</v>
      </c>
      <c r="J8" s="94"/>
      <c r="N8" s="100">
        <v>26796.67</v>
      </c>
      <c r="O8" s="95">
        <f t="shared" si="2"/>
        <v>6.4175095900027372</v>
      </c>
      <c r="P8" s="254">
        <v>18109.130940000003</v>
      </c>
      <c r="Q8" s="246"/>
    </row>
    <row r="9" spans="1:20" ht="30.6" customHeight="1">
      <c r="A9" s="161" t="s">
        <v>33</v>
      </c>
      <c r="B9" s="97" t="s">
        <v>76</v>
      </c>
      <c r="C9" s="90" t="s">
        <v>27</v>
      </c>
      <c r="D9" s="98">
        <v>8867.8052000000007</v>
      </c>
      <c r="E9" s="99">
        <v>6586.9282439999997</v>
      </c>
      <c r="F9" s="99">
        <v>9401.9680000000008</v>
      </c>
      <c r="G9" s="100">
        <v>12089.723431999999</v>
      </c>
      <c r="H9" s="101" t="e">
        <f>#REF!</f>
        <v>#REF!</v>
      </c>
      <c r="I9" s="91">
        <v>22.816137125509741</v>
      </c>
      <c r="J9" s="102"/>
      <c r="N9" s="100">
        <v>12086.85</v>
      </c>
      <c r="O9" s="95">
        <f t="shared" si="2"/>
        <v>2.8734319999985019</v>
      </c>
      <c r="P9" s="254">
        <v>9401.9682359999988</v>
      </c>
      <c r="Q9" s="246"/>
    </row>
    <row r="10" spans="1:20" ht="14.45" customHeight="1">
      <c r="A10" s="161" t="s">
        <v>34</v>
      </c>
      <c r="B10" s="97" t="s">
        <v>197</v>
      </c>
      <c r="C10" s="90" t="s">
        <v>27</v>
      </c>
      <c r="D10" s="98">
        <v>13778.75359</v>
      </c>
      <c r="E10" s="99">
        <v>15781.114750000001</v>
      </c>
      <c r="F10" s="99">
        <v>18219.103999999999</v>
      </c>
      <c r="G10" s="100">
        <v>14458.835692659999</v>
      </c>
      <c r="H10" s="101" t="e">
        <f>#REF!</f>
        <v>#REF!</v>
      </c>
      <c r="I10" s="91">
        <v>18.127003956484032</v>
      </c>
      <c r="J10" s="102"/>
      <c r="N10" s="100">
        <v>14458.54</v>
      </c>
      <c r="O10" s="95">
        <f t="shared" si="2"/>
        <v>0.29569265999816707</v>
      </c>
      <c r="P10" s="254">
        <v>34553.697939999998</v>
      </c>
      <c r="Q10" s="246"/>
    </row>
    <row r="11" spans="1:20" ht="30.6" customHeight="1">
      <c r="A11" s="161" t="s">
        <v>190</v>
      </c>
      <c r="B11" s="97" t="s">
        <v>363</v>
      </c>
      <c r="C11" s="90" t="s">
        <v>27</v>
      </c>
      <c r="D11" s="98">
        <v>0</v>
      </c>
      <c r="E11" s="99">
        <v>0</v>
      </c>
      <c r="F11" s="99">
        <v>19997.414000000001</v>
      </c>
      <c r="G11" s="100">
        <v>0</v>
      </c>
      <c r="H11" s="101" t="e">
        <f>#REF!</f>
        <v>#REF!</v>
      </c>
      <c r="I11" s="91"/>
      <c r="J11" s="102"/>
      <c r="N11" s="100"/>
      <c r="O11" s="95">
        <f t="shared" si="2"/>
        <v>0</v>
      </c>
      <c r="P11" s="254">
        <v>19997.414849999997</v>
      </c>
      <c r="Q11" s="246"/>
    </row>
    <row r="12" spans="1:20" ht="31.15" customHeight="1">
      <c r="A12" s="161" t="s">
        <v>36</v>
      </c>
      <c r="B12" s="97" t="s">
        <v>35</v>
      </c>
      <c r="C12" s="90" t="s">
        <v>27</v>
      </c>
      <c r="D12" s="98">
        <v>3189.1115299999997</v>
      </c>
      <c r="E12" s="99">
        <v>2756.2034600000002</v>
      </c>
      <c r="F12" s="99">
        <v>3282.9479999999999</v>
      </c>
      <c r="G12" s="100">
        <v>986.57886945999996</v>
      </c>
      <c r="H12" s="101" t="e">
        <f>#REF!</f>
        <v>#REF!</v>
      </c>
      <c r="I12" s="91">
        <v>176.08185588728469</v>
      </c>
      <c r="J12" s="91"/>
      <c r="K12" s="103" t="s">
        <v>364</v>
      </c>
      <c r="N12" s="100">
        <v>986.35</v>
      </c>
      <c r="O12" s="95">
        <f t="shared" si="2"/>
        <v>0.22886945999994168</v>
      </c>
      <c r="P12" s="254">
        <v>3285.4971800000003</v>
      </c>
      <c r="Q12" s="246"/>
    </row>
    <row r="13" spans="1:20" ht="29.45" customHeight="1">
      <c r="A13" s="161" t="s">
        <v>191</v>
      </c>
      <c r="B13" s="97" t="s">
        <v>37</v>
      </c>
      <c r="C13" s="90" t="s">
        <v>27</v>
      </c>
      <c r="D13" s="98">
        <v>371.59134</v>
      </c>
      <c r="E13" s="99">
        <v>236.81231</v>
      </c>
      <c r="F13" s="99">
        <f>1.344+242.745</f>
        <v>244.089</v>
      </c>
      <c r="G13" s="100">
        <v>79.368376389999995</v>
      </c>
      <c r="H13" s="101" t="e">
        <f>#REF!</f>
        <v>#REF!</v>
      </c>
      <c r="I13" s="91">
        <v>1320.673116404583</v>
      </c>
      <c r="J13" s="91"/>
      <c r="K13" s="104" t="s">
        <v>365</v>
      </c>
      <c r="L13" s="105"/>
      <c r="M13" s="105"/>
      <c r="N13" s="100">
        <v>79.349999999999994</v>
      </c>
      <c r="O13" s="95">
        <f t="shared" si="2"/>
        <v>1.8376390000000242E-2</v>
      </c>
      <c r="P13" s="254">
        <v>84687.305139999997</v>
      </c>
      <c r="Q13" s="246"/>
      <c r="R13" s="105"/>
      <c r="S13" s="105"/>
      <c r="T13" s="105"/>
    </row>
    <row r="14" spans="1:20" ht="43.15" customHeight="1">
      <c r="A14" s="161" t="s">
        <v>15</v>
      </c>
      <c r="B14" s="97" t="s">
        <v>366</v>
      </c>
      <c r="C14" s="90" t="s">
        <v>27</v>
      </c>
      <c r="D14" s="98">
        <v>3725.6321899999998</v>
      </c>
      <c r="E14" s="99">
        <v>4663.0576300000002</v>
      </c>
      <c r="F14" s="99">
        <v>5556.4440000000004</v>
      </c>
      <c r="G14" s="100">
        <v>3968.82</v>
      </c>
      <c r="H14" s="101" t="e">
        <f>#REF!</f>
        <v>#REF!</v>
      </c>
      <c r="I14" s="91">
        <v>153.21976068715787</v>
      </c>
      <c r="J14" s="91"/>
      <c r="K14" s="103" t="s">
        <v>367</v>
      </c>
      <c r="N14" s="100">
        <v>4840.83</v>
      </c>
      <c r="O14" s="95">
        <f t="shared" si="2"/>
        <v>-872.00999999999976</v>
      </c>
      <c r="P14" s="254">
        <f>P15+P16</f>
        <v>7337.0481709943306</v>
      </c>
      <c r="Q14" s="246">
        <v>-3301</v>
      </c>
    </row>
    <row r="15" spans="1:20" ht="16.899999999999999" customHeight="1">
      <c r="A15" s="161" t="s">
        <v>38</v>
      </c>
      <c r="B15" s="97" t="s">
        <v>39</v>
      </c>
      <c r="C15" s="90" t="s">
        <v>27</v>
      </c>
      <c r="D15" s="98">
        <v>10744.602720000001</v>
      </c>
      <c r="E15" s="99">
        <v>8198.8358999999982</v>
      </c>
      <c r="F15" s="99"/>
      <c r="G15" s="100">
        <v>1796.31680972</v>
      </c>
      <c r="H15" s="99" t="e">
        <f>H16+H17+H18</f>
        <v>#REF!</v>
      </c>
      <c r="I15" s="91">
        <v>572.02999240883821</v>
      </c>
      <c r="J15" s="102"/>
      <c r="N15" s="100">
        <v>1795.9</v>
      </c>
      <c r="O15" s="95">
        <f t="shared" si="2"/>
        <v>0.41680971999994654</v>
      </c>
      <c r="P15" s="254">
        <v>5458.1410969943308</v>
      </c>
      <c r="Q15" s="246"/>
    </row>
    <row r="16" spans="1:20" ht="15.6" customHeight="1">
      <c r="A16" s="161" t="s">
        <v>40</v>
      </c>
      <c r="B16" s="97" t="s">
        <v>41</v>
      </c>
      <c r="C16" s="90" t="s">
        <v>27</v>
      </c>
      <c r="D16" s="98">
        <v>797.56304999999998</v>
      </c>
      <c r="E16" s="99">
        <v>998.82313999999997</v>
      </c>
      <c r="F16" s="99">
        <v>1183.298</v>
      </c>
      <c r="G16" s="100">
        <v>873.14</v>
      </c>
      <c r="H16" s="101" t="e">
        <f>#REF!</f>
        <v>#REF!</v>
      </c>
      <c r="I16" s="91"/>
      <c r="J16" s="91"/>
      <c r="K16" s="106" t="s">
        <v>368</v>
      </c>
      <c r="N16" s="100"/>
      <c r="O16" s="95">
        <f t="shared" si="2"/>
        <v>873.14</v>
      </c>
      <c r="P16" s="254">
        <v>1878.907074</v>
      </c>
      <c r="Q16" s="246"/>
    </row>
    <row r="17" spans="1:17" ht="34.9" customHeight="1">
      <c r="A17" s="161" t="s">
        <v>42</v>
      </c>
      <c r="B17" s="97" t="s">
        <v>43</v>
      </c>
      <c r="C17" s="90" t="s">
        <v>27</v>
      </c>
      <c r="D17" s="98">
        <v>417.55893999999995</v>
      </c>
      <c r="E17" s="99">
        <v>1351.0896100000002</v>
      </c>
      <c r="F17" s="99">
        <v>1562.8130000000001</v>
      </c>
      <c r="G17" s="100">
        <v>538.46529350999981</v>
      </c>
      <c r="H17" s="101" t="e">
        <f>#REF!</f>
        <v>#REF!</v>
      </c>
      <c r="I17" s="91">
        <v>174.84885058288637</v>
      </c>
      <c r="J17" s="91"/>
      <c r="K17" s="103" t="s">
        <v>369</v>
      </c>
      <c r="N17" s="100">
        <v>538.34</v>
      </c>
      <c r="O17" s="95">
        <f t="shared" si="2"/>
        <v>0.12529350999977851</v>
      </c>
      <c r="P17" s="254">
        <v>1575.1837399999997</v>
      </c>
      <c r="Q17" s="246"/>
    </row>
    <row r="18" spans="1:17" ht="18" customHeight="1">
      <c r="A18" s="161" t="s">
        <v>44</v>
      </c>
      <c r="B18" s="107" t="s">
        <v>45</v>
      </c>
      <c r="C18" s="108" t="s">
        <v>27</v>
      </c>
      <c r="D18" s="109">
        <v>9529.4807300000011</v>
      </c>
      <c r="E18" s="110">
        <v>5848.9231499999996</v>
      </c>
      <c r="F18" s="110"/>
      <c r="G18" s="111">
        <v>1257.85151621</v>
      </c>
      <c r="H18" s="112" t="e">
        <f>#REF!</f>
        <v>#REF!</v>
      </c>
      <c r="I18" s="113">
        <v>527.61336439666161</v>
      </c>
      <c r="J18" s="113" t="e">
        <f>H18-G18</f>
        <v>#REF!</v>
      </c>
      <c r="K18" s="114"/>
      <c r="N18" s="111">
        <v>1257.56</v>
      </c>
      <c r="O18" s="95">
        <f t="shared" si="2"/>
        <v>0.29151621000005434</v>
      </c>
      <c r="P18" s="254"/>
      <c r="Q18" s="246"/>
    </row>
    <row r="19" spans="1:17" ht="18" customHeight="1" outlineLevel="1">
      <c r="A19" s="161"/>
      <c r="B19" s="115" t="s">
        <v>336</v>
      </c>
      <c r="C19" s="116" t="s">
        <v>27</v>
      </c>
      <c r="D19" s="117"/>
      <c r="E19" s="118"/>
      <c r="F19" s="118">
        <v>1.9950000000000001</v>
      </c>
      <c r="G19" s="119">
        <v>3.0254099999999999</v>
      </c>
      <c r="H19" s="120" t="e">
        <f>#REF!/1000</f>
        <v>#REF!</v>
      </c>
      <c r="I19" s="121" t="e">
        <f>H19/G19*100-100</f>
        <v>#REF!</v>
      </c>
      <c r="J19" s="109" t="e">
        <f t="shared" ref="J19:J37" si="3">H19-G19</f>
        <v>#REF!</v>
      </c>
      <c r="K19" s="114"/>
      <c r="N19" s="119"/>
      <c r="O19" s="95">
        <f t="shared" si="2"/>
        <v>3.0254099999999999</v>
      </c>
      <c r="P19" s="254">
        <v>6.2727000000000004</v>
      </c>
      <c r="Q19" s="246"/>
    </row>
    <row r="20" spans="1:17" ht="18" customHeight="1" outlineLevel="1">
      <c r="A20" s="161"/>
      <c r="B20" s="115" t="s">
        <v>330</v>
      </c>
      <c r="C20" s="116" t="s">
        <v>27</v>
      </c>
      <c r="D20" s="117"/>
      <c r="E20" s="118"/>
      <c r="F20" s="118">
        <v>2.504</v>
      </c>
      <c r="G20" s="119">
        <v>6.1405200000000004</v>
      </c>
      <c r="H20" s="120" t="e">
        <f>#REF!/1000</f>
        <v>#REF!</v>
      </c>
      <c r="I20" s="122" t="e">
        <f>H20/G20*100-100</f>
        <v>#REF!</v>
      </c>
      <c r="J20" s="109" t="e">
        <f t="shared" si="3"/>
        <v>#REF!</v>
      </c>
      <c r="K20" s="114"/>
      <c r="N20" s="119"/>
      <c r="O20" s="95">
        <f t="shared" si="2"/>
        <v>6.1405200000000004</v>
      </c>
      <c r="P20" s="254">
        <v>7.5811700000000002</v>
      </c>
      <c r="Q20" s="246"/>
    </row>
    <row r="21" spans="1:17" ht="18" customHeight="1" outlineLevel="1">
      <c r="A21" s="161"/>
      <c r="B21" s="115" t="s">
        <v>126</v>
      </c>
      <c r="C21" s="116" t="s">
        <v>27</v>
      </c>
      <c r="D21" s="117"/>
      <c r="E21" s="118"/>
      <c r="F21" s="118">
        <v>0</v>
      </c>
      <c r="G21" s="119"/>
      <c r="H21" s="120" t="e">
        <f>#REF!/1000</f>
        <v>#REF!</v>
      </c>
      <c r="I21" s="121"/>
      <c r="J21" s="123" t="e">
        <f t="shared" si="3"/>
        <v>#REF!</v>
      </c>
      <c r="K21" s="124" t="e">
        <f>J21+J22+J27+J33</f>
        <v>#REF!</v>
      </c>
      <c r="N21" s="119"/>
      <c r="O21" s="95">
        <f t="shared" si="2"/>
        <v>0</v>
      </c>
      <c r="P21" s="254">
        <v>0</v>
      </c>
      <c r="Q21" s="246"/>
    </row>
    <row r="22" spans="1:17" ht="26.45" customHeight="1" outlineLevel="1">
      <c r="A22" s="161"/>
      <c r="B22" s="115" t="s">
        <v>370</v>
      </c>
      <c r="C22" s="116" t="s">
        <v>27</v>
      </c>
      <c r="D22" s="117"/>
      <c r="E22" s="118"/>
      <c r="F22" s="118">
        <v>70.248999999999995</v>
      </c>
      <c r="G22" s="119">
        <v>66.066820000000007</v>
      </c>
      <c r="H22" s="120" t="e">
        <f>#REF!/1000</f>
        <v>#REF!</v>
      </c>
      <c r="I22" s="121" t="e">
        <f>H22/G22*100-100</f>
        <v>#REF!</v>
      </c>
      <c r="J22" s="123" t="e">
        <f t="shared" si="3"/>
        <v>#REF!</v>
      </c>
      <c r="K22" s="125"/>
      <c r="N22" s="119"/>
      <c r="O22" s="95">
        <f t="shared" si="2"/>
        <v>66.066820000000007</v>
      </c>
      <c r="P22" s="254">
        <v>70.258330000000001</v>
      </c>
      <c r="Q22" s="246"/>
    </row>
    <row r="23" spans="1:17" ht="18" customHeight="1" outlineLevel="1">
      <c r="A23" s="161"/>
      <c r="B23" s="115" t="s">
        <v>347</v>
      </c>
      <c r="C23" s="116" t="s">
        <v>27</v>
      </c>
      <c r="D23" s="117"/>
      <c r="E23" s="118"/>
      <c r="F23" s="118"/>
      <c r="G23" s="119"/>
      <c r="H23" s="120" t="e">
        <f>#REF!/1000</f>
        <v>#REF!</v>
      </c>
      <c r="I23" s="121"/>
      <c r="J23" s="126" t="e">
        <f t="shared" si="3"/>
        <v>#REF!</v>
      </c>
      <c r="K23" s="124" t="e">
        <f>J23+J25+#REF!+J35+0</f>
        <v>#REF!</v>
      </c>
      <c r="N23" s="119"/>
      <c r="O23" s="95">
        <f t="shared" si="2"/>
        <v>0</v>
      </c>
      <c r="P23" s="256"/>
      <c r="Q23" s="246"/>
    </row>
    <row r="24" spans="1:17" ht="18" customHeight="1" outlineLevel="1">
      <c r="A24" s="161"/>
      <c r="B24" s="115" t="s">
        <v>328</v>
      </c>
      <c r="C24" s="116" t="s">
        <v>27</v>
      </c>
      <c r="D24" s="117"/>
      <c r="E24" s="118"/>
      <c r="F24" s="118">
        <v>1.7290000000000001</v>
      </c>
      <c r="G24" s="119">
        <v>1.07</v>
      </c>
      <c r="H24" s="120" t="e">
        <f>#REF!/1000</f>
        <v>#REF!</v>
      </c>
      <c r="I24" s="121"/>
      <c r="J24" s="109" t="e">
        <f t="shared" si="3"/>
        <v>#REF!</v>
      </c>
      <c r="K24" s="114"/>
      <c r="N24" s="119"/>
      <c r="O24" s="95">
        <f t="shared" si="2"/>
        <v>1.07</v>
      </c>
      <c r="P24" s="254">
        <v>13.505120000000002</v>
      </c>
      <c r="Q24" s="246"/>
    </row>
    <row r="25" spans="1:17" ht="18" customHeight="1" outlineLevel="1">
      <c r="A25" s="161"/>
      <c r="B25" s="115" t="s">
        <v>344</v>
      </c>
      <c r="C25" s="116" t="s">
        <v>27</v>
      </c>
      <c r="D25" s="117"/>
      <c r="E25" s="118"/>
      <c r="F25" s="118">
        <v>381.69299999999998</v>
      </c>
      <c r="G25" s="119"/>
      <c r="H25" s="120" t="e">
        <f>#REF!/1000</f>
        <v>#REF!</v>
      </c>
      <c r="I25" s="121"/>
      <c r="J25" s="126" t="e">
        <f t="shared" si="3"/>
        <v>#REF!</v>
      </c>
      <c r="K25" s="114"/>
      <c r="N25" s="119"/>
      <c r="O25" s="95">
        <f t="shared" si="2"/>
        <v>0</v>
      </c>
      <c r="P25" s="254">
        <v>381.75167999999996</v>
      </c>
      <c r="Q25" s="246"/>
    </row>
    <row r="26" spans="1:17" ht="18" customHeight="1" outlineLevel="1">
      <c r="A26" s="161"/>
      <c r="B26" s="115" t="s">
        <v>329</v>
      </c>
      <c r="C26" s="116" t="s">
        <v>27</v>
      </c>
      <c r="D26" s="117"/>
      <c r="E26" s="118"/>
      <c r="F26" s="118">
        <f>6.889+8.401</f>
        <v>15.29</v>
      </c>
      <c r="G26" s="119">
        <v>8.6293699999999998</v>
      </c>
      <c r="H26" s="120" t="e">
        <f>#REF!/1000</f>
        <v>#REF!</v>
      </c>
      <c r="I26" s="121" t="e">
        <f>H26/G26*100-100</f>
        <v>#REF!</v>
      </c>
      <c r="J26" s="109" t="e">
        <f t="shared" si="3"/>
        <v>#REF!</v>
      </c>
      <c r="K26" s="114"/>
      <c r="N26" s="119"/>
      <c r="O26" s="95">
        <f t="shared" si="2"/>
        <v>8.6293699999999998</v>
      </c>
      <c r="P26" s="254">
        <v>15.295459999999999</v>
      </c>
      <c r="Q26" s="246"/>
    </row>
    <row r="27" spans="1:17" ht="18" customHeight="1" outlineLevel="1">
      <c r="A27" s="161"/>
      <c r="B27" s="115" t="s">
        <v>127</v>
      </c>
      <c r="C27" s="116" t="s">
        <v>27</v>
      </c>
      <c r="D27" s="117"/>
      <c r="E27" s="118"/>
      <c r="F27" s="118">
        <v>82.566000000000003</v>
      </c>
      <c r="G27" s="119">
        <v>224.98500000000001</v>
      </c>
      <c r="H27" s="120" t="e">
        <f>#REF!/1000</f>
        <v>#REF!</v>
      </c>
      <c r="I27" s="122" t="e">
        <f>H27/G27*100-100</f>
        <v>#REF!</v>
      </c>
      <c r="J27" s="123" t="e">
        <f t="shared" si="3"/>
        <v>#REF!</v>
      </c>
      <c r="K27" s="114"/>
      <c r="N27" s="119"/>
      <c r="O27" s="95">
        <f t="shared" si="2"/>
        <v>224.98500000000001</v>
      </c>
      <c r="P27" s="254">
        <v>84.685959999999994</v>
      </c>
      <c r="Q27" s="246"/>
    </row>
    <row r="28" spans="1:17" ht="18" customHeight="1" outlineLevel="1">
      <c r="A28" s="161"/>
      <c r="B28" s="115" t="s">
        <v>335</v>
      </c>
      <c r="C28" s="116" t="s">
        <v>27</v>
      </c>
      <c r="D28" s="117"/>
      <c r="E28" s="118"/>
      <c r="F28" s="118">
        <v>2514.0430000000001</v>
      </c>
      <c r="G28" s="119">
        <v>870.15</v>
      </c>
      <c r="H28" s="120" t="e">
        <f>#REF!/1000</f>
        <v>#REF!</v>
      </c>
      <c r="I28" s="121" t="e">
        <f>H28/G28*100-100</f>
        <v>#REF!</v>
      </c>
      <c r="J28" s="126" t="e">
        <f t="shared" si="3"/>
        <v>#REF!</v>
      </c>
      <c r="K28" s="125" t="s">
        <v>371</v>
      </c>
      <c r="N28" s="119"/>
      <c r="O28" s="95">
        <f t="shared" si="2"/>
        <v>870.15</v>
      </c>
      <c r="P28" s="254">
        <v>2514.1801700000005</v>
      </c>
      <c r="Q28" s="246">
        <v>-3750</v>
      </c>
    </row>
    <row r="29" spans="1:17" ht="18" customHeight="1" outlineLevel="1">
      <c r="A29" s="161"/>
      <c r="B29" s="115" t="s">
        <v>348</v>
      </c>
      <c r="C29" s="116" t="s">
        <v>27</v>
      </c>
      <c r="D29" s="117"/>
      <c r="E29" s="118"/>
      <c r="F29" s="118"/>
      <c r="G29" s="119"/>
      <c r="H29" s="120" t="e">
        <f>#REF!/1000</f>
        <v>#REF!</v>
      </c>
      <c r="I29" s="121"/>
      <c r="J29" s="126" t="e">
        <f t="shared" si="3"/>
        <v>#REF!</v>
      </c>
      <c r="K29" s="125" t="s">
        <v>372</v>
      </c>
      <c r="N29" s="119"/>
      <c r="O29" s="95">
        <f t="shared" si="2"/>
        <v>0</v>
      </c>
      <c r="P29" s="254"/>
      <c r="Q29" s="246"/>
    </row>
    <row r="30" spans="1:17" ht="38.25" customHeight="1" outlineLevel="1">
      <c r="A30" s="161"/>
      <c r="B30" s="115" t="s">
        <v>324</v>
      </c>
      <c r="C30" s="116" t="s">
        <v>27</v>
      </c>
      <c r="D30" s="117"/>
      <c r="E30" s="118"/>
      <c r="F30" s="118">
        <v>14.528</v>
      </c>
      <c r="G30" s="119">
        <v>47.300829999999998</v>
      </c>
      <c r="H30" s="120" t="e">
        <f>#REF!/1000</f>
        <v>#REF!</v>
      </c>
      <c r="I30" s="121" t="e">
        <f>H30/G30*100-100</f>
        <v>#REF!</v>
      </c>
      <c r="J30" s="109" t="e">
        <f t="shared" si="3"/>
        <v>#REF!</v>
      </c>
      <c r="K30" s="125" t="s">
        <v>373</v>
      </c>
      <c r="N30" s="119"/>
      <c r="O30" s="95">
        <f t="shared" si="2"/>
        <v>47.300829999999998</v>
      </c>
      <c r="P30" s="254">
        <v>14.52962</v>
      </c>
      <c r="Q30" s="246"/>
    </row>
    <row r="31" spans="1:17" ht="18" customHeight="1" outlineLevel="1">
      <c r="A31" s="161"/>
      <c r="B31" s="115" t="s">
        <v>332</v>
      </c>
      <c r="C31" s="116" t="s">
        <v>27</v>
      </c>
      <c r="D31" s="117"/>
      <c r="E31" s="118"/>
      <c r="F31" s="118">
        <v>32.244</v>
      </c>
      <c r="G31" s="119"/>
      <c r="H31" s="120" t="e">
        <f>#REF!/1000</f>
        <v>#REF!</v>
      </c>
      <c r="I31" s="121"/>
      <c r="J31" s="109" t="e">
        <f t="shared" si="3"/>
        <v>#REF!</v>
      </c>
      <c r="K31" s="127" t="s">
        <v>374</v>
      </c>
      <c r="N31" s="119"/>
      <c r="O31" s="95">
        <f t="shared" si="2"/>
        <v>0</v>
      </c>
      <c r="P31" s="254">
        <v>184.95700000000002</v>
      </c>
      <c r="Q31" s="246"/>
    </row>
    <row r="32" spans="1:17" ht="13.15" customHeight="1" outlineLevel="1">
      <c r="A32" s="161"/>
      <c r="B32" s="115" t="s">
        <v>326</v>
      </c>
      <c r="C32" s="116" t="s">
        <v>27</v>
      </c>
      <c r="D32" s="117"/>
      <c r="E32" s="118"/>
      <c r="F32" s="118">
        <v>9.7989999999999995</v>
      </c>
      <c r="G32" s="119">
        <v>2.6305100000000001</v>
      </c>
      <c r="H32" s="120" t="e">
        <f>#REF!/1000</f>
        <v>#REF!</v>
      </c>
      <c r="I32" s="121" t="e">
        <f>H32/G32*100-100</f>
        <v>#REF!</v>
      </c>
      <c r="J32" s="109" t="e">
        <f t="shared" si="3"/>
        <v>#REF!</v>
      </c>
      <c r="K32" s="125" t="s">
        <v>375</v>
      </c>
      <c r="N32" s="119"/>
      <c r="O32" s="95">
        <f t="shared" si="2"/>
        <v>2.6305100000000001</v>
      </c>
      <c r="P32" s="254">
        <v>9.7986000000000004</v>
      </c>
      <c r="Q32" s="246"/>
    </row>
    <row r="33" spans="1:17" ht="15" customHeight="1" outlineLevel="1">
      <c r="A33" s="161"/>
      <c r="B33" s="115" t="s">
        <v>338</v>
      </c>
      <c r="C33" s="116" t="s">
        <v>27</v>
      </c>
      <c r="D33" s="117"/>
      <c r="E33" s="118"/>
      <c r="F33" s="118">
        <v>171.44300000000001</v>
      </c>
      <c r="G33" s="119"/>
      <c r="H33" s="120" t="e">
        <f>#REF!/1000</f>
        <v>#REF!</v>
      </c>
      <c r="I33" s="121"/>
      <c r="J33" s="123" t="e">
        <f t="shared" si="3"/>
        <v>#REF!</v>
      </c>
      <c r="K33" s="128" t="s">
        <v>376</v>
      </c>
      <c r="N33" s="119"/>
      <c r="O33" s="95">
        <f t="shared" si="2"/>
        <v>0</v>
      </c>
      <c r="P33" s="254">
        <v>171.47727299999997</v>
      </c>
      <c r="Q33" s="246"/>
    </row>
    <row r="34" spans="1:17" ht="13.9" customHeight="1" outlineLevel="1">
      <c r="A34" s="161"/>
      <c r="B34" s="115" t="s">
        <v>343</v>
      </c>
      <c r="C34" s="116" t="s">
        <v>27</v>
      </c>
      <c r="D34" s="117"/>
      <c r="E34" s="118"/>
      <c r="F34" s="118">
        <v>2.879</v>
      </c>
      <c r="G34" s="119"/>
      <c r="H34" s="120" t="e">
        <f>#REF!/1000</f>
        <v>#REF!</v>
      </c>
      <c r="I34" s="121"/>
      <c r="J34" s="109" t="e">
        <f t="shared" si="3"/>
        <v>#REF!</v>
      </c>
      <c r="K34" s="114"/>
      <c r="N34" s="119"/>
      <c r="O34" s="95">
        <f t="shared" si="2"/>
        <v>0</v>
      </c>
      <c r="P34" s="254">
        <v>2.88</v>
      </c>
      <c r="Q34" s="246"/>
    </row>
    <row r="35" spans="1:17" ht="14.45" customHeight="1" outlineLevel="1">
      <c r="A35" s="161"/>
      <c r="B35" s="115" t="s">
        <v>346</v>
      </c>
      <c r="C35" s="116" t="s">
        <v>27</v>
      </c>
      <c r="D35" s="117"/>
      <c r="E35" s="118"/>
      <c r="F35" s="118"/>
      <c r="G35" s="119"/>
      <c r="H35" s="120" t="e">
        <f>#REF!/1000</f>
        <v>#REF!</v>
      </c>
      <c r="I35" s="121"/>
      <c r="J35" s="126" t="e">
        <f t="shared" si="3"/>
        <v>#REF!</v>
      </c>
      <c r="K35" s="114"/>
      <c r="N35" s="119"/>
      <c r="O35" s="95">
        <f t="shared" si="2"/>
        <v>0</v>
      </c>
      <c r="P35" s="254"/>
      <c r="Q35" s="246"/>
    </row>
    <row r="36" spans="1:17" ht="12" customHeight="1" outlineLevel="1">
      <c r="A36" s="161"/>
      <c r="B36" s="115" t="s">
        <v>340</v>
      </c>
      <c r="C36" s="116" t="s">
        <v>27</v>
      </c>
      <c r="D36" s="117"/>
      <c r="E36" s="118"/>
      <c r="F36" s="118">
        <v>8.7880000000000003</v>
      </c>
      <c r="G36" s="119"/>
      <c r="H36" s="120" t="e">
        <f>#REF!/1000</f>
        <v>#REF!</v>
      </c>
      <c r="I36" s="121"/>
      <c r="J36" s="109" t="e">
        <f t="shared" si="3"/>
        <v>#REF!</v>
      </c>
      <c r="K36" s="114"/>
      <c r="N36" s="119"/>
      <c r="O36" s="95">
        <f t="shared" si="2"/>
        <v>0</v>
      </c>
      <c r="P36" s="254">
        <v>8.7879900000000006</v>
      </c>
      <c r="Q36" s="246"/>
    </row>
    <row r="37" spans="1:17" ht="25.15" customHeight="1" outlineLevel="1">
      <c r="A37" s="161"/>
      <c r="B37" s="115" t="s">
        <v>325</v>
      </c>
      <c r="C37" s="116" t="s">
        <v>27</v>
      </c>
      <c r="D37" s="117"/>
      <c r="E37" s="118"/>
      <c r="F37" s="118">
        <v>21.125</v>
      </c>
      <c r="G37" s="119">
        <v>25.094000000000001</v>
      </c>
      <c r="H37" s="120" t="e">
        <f>#REF!/1000</f>
        <v>#REF!</v>
      </c>
      <c r="I37" s="121" t="e">
        <f>H37/G37*100-100</f>
        <v>#REF!</v>
      </c>
      <c r="J37" s="109" t="e">
        <f t="shared" si="3"/>
        <v>#REF!</v>
      </c>
      <c r="K37" s="114"/>
      <c r="N37" s="119"/>
      <c r="O37" s="95">
        <f t="shared" si="2"/>
        <v>25.094000000000001</v>
      </c>
      <c r="P37" s="254">
        <v>21.129669999999997</v>
      </c>
      <c r="Q37" s="246"/>
    </row>
    <row r="38" spans="1:17" ht="14.45" customHeight="1" outlineLevel="1">
      <c r="A38" s="161"/>
      <c r="B38" s="115" t="s">
        <v>342</v>
      </c>
      <c r="C38" s="116" t="s">
        <v>27</v>
      </c>
      <c r="D38" s="117"/>
      <c r="E38" s="118"/>
      <c r="F38" s="118">
        <v>1029.962</v>
      </c>
      <c r="G38" s="119"/>
      <c r="H38" s="120" t="e">
        <f>#REF!/1000</f>
        <v>#REF!</v>
      </c>
      <c r="I38" s="121"/>
      <c r="J38" s="109"/>
      <c r="K38" s="114"/>
      <c r="N38" s="119"/>
      <c r="O38" s="95"/>
      <c r="P38" s="254">
        <v>1030.2048299999999</v>
      </c>
      <c r="Q38" s="246"/>
    </row>
    <row r="39" spans="1:17" ht="13.15" customHeight="1" outlineLevel="1">
      <c r="A39" s="161"/>
      <c r="B39" s="115" t="s">
        <v>339</v>
      </c>
      <c r="C39" s="116" t="s">
        <v>27</v>
      </c>
      <c r="D39" s="117"/>
      <c r="E39" s="118"/>
      <c r="F39" s="118"/>
      <c r="G39" s="119">
        <v>0</v>
      </c>
      <c r="H39" s="120" t="e">
        <f>#REF!/1000</f>
        <v>#REF!</v>
      </c>
      <c r="I39" s="121"/>
      <c r="J39" s="109"/>
      <c r="K39" s="114"/>
      <c r="N39" s="119"/>
      <c r="O39" s="95"/>
      <c r="P39" s="254">
        <v>1613.1948399999997</v>
      </c>
      <c r="Q39" s="246">
        <v>-1947.92</v>
      </c>
    </row>
    <row r="40" spans="1:17" ht="16.149999999999999" customHeight="1" outlineLevel="1">
      <c r="A40" s="161"/>
      <c r="B40" s="239" t="s">
        <v>337</v>
      </c>
      <c r="C40" s="90" t="s">
        <v>27</v>
      </c>
      <c r="D40" s="98"/>
      <c r="E40" s="99"/>
      <c r="F40" s="99"/>
      <c r="G40" s="240">
        <v>3.5416699999999999</v>
      </c>
      <c r="H40" s="101">
        <v>0</v>
      </c>
      <c r="I40" s="93">
        <f>H40/G40*100-100</f>
        <v>-100</v>
      </c>
      <c r="J40" s="93"/>
      <c r="K40" s="114"/>
      <c r="N40" s="100"/>
      <c r="O40" s="95">
        <f t="shared" si="2"/>
        <v>3.5416699999999999</v>
      </c>
      <c r="P40" s="254">
        <v>6.75</v>
      </c>
      <c r="Q40" s="246"/>
    </row>
    <row r="41" spans="1:17" ht="15" customHeight="1">
      <c r="A41" s="160" t="s">
        <v>46</v>
      </c>
      <c r="B41" s="165" t="s">
        <v>47</v>
      </c>
      <c r="C41" s="130" t="s">
        <v>27</v>
      </c>
      <c r="D41" s="134">
        <v>1316.4308900000001</v>
      </c>
      <c r="E41" s="166">
        <v>1785.1681100000001</v>
      </c>
      <c r="F41" s="166"/>
      <c r="G41" s="167" t="e">
        <f>SUM(G42:G44)</f>
        <v>#REF!</v>
      </c>
      <c r="H41" s="166" t="e">
        <f>H43+H44+H42</f>
        <v>#REF!</v>
      </c>
      <c r="I41" s="166">
        <f t="shared" ref="I41:P41" si="4">I43+I44+I42</f>
        <v>1363.9566117577724</v>
      </c>
      <c r="J41" s="166" t="e">
        <f t="shared" si="4"/>
        <v>#REF!</v>
      </c>
      <c r="K41" s="166">
        <f t="shared" si="4"/>
        <v>0</v>
      </c>
      <c r="L41" s="166">
        <f t="shared" si="4"/>
        <v>0</v>
      </c>
      <c r="M41" s="166">
        <f t="shared" si="4"/>
        <v>0</v>
      </c>
      <c r="N41" s="166">
        <f t="shared" si="4"/>
        <v>596.70000000000005</v>
      </c>
      <c r="O41" s="166" t="e">
        <f t="shared" si="4"/>
        <v>#REF!</v>
      </c>
      <c r="P41" s="166">
        <f t="shared" si="4"/>
        <v>0</v>
      </c>
      <c r="Q41" s="246"/>
    </row>
    <row r="42" spans="1:17" ht="49.15" customHeight="1">
      <c r="A42" s="161" t="s">
        <v>48</v>
      </c>
      <c r="B42" s="97" t="s">
        <v>49</v>
      </c>
      <c r="C42" s="90" t="s">
        <v>27</v>
      </c>
      <c r="D42" s="98">
        <v>616.51014414502458</v>
      </c>
      <c r="E42" s="99">
        <v>953.35653600621617</v>
      </c>
      <c r="F42" s="99">
        <v>1363.346</v>
      </c>
      <c r="G42" s="100" t="e">
        <f>#REF!/1000</f>
        <v>#REF!</v>
      </c>
      <c r="H42" s="101" t="e">
        <f>#REF!</f>
        <v>#REF!</v>
      </c>
      <c r="I42" s="91">
        <v>295.10458575251539</v>
      </c>
      <c r="J42" s="91"/>
      <c r="N42" s="100">
        <v>535.82000000000005</v>
      </c>
      <c r="O42" s="95" t="e">
        <f t="shared" si="2"/>
        <v>#REF!</v>
      </c>
      <c r="P42" s="254"/>
      <c r="Q42" s="246">
        <v>-710</v>
      </c>
    </row>
    <row r="43" spans="1:17" ht="15.6" customHeight="1">
      <c r="A43" s="161" t="s">
        <v>50</v>
      </c>
      <c r="B43" s="97" t="s">
        <v>51</v>
      </c>
      <c r="C43" s="90" t="s">
        <v>27</v>
      </c>
      <c r="D43" s="98">
        <v>126.65404260239438</v>
      </c>
      <c r="E43" s="99">
        <v>178.99520006039</v>
      </c>
      <c r="F43" s="99"/>
      <c r="G43" s="100" t="e">
        <f>#REF!/1000</f>
        <v>#REF!</v>
      </c>
      <c r="H43" s="101" t="e">
        <f>#REF!</f>
        <v>#REF!</v>
      </c>
      <c r="I43" s="91"/>
      <c r="J43" s="91"/>
      <c r="N43" s="100"/>
      <c r="O43" s="95" t="e">
        <f t="shared" si="2"/>
        <v>#REF!</v>
      </c>
      <c r="P43" s="254"/>
      <c r="Q43" s="246"/>
    </row>
    <row r="44" spans="1:17" ht="16.149999999999999" customHeight="1">
      <c r="A44" s="161" t="s">
        <v>52</v>
      </c>
      <c r="B44" s="129" t="s">
        <v>53</v>
      </c>
      <c r="C44" s="130" t="s">
        <v>27</v>
      </c>
      <c r="D44" s="131">
        <v>573.26670325258101</v>
      </c>
      <c r="E44" s="132">
        <v>652.81637393339372</v>
      </c>
      <c r="F44" s="132"/>
      <c r="G44" s="133" t="e">
        <f>SUM(G45:G57)</f>
        <v>#REF!</v>
      </c>
      <c r="H44" s="135" t="e">
        <f>#REF!</f>
        <v>#REF!</v>
      </c>
      <c r="I44" s="134">
        <v>1068.8520260052569</v>
      </c>
      <c r="J44" s="134" t="e">
        <f>H44-G44</f>
        <v>#REF!</v>
      </c>
      <c r="N44" s="133">
        <v>60.88</v>
      </c>
      <c r="O44" s="95" t="e">
        <f t="shared" si="2"/>
        <v>#REF!</v>
      </c>
      <c r="P44" s="254"/>
      <c r="Q44" s="246"/>
    </row>
    <row r="45" spans="1:17" ht="16.149999999999999" customHeight="1">
      <c r="A45" s="161"/>
      <c r="B45" s="230" t="s">
        <v>510</v>
      </c>
      <c r="C45" s="231" t="s">
        <v>27</v>
      </c>
      <c r="D45" s="232"/>
      <c r="E45" s="233"/>
      <c r="F45" s="233"/>
      <c r="G45" s="234" t="e">
        <f>#REF!/1000</f>
        <v>#REF!</v>
      </c>
      <c r="H45" s="235" t="e">
        <f>#REF!/1000</f>
        <v>#REF!</v>
      </c>
      <c r="I45" s="134"/>
      <c r="J45" s="134"/>
      <c r="N45" s="133"/>
      <c r="O45" s="95"/>
      <c r="P45" s="254"/>
      <c r="Q45" s="246"/>
    </row>
    <row r="46" spans="1:17" ht="16.149999999999999" customHeight="1">
      <c r="A46" s="161"/>
      <c r="B46" s="230" t="s">
        <v>183</v>
      </c>
      <c r="C46" s="231" t="s">
        <v>27</v>
      </c>
      <c r="D46" s="232"/>
      <c r="E46" s="233"/>
      <c r="F46" s="233"/>
      <c r="G46" s="234" t="e">
        <f>#REF!/1000</f>
        <v>#REF!</v>
      </c>
      <c r="H46" s="235" t="e">
        <f>#REF!/1000</f>
        <v>#REF!</v>
      </c>
      <c r="I46" s="134"/>
      <c r="J46" s="134"/>
      <c r="N46" s="133"/>
      <c r="O46" s="95"/>
      <c r="P46" s="254"/>
      <c r="Q46" s="246"/>
    </row>
    <row r="47" spans="1:17" ht="16.149999999999999" customHeight="1">
      <c r="A47" s="161"/>
      <c r="B47" s="230" t="s">
        <v>509</v>
      </c>
      <c r="C47" s="231" t="s">
        <v>27</v>
      </c>
      <c r="D47" s="232"/>
      <c r="E47" s="233"/>
      <c r="F47" s="233"/>
      <c r="G47" s="234" t="e">
        <f>#REF!/1000</f>
        <v>#REF!</v>
      </c>
      <c r="H47" s="236"/>
      <c r="I47" s="134"/>
      <c r="J47" s="134"/>
      <c r="N47" s="133"/>
      <c r="O47" s="95"/>
      <c r="P47" s="254"/>
      <c r="Q47" s="246"/>
    </row>
    <row r="48" spans="1:17" ht="16.149999999999999" customHeight="1" outlineLevel="1">
      <c r="A48" s="161"/>
      <c r="B48" s="230" t="s">
        <v>327</v>
      </c>
      <c r="C48" s="231" t="s">
        <v>27</v>
      </c>
      <c r="D48" s="237"/>
      <c r="E48" s="238"/>
      <c r="F48" s="238"/>
      <c r="G48" s="234" t="e">
        <f>#REF!/1000</f>
        <v>#REF!</v>
      </c>
      <c r="H48" s="235" t="e">
        <f>#REF!/1000</f>
        <v>#REF!</v>
      </c>
      <c r="I48" s="121"/>
      <c r="J48" s="131" t="e">
        <f t="shared" ref="J48:J57" si="5">H48-G48</f>
        <v>#REF!</v>
      </c>
      <c r="K48" s="84" t="s">
        <v>377</v>
      </c>
      <c r="N48" s="119"/>
      <c r="O48" s="95" t="e">
        <f t="shared" si="2"/>
        <v>#REF!</v>
      </c>
      <c r="P48" s="254"/>
      <c r="Q48" s="246"/>
    </row>
    <row r="49" spans="1:17" ht="16.149999999999999" customHeight="1" outlineLevel="1">
      <c r="A49" s="161"/>
      <c r="B49" s="230" t="s">
        <v>328</v>
      </c>
      <c r="C49" s="231" t="s">
        <v>27</v>
      </c>
      <c r="D49" s="237"/>
      <c r="E49" s="238"/>
      <c r="F49" s="238"/>
      <c r="G49" s="234" t="e">
        <f>#REF!/1000</f>
        <v>#REF!</v>
      </c>
      <c r="H49" s="235" t="e">
        <f>#REF!/1000</f>
        <v>#REF!</v>
      </c>
      <c r="I49" s="121"/>
      <c r="J49" s="131" t="e">
        <f t="shared" si="5"/>
        <v>#REF!</v>
      </c>
      <c r="N49" s="119"/>
      <c r="O49" s="95" t="e">
        <f t="shared" si="2"/>
        <v>#REF!</v>
      </c>
      <c r="P49" s="254"/>
      <c r="Q49" s="246"/>
    </row>
    <row r="50" spans="1:17" ht="16.149999999999999" customHeight="1" outlineLevel="1">
      <c r="A50" s="161"/>
      <c r="B50" s="230" t="s">
        <v>329</v>
      </c>
      <c r="C50" s="231" t="s">
        <v>27</v>
      </c>
      <c r="D50" s="237"/>
      <c r="E50" s="238"/>
      <c r="F50" s="238"/>
      <c r="G50" s="234" t="e">
        <f>#REF!/1000</f>
        <v>#REF!</v>
      </c>
      <c r="H50" s="235" t="e">
        <f>#REF!/1000</f>
        <v>#REF!</v>
      </c>
      <c r="I50" s="121"/>
      <c r="J50" s="131" t="e">
        <f t="shared" si="5"/>
        <v>#REF!</v>
      </c>
      <c r="N50" s="119"/>
      <c r="O50" s="95" t="e">
        <f t="shared" si="2"/>
        <v>#REF!</v>
      </c>
      <c r="P50" s="254"/>
      <c r="Q50" s="246"/>
    </row>
    <row r="51" spans="1:17" ht="16.149999999999999" customHeight="1" outlineLevel="1">
      <c r="A51" s="161"/>
      <c r="B51" s="230" t="s">
        <v>330</v>
      </c>
      <c r="C51" s="231" t="s">
        <v>27</v>
      </c>
      <c r="D51" s="237"/>
      <c r="E51" s="238"/>
      <c r="F51" s="238"/>
      <c r="G51" s="234" t="e">
        <f>#REF!/1000</f>
        <v>#REF!</v>
      </c>
      <c r="H51" s="235" t="e">
        <f>#REF!/1000</f>
        <v>#REF!</v>
      </c>
      <c r="I51" s="121"/>
      <c r="J51" s="131" t="e">
        <f t="shared" si="5"/>
        <v>#REF!</v>
      </c>
      <c r="N51" s="119"/>
      <c r="O51" s="95" t="e">
        <f t="shared" si="2"/>
        <v>#REF!</v>
      </c>
      <c r="P51" s="254"/>
      <c r="Q51" s="246"/>
    </row>
    <row r="52" spans="1:17" ht="16.149999999999999" customHeight="1" outlineLevel="1">
      <c r="A52" s="161"/>
      <c r="B52" s="230" t="s">
        <v>335</v>
      </c>
      <c r="C52" s="231" t="s">
        <v>27</v>
      </c>
      <c r="D52" s="237"/>
      <c r="E52" s="238"/>
      <c r="F52" s="238"/>
      <c r="G52" s="234"/>
      <c r="H52" s="235" t="e">
        <f>#REF!/1000</f>
        <v>#REF!</v>
      </c>
      <c r="I52" s="121"/>
      <c r="J52" s="131" t="e">
        <f t="shared" si="5"/>
        <v>#REF!</v>
      </c>
      <c r="N52" s="119"/>
      <c r="O52" s="95">
        <f t="shared" si="2"/>
        <v>0</v>
      </c>
      <c r="P52" s="254"/>
      <c r="Q52" s="246"/>
    </row>
    <row r="53" spans="1:17" ht="16.149999999999999" customHeight="1" outlineLevel="1">
      <c r="A53" s="161"/>
      <c r="B53" s="230" t="s">
        <v>336</v>
      </c>
      <c r="C53" s="231" t="s">
        <v>27</v>
      </c>
      <c r="D53" s="237"/>
      <c r="E53" s="238"/>
      <c r="F53" s="238"/>
      <c r="G53" s="234" t="e">
        <f>#REF!/1000</f>
        <v>#REF!</v>
      </c>
      <c r="H53" s="235" t="e">
        <f>#REF!/1000</f>
        <v>#REF!</v>
      </c>
      <c r="I53" s="121"/>
      <c r="J53" s="131" t="e">
        <f t="shared" si="5"/>
        <v>#REF!</v>
      </c>
      <c r="N53" s="119"/>
      <c r="O53" s="95" t="e">
        <f t="shared" si="2"/>
        <v>#REF!</v>
      </c>
      <c r="P53" s="254"/>
      <c r="Q53" s="246"/>
    </row>
    <row r="54" spans="1:17" ht="16.149999999999999" customHeight="1" outlineLevel="1">
      <c r="A54" s="161"/>
      <c r="B54" s="230" t="s">
        <v>337</v>
      </c>
      <c r="C54" s="231" t="s">
        <v>27</v>
      </c>
      <c r="D54" s="237"/>
      <c r="E54" s="238"/>
      <c r="F54" s="238"/>
      <c r="G54" s="234">
        <v>0</v>
      </c>
      <c r="H54" s="235" t="e">
        <f>#REF!/1000</f>
        <v>#REF!</v>
      </c>
      <c r="I54" s="121"/>
      <c r="J54" s="131" t="e">
        <f t="shared" si="5"/>
        <v>#REF!</v>
      </c>
      <c r="N54" s="119"/>
      <c r="O54" s="95">
        <f t="shared" si="2"/>
        <v>0</v>
      </c>
      <c r="P54" s="254"/>
      <c r="Q54" s="246"/>
    </row>
    <row r="55" spans="1:17" ht="16.149999999999999" customHeight="1" outlineLevel="1">
      <c r="A55" s="161"/>
      <c r="B55" s="230" t="s">
        <v>341</v>
      </c>
      <c r="C55" s="231" t="s">
        <v>27</v>
      </c>
      <c r="D55" s="237"/>
      <c r="E55" s="238"/>
      <c r="F55" s="238"/>
      <c r="G55" s="234"/>
      <c r="H55" s="235" t="e">
        <f>#REF!/1000</f>
        <v>#REF!</v>
      </c>
      <c r="I55" s="121"/>
      <c r="J55" s="131" t="e">
        <f t="shared" si="5"/>
        <v>#REF!</v>
      </c>
      <c r="N55" s="119"/>
      <c r="O55" s="95">
        <f t="shared" si="2"/>
        <v>0</v>
      </c>
      <c r="P55" s="254"/>
      <c r="Q55" s="246"/>
    </row>
    <row r="56" spans="1:17" ht="16.149999999999999" customHeight="1" outlineLevel="1">
      <c r="A56" s="161"/>
      <c r="B56" s="230" t="s">
        <v>513</v>
      </c>
      <c r="C56" s="231" t="s">
        <v>27</v>
      </c>
      <c r="D56" s="237"/>
      <c r="E56" s="238"/>
      <c r="F56" s="238"/>
      <c r="G56" s="234"/>
      <c r="H56" s="235" t="e">
        <f>#REF!/1000</f>
        <v>#REF!</v>
      </c>
      <c r="I56" s="121"/>
      <c r="J56" s="131"/>
      <c r="N56" s="119"/>
      <c r="O56" s="95"/>
      <c r="P56" s="254"/>
      <c r="Q56" s="246">
        <v>-4472.43</v>
      </c>
    </row>
    <row r="57" spans="1:17" ht="16.149999999999999" customHeight="1" outlineLevel="1">
      <c r="A57" s="161"/>
      <c r="B57" s="230" t="s">
        <v>342</v>
      </c>
      <c r="C57" s="231" t="s">
        <v>27</v>
      </c>
      <c r="D57" s="237"/>
      <c r="E57" s="238"/>
      <c r="F57" s="238"/>
      <c r="G57" s="234"/>
      <c r="H57" s="235" t="e">
        <f>#REF!/1000</f>
        <v>#REF!</v>
      </c>
      <c r="I57" s="121"/>
      <c r="J57" s="131" t="e">
        <f t="shared" si="5"/>
        <v>#REF!</v>
      </c>
      <c r="N57" s="119"/>
      <c r="O57" s="95">
        <f t="shared" si="2"/>
        <v>0</v>
      </c>
      <c r="P57" s="254"/>
      <c r="Q57" s="246"/>
    </row>
    <row r="58" spans="1:17" ht="17.45" customHeight="1">
      <c r="A58" s="88">
        <v>2</v>
      </c>
      <c r="B58" s="89" t="s">
        <v>54</v>
      </c>
      <c r="C58" s="90" t="s">
        <v>27</v>
      </c>
      <c r="D58" s="91">
        <v>243.82465000000002</v>
      </c>
      <c r="E58" s="164">
        <v>247.31879000000001</v>
      </c>
      <c r="F58" s="164"/>
      <c r="G58" s="138">
        <v>97.552552829999996</v>
      </c>
      <c r="H58" s="164" t="e">
        <f>H59+H60+H61</f>
        <v>#REF!</v>
      </c>
      <c r="I58" s="91">
        <v>331.4378637875775</v>
      </c>
      <c r="J58" s="91"/>
      <c r="N58" s="100">
        <v>97.54</v>
      </c>
      <c r="O58" s="95">
        <f t="shared" si="2"/>
        <v>1.2552829999989967E-2</v>
      </c>
      <c r="P58" s="254"/>
      <c r="Q58" s="246"/>
    </row>
    <row r="59" spans="1:17" ht="18" customHeight="1">
      <c r="A59" s="161" t="s">
        <v>16</v>
      </c>
      <c r="B59" s="97" t="s">
        <v>49</v>
      </c>
      <c r="C59" s="90" t="s">
        <v>27</v>
      </c>
      <c r="D59" s="98">
        <v>94.334280010130129</v>
      </c>
      <c r="E59" s="99">
        <v>101.79204312343535</v>
      </c>
      <c r="F59" s="99"/>
      <c r="G59" s="100" t="e">
        <f>#REF!/1000</f>
        <v>#REF!</v>
      </c>
      <c r="H59" s="101" t="e">
        <f>#REF!</f>
        <v>#REF!</v>
      </c>
      <c r="I59" s="91">
        <v>146.21565717149673</v>
      </c>
      <c r="J59" s="91"/>
      <c r="N59" s="100">
        <v>95.92</v>
      </c>
      <c r="O59" s="95" t="e">
        <f t="shared" si="2"/>
        <v>#REF!</v>
      </c>
      <c r="P59" s="254"/>
      <c r="Q59" s="246"/>
    </row>
    <row r="60" spans="1:17" ht="16.899999999999999" customHeight="1">
      <c r="A60" s="161" t="s">
        <v>17</v>
      </c>
      <c r="B60" s="97" t="s">
        <v>55</v>
      </c>
      <c r="C60" s="90" t="s">
        <v>27</v>
      </c>
      <c r="D60" s="98">
        <v>20.746036645228656</v>
      </c>
      <c r="E60" s="99">
        <v>22.257245233787785</v>
      </c>
      <c r="F60" s="99"/>
      <c r="G60" s="100" t="e">
        <f>#REF!/1000</f>
        <v>#REF!</v>
      </c>
      <c r="H60" s="101" t="e">
        <f>#REF!</f>
        <v>#REF!</v>
      </c>
      <c r="I60" s="91"/>
      <c r="J60" s="91"/>
      <c r="N60" s="100"/>
      <c r="O60" s="95" t="e">
        <f t="shared" si="2"/>
        <v>#REF!</v>
      </c>
      <c r="P60" s="254"/>
      <c r="Q60" s="246"/>
    </row>
    <row r="61" spans="1:17">
      <c r="A61" s="161" t="s">
        <v>56</v>
      </c>
      <c r="B61" s="97" t="s">
        <v>53</v>
      </c>
      <c r="C61" s="90" t="s">
        <v>27</v>
      </c>
      <c r="D61" s="98">
        <v>128.74433334464121</v>
      </c>
      <c r="E61" s="99">
        <v>123.26950164277689</v>
      </c>
      <c r="F61" s="99"/>
      <c r="G61" s="100">
        <v>1.62</v>
      </c>
      <c r="H61" s="101" t="e">
        <f>#REF!</f>
        <v>#REF!</v>
      </c>
      <c r="I61" s="91">
        <v>8092.189643335254</v>
      </c>
      <c r="J61" s="91"/>
      <c r="K61" s="84" t="s">
        <v>378</v>
      </c>
      <c r="N61" s="100">
        <v>1.62</v>
      </c>
      <c r="O61" s="95">
        <f t="shared" si="2"/>
        <v>0</v>
      </c>
      <c r="P61" s="254"/>
      <c r="Q61" s="246"/>
    </row>
    <row r="62" spans="1:17">
      <c r="A62" s="161"/>
      <c r="B62" s="230" t="s">
        <v>510</v>
      </c>
      <c r="C62" s="231" t="s">
        <v>27</v>
      </c>
      <c r="D62" s="237"/>
      <c r="E62" s="238"/>
      <c r="F62" s="238"/>
      <c r="G62" s="234" t="e">
        <f>#REF!/1000</f>
        <v>#REF!</v>
      </c>
      <c r="H62" s="235" t="e">
        <f>#REF!/1000</f>
        <v>#REF!</v>
      </c>
      <c r="I62" s="91"/>
      <c r="J62" s="102"/>
      <c r="N62" s="100"/>
      <c r="O62" s="95"/>
      <c r="P62" s="254"/>
      <c r="Q62" s="246"/>
    </row>
    <row r="63" spans="1:17">
      <c r="A63" s="161"/>
      <c r="B63" s="230" t="s">
        <v>183</v>
      </c>
      <c r="C63" s="231" t="s">
        <v>27</v>
      </c>
      <c r="D63" s="237"/>
      <c r="E63" s="238"/>
      <c r="F63" s="238"/>
      <c r="G63" s="234" t="e">
        <f>#REF!/1000</f>
        <v>#REF!</v>
      </c>
      <c r="H63" s="235" t="e">
        <f>#REF!/1000</f>
        <v>#REF!</v>
      </c>
      <c r="I63" s="91"/>
      <c r="J63" s="102"/>
      <c r="N63" s="100"/>
      <c r="O63" s="95"/>
      <c r="P63" s="254"/>
      <c r="Q63" s="246"/>
    </row>
    <row r="64" spans="1:17">
      <c r="A64" s="161"/>
      <c r="B64" s="230" t="s">
        <v>330</v>
      </c>
      <c r="C64" s="231" t="s">
        <v>27</v>
      </c>
      <c r="D64" s="237"/>
      <c r="E64" s="238"/>
      <c r="F64" s="238"/>
      <c r="G64" s="234"/>
      <c r="H64" s="235" t="e">
        <f>#REF!/1000</f>
        <v>#REF!</v>
      </c>
      <c r="I64" s="91"/>
      <c r="J64" s="102"/>
      <c r="N64" s="100"/>
      <c r="O64" s="95"/>
      <c r="P64" s="254"/>
      <c r="Q64" s="246"/>
    </row>
    <row r="65" spans="1:17">
      <c r="A65" s="161"/>
      <c r="B65" s="230" t="s">
        <v>332</v>
      </c>
      <c r="C65" s="231" t="s">
        <v>27</v>
      </c>
      <c r="D65" s="237"/>
      <c r="E65" s="238"/>
      <c r="F65" s="238"/>
      <c r="G65" s="234"/>
      <c r="H65" s="235" t="e">
        <f>#REF!/1000</f>
        <v>#REF!</v>
      </c>
      <c r="I65" s="91"/>
      <c r="J65" s="102"/>
      <c r="N65" s="100"/>
      <c r="O65" s="95"/>
      <c r="P65" s="254"/>
      <c r="Q65" s="246"/>
    </row>
    <row r="66" spans="1:17">
      <c r="A66" s="161"/>
      <c r="B66" s="230" t="s">
        <v>336</v>
      </c>
      <c r="C66" s="231" t="s">
        <v>27</v>
      </c>
      <c r="D66" s="237"/>
      <c r="E66" s="238"/>
      <c r="F66" s="238"/>
      <c r="G66" s="234" t="e">
        <f>#REF!/1000</f>
        <v>#REF!</v>
      </c>
      <c r="H66" s="235"/>
      <c r="I66" s="91"/>
      <c r="J66" s="102"/>
      <c r="N66" s="100"/>
      <c r="O66" s="95"/>
      <c r="P66" s="254"/>
      <c r="Q66" s="246"/>
    </row>
    <row r="67" spans="1:17" hidden="1">
      <c r="A67" s="161">
        <v>3</v>
      </c>
      <c r="B67" s="97" t="s">
        <v>379</v>
      </c>
      <c r="C67" s="90" t="s">
        <v>27</v>
      </c>
      <c r="D67" s="98">
        <v>0</v>
      </c>
      <c r="E67" s="99">
        <v>0</v>
      </c>
      <c r="F67" s="99"/>
      <c r="G67" s="100">
        <v>0</v>
      </c>
      <c r="H67" s="99">
        <v>0</v>
      </c>
      <c r="I67" s="91" t="e">
        <v>#DIV/0!</v>
      </c>
      <c r="J67" s="102"/>
      <c r="N67" s="100"/>
      <c r="O67" s="95">
        <f t="shared" si="2"/>
        <v>0</v>
      </c>
      <c r="P67" s="254"/>
      <c r="Q67" s="246"/>
    </row>
    <row r="68" spans="1:17" hidden="1">
      <c r="A68" s="161" t="s">
        <v>57</v>
      </c>
      <c r="B68" s="97" t="s">
        <v>49</v>
      </c>
      <c r="C68" s="90" t="s">
        <v>27</v>
      </c>
      <c r="D68" s="98">
        <v>0</v>
      </c>
      <c r="E68" s="99">
        <v>0</v>
      </c>
      <c r="F68" s="99"/>
      <c r="G68" s="100">
        <v>0</v>
      </c>
      <c r="H68" s="101">
        <v>0</v>
      </c>
      <c r="I68" s="91" t="e">
        <v>#DIV/0!</v>
      </c>
      <c r="J68" s="102"/>
      <c r="N68" s="100"/>
      <c r="O68" s="95">
        <f t="shared" si="2"/>
        <v>0</v>
      </c>
      <c r="P68" s="254"/>
      <c r="Q68" s="246"/>
    </row>
    <row r="69" spans="1:17" hidden="1">
      <c r="A69" s="161" t="s">
        <v>58</v>
      </c>
      <c r="B69" s="97" t="s">
        <v>51</v>
      </c>
      <c r="C69" s="90" t="s">
        <v>27</v>
      </c>
      <c r="D69" s="98">
        <v>0</v>
      </c>
      <c r="E69" s="99">
        <v>0</v>
      </c>
      <c r="F69" s="99"/>
      <c r="G69" s="100">
        <v>0</v>
      </c>
      <c r="H69" s="101">
        <v>0</v>
      </c>
      <c r="I69" s="91" t="e">
        <v>#DIV/0!</v>
      </c>
      <c r="J69" s="102"/>
      <c r="N69" s="100"/>
      <c r="O69" s="95">
        <f t="shared" si="2"/>
        <v>0</v>
      </c>
      <c r="P69" s="254"/>
      <c r="Q69" s="246"/>
    </row>
    <row r="70" spans="1:17" hidden="1">
      <c r="A70" s="161" t="s">
        <v>59</v>
      </c>
      <c r="B70" s="97" t="s">
        <v>53</v>
      </c>
      <c r="C70" s="90" t="s">
        <v>27</v>
      </c>
      <c r="D70" s="98">
        <v>0</v>
      </c>
      <c r="E70" s="99">
        <v>0</v>
      </c>
      <c r="F70" s="99"/>
      <c r="G70" s="100">
        <v>0</v>
      </c>
      <c r="H70" s="101">
        <v>0</v>
      </c>
      <c r="I70" s="91" t="e">
        <v>#DIV/0!</v>
      </c>
      <c r="J70" s="102"/>
      <c r="N70" s="100"/>
      <c r="O70" s="95">
        <f t="shared" si="2"/>
        <v>0</v>
      </c>
      <c r="P70" s="254"/>
      <c r="Q70" s="246"/>
    </row>
    <row r="71" spans="1:17" hidden="1">
      <c r="A71" s="161">
        <v>4</v>
      </c>
      <c r="B71" s="97" t="s">
        <v>380</v>
      </c>
      <c r="C71" s="90" t="s">
        <v>27</v>
      </c>
      <c r="D71" s="98">
        <v>0</v>
      </c>
      <c r="E71" s="99">
        <v>0</v>
      </c>
      <c r="F71" s="99"/>
      <c r="G71" s="100">
        <v>0</v>
      </c>
      <c r="H71" s="101">
        <v>0</v>
      </c>
      <c r="I71" s="91" t="e">
        <v>#DIV/0!</v>
      </c>
      <c r="J71" s="102"/>
      <c r="N71" s="100"/>
      <c r="O71" s="95">
        <f t="shared" si="2"/>
        <v>0</v>
      </c>
      <c r="P71" s="254"/>
      <c r="Q71" s="246"/>
    </row>
    <row r="72" spans="1:17" hidden="1">
      <c r="A72" s="161">
        <v>5</v>
      </c>
      <c r="B72" s="97" t="s">
        <v>8</v>
      </c>
      <c r="C72" s="90" t="s">
        <v>27</v>
      </c>
      <c r="D72" s="98">
        <v>0</v>
      </c>
      <c r="E72" s="99">
        <v>0</v>
      </c>
      <c r="F72" s="99"/>
      <c r="G72" s="100">
        <v>0</v>
      </c>
      <c r="H72" s="101">
        <v>0</v>
      </c>
      <c r="I72" s="91" t="e">
        <v>#DIV/0!</v>
      </c>
      <c r="J72" s="102"/>
      <c r="N72" s="100"/>
      <c r="O72" s="95">
        <f t="shared" si="2"/>
        <v>0</v>
      </c>
      <c r="P72" s="254"/>
      <c r="Q72" s="246"/>
    </row>
    <row r="73" spans="1:17" s="139" customFormat="1">
      <c r="A73" s="162">
        <v>6</v>
      </c>
      <c r="B73" s="136" t="s">
        <v>60</v>
      </c>
      <c r="C73" s="137" t="s">
        <v>27</v>
      </c>
      <c r="D73" s="92">
        <v>281251.43350000004</v>
      </c>
      <c r="E73" s="138">
        <v>276336.94195399998</v>
      </c>
      <c r="F73" s="138">
        <f>F5+F58</f>
        <v>289844.28199999995</v>
      </c>
      <c r="G73" s="138">
        <v>400635.99300667003</v>
      </c>
      <c r="H73" s="138" t="e">
        <f>H5+H58</f>
        <v>#REF!</v>
      </c>
      <c r="I73" s="93">
        <v>-27.737226093668255</v>
      </c>
      <c r="J73" s="102"/>
      <c r="N73" s="138">
        <v>400548.91</v>
      </c>
      <c r="O73" s="95">
        <f t="shared" si="2"/>
        <v>87.083006670058239</v>
      </c>
      <c r="P73" s="254"/>
      <c r="Q73" s="250">
        <f>SUM(Q5:Q66)</f>
        <v>-14181.35</v>
      </c>
    </row>
    <row r="74" spans="1:17" ht="12.6" customHeight="1">
      <c r="A74" s="160">
        <v>7</v>
      </c>
      <c r="B74" s="89" t="s">
        <v>357</v>
      </c>
      <c r="C74" s="90" t="s">
        <v>27</v>
      </c>
      <c r="D74" s="91">
        <v>0</v>
      </c>
      <c r="E74" s="140">
        <v>0</v>
      </c>
      <c r="F74" s="140"/>
      <c r="G74" s="141">
        <v>5575.41</v>
      </c>
      <c r="H74" s="140" t="e">
        <f>H78+H75</f>
        <v>#REF!</v>
      </c>
      <c r="I74" s="93">
        <v>-60.64893057222649</v>
      </c>
      <c r="J74" s="102"/>
      <c r="N74" s="141">
        <v>5575.41</v>
      </c>
      <c r="O74" s="95">
        <f t="shared" si="2"/>
        <v>0</v>
      </c>
      <c r="P74" s="254"/>
      <c r="Q74" s="246"/>
    </row>
    <row r="75" spans="1:17" ht="13.15" customHeight="1">
      <c r="A75" s="161" t="s">
        <v>61</v>
      </c>
      <c r="B75" s="97" t="s">
        <v>62</v>
      </c>
      <c r="C75" s="90" t="s">
        <v>27</v>
      </c>
      <c r="D75" s="98"/>
      <c r="E75" s="99"/>
      <c r="F75" s="99"/>
      <c r="G75" s="100">
        <v>1003.5799999999999</v>
      </c>
      <c r="H75" s="101" t="e">
        <f>#REF!</f>
        <v>#REF!</v>
      </c>
      <c r="I75" s="93">
        <v>-65.094971983762406</v>
      </c>
      <c r="J75" s="102"/>
      <c r="N75" s="100">
        <v>1003.57</v>
      </c>
      <c r="O75" s="95">
        <f t="shared" si="2"/>
        <v>9.9999999998772182E-3</v>
      </c>
      <c r="P75" s="254"/>
      <c r="Q75" s="246"/>
    </row>
    <row r="76" spans="1:17">
      <c r="A76" s="161" t="s">
        <v>63</v>
      </c>
      <c r="B76" s="97" t="s">
        <v>64</v>
      </c>
      <c r="C76" s="90" t="s">
        <v>27</v>
      </c>
      <c r="D76" s="98"/>
      <c r="E76" s="99"/>
      <c r="F76" s="99"/>
      <c r="G76" s="100">
        <v>0</v>
      </c>
      <c r="H76" s="101">
        <v>0</v>
      </c>
      <c r="I76" s="91"/>
      <c r="J76" s="102"/>
      <c r="N76" s="100"/>
      <c r="O76" s="95"/>
      <c r="P76" s="254"/>
      <c r="Q76" s="246"/>
    </row>
    <row r="77" spans="1:17">
      <c r="A77" s="161" t="s">
        <v>65</v>
      </c>
      <c r="B77" s="97" t="s">
        <v>66</v>
      </c>
      <c r="C77" s="90" t="s">
        <v>27</v>
      </c>
      <c r="D77" s="98"/>
      <c r="E77" s="99"/>
      <c r="F77" s="99"/>
      <c r="G77" s="100">
        <v>0</v>
      </c>
      <c r="H77" s="101">
        <v>0</v>
      </c>
      <c r="I77" s="91"/>
      <c r="J77" s="102"/>
      <c r="N77" s="100"/>
      <c r="O77" s="95"/>
      <c r="P77" s="254"/>
      <c r="Q77" s="246"/>
    </row>
    <row r="78" spans="1:17" ht="18.600000000000001" customHeight="1">
      <c r="A78" s="161" t="s">
        <v>67</v>
      </c>
      <c r="B78" s="97" t="s">
        <v>68</v>
      </c>
      <c r="C78" s="90" t="s">
        <v>27</v>
      </c>
      <c r="D78" s="98"/>
      <c r="E78" s="99"/>
      <c r="F78" s="99"/>
      <c r="G78" s="100">
        <v>4571.83</v>
      </c>
      <c r="H78" s="101" t="e">
        <f>#REF!</f>
        <v>#REF!</v>
      </c>
      <c r="I78" s="93">
        <v>-59.672962909432989</v>
      </c>
      <c r="J78" s="102"/>
      <c r="N78" s="100">
        <v>4571.84</v>
      </c>
      <c r="O78" s="95">
        <f>G78-N78</f>
        <v>-1.0000000000218279E-2</v>
      </c>
      <c r="P78" s="254"/>
      <c r="Q78" s="246"/>
    </row>
    <row r="79" spans="1:17" hidden="1">
      <c r="A79" s="161" t="s">
        <v>69</v>
      </c>
      <c r="B79" s="97" t="s">
        <v>70</v>
      </c>
      <c r="C79" s="90" t="s">
        <v>27</v>
      </c>
      <c r="D79" s="98"/>
      <c r="E79" s="99"/>
      <c r="F79" s="99"/>
      <c r="G79" s="100">
        <v>0</v>
      </c>
      <c r="H79" s="101">
        <v>0</v>
      </c>
      <c r="I79" s="93" t="e">
        <v>#DIV/0!</v>
      </c>
      <c r="J79" s="102"/>
      <c r="N79" s="100"/>
      <c r="O79" s="95">
        <f>G79-N79</f>
        <v>0</v>
      </c>
      <c r="P79" s="254"/>
      <c r="Q79" s="246"/>
    </row>
    <row r="80" spans="1:17" s="139" customFormat="1" ht="31.9" customHeight="1">
      <c r="A80" s="162">
        <v>8</v>
      </c>
      <c r="B80" s="136" t="s">
        <v>71</v>
      </c>
      <c r="C80" s="137" t="s">
        <v>27</v>
      </c>
      <c r="D80" s="92">
        <v>281251.43350000004</v>
      </c>
      <c r="E80" s="138">
        <v>276336.94195399998</v>
      </c>
      <c r="F80" s="138"/>
      <c r="G80" s="138">
        <v>406211.40300667007</v>
      </c>
      <c r="H80" s="138" t="e">
        <f>H73+H74</f>
        <v>#REF!</v>
      </c>
      <c r="I80" s="93">
        <v>-28.188952078976911</v>
      </c>
      <c r="J80" s="102"/>
      <c r="N80" s="138">
        <v>406160.32</v>
      </c>
      <c r="O80" s="95">
        <f>G80-N80</f>
        <v>51.083006670058239</v>
      </c>
      <c r="P80" s="254"/>
      <c r="Q80" s="248"/>
    </row>
    <row r="81" spans="1:19" ht="21.6" customHeight="1">
      <c r="A81" s="160">
        <v>9</v>
      </c>
      <c r="B81" s="89" t="s">
        <v>72</v>
      </c>
      <c r="C81" s="90" t="s">
        <v>73</v>
      </c>
      <c r="D81" s="91">
        <f>D80/D82*1000</f>
        <v>1492.2670769332315</v>
      </c>
      <c r="E81" s="91">
        <f>E80/E82*1000</f>
        <v>1599.0673733240817</v>
      </c>
      <c r="F81" s="91"/>
      <c r="G81" s="91">
        <f>G80/G82*1000</f>
        <v>1128.5754249699835</v>
      </c>
      <c r="H81" s="91" t="e">
        <f>H80/H82*1000</f>
        <v>#REF!</v>
      </c>
      <c r="I81" s="93">
        <v>19.841315494532608</v>
      </c>
      <c r="J81" s="102"/>
      <c r="N81" s="92"/>
      <c r="O81" s="95"/>
      <c r="P81" s="254"/>
      <c r="Q81" s="246"/>
    </row>
    <row r="82" spans="1:19" ht="27.6" customHeight="1">
      <c r="A82" s="160">
        <v>10</v>
      </c>
      <c r="B82" s="89" t="s">
        <v>74</v>
      </c>
      <c r="C82" s="90" t="s">
        <v>511</v>
      </c>
      <c r="D82" s="91">
        <v>188472.58500000002</v>
      </c>
      <c r="E82" s="91">
        <v>172811.31900000002</v>
      </c>
      <c r="F82" s="91"/>
      <c r="G82" s="92">
        <v>359932.88</v>
      </c>
      <c r="H82" s="91" t="e">
        <f>H83+H84+H85+H86</f>
        <v>#REF!</v>
      </c>
      <c r="I82" s="93">
        <v>-40.078221250584278</v>
      </c>
      <c r="J82" s="102"/>
      <c r="N82" s="92"/>
      <c r="O82" s="95"/>
      <c r="P82" s="254"/>
      <c r="Q82" s="246"/>
    </row>
    <row r="83" spans="1:19" ht="16.899999999999999" customHeight="1">
      <c r="A83" s="160" t="s">
        <v>77</v>
      </c>
      <c r="B83" s="89" t="s">
        <v>3</v>
      </c>
      <c r="C83" s="90" t="s">
        <v>511</v>
      </c>
      <c r="D83" s="98">
        <v>154499.83300000001</v>
      </c>
      <c r="E83" s="98">
        <v>139877.86300000001</v>
      </c>
      <c r="F83" s="98"/>
      <c r="G83" s="142">
        <v>199499.47</v>
      </c>
      <c r="H83" s="98" t="e">
        <f>#REF!</f>
        <v>#REF!</v>
      </c>
      <c r="I83" s="93">
        <v>-9.9036844559035728</v>
      </c>
      <c r="J83" s="102"/>
      <c r="N83" s="142"/>
      <c r="O83" s="95"/>
      <c r="P83" s="254"/>
      <c r="Q83" s="246"/>
    </row>
    <row r="84" spans="1:19" ht="17.45" customHeight="1">
      <c r="A84" s="161" t="s">
        <v>78</v>
      </c>
      <c r="B84" s="97" t="s">
        <v>84</v>
      </c>
      <c r="C84" s="90" t="s">
        <v>511</v>
      </c>
      <c r="D84" s="98">
        <v>26490.447</v>
      </c>
      <c r="E84" s="98">
        <v>26854.243999999999</v>
      </c>
      <c r="F84" s="98"/>
      <c r="G84" s="142">
        <v>30842</v>
      </c>
      <c r="H84" s="98" t="e">
        <f>#REF!</f>
        <v>#REF!</v>
      </c>
      <c r="I84" s="93">
        <v>-7.5286395175410092</v>
      </c>
      <c r="J84" s="102"/>
      <c r="N84" s="142"/>
      <c r="O84" s="95"/>
      <c r="P84" s="254"/>
      <c r="Q84" s="246"/>
    </row>
    <row r="85" spans="1:19" ht="16.149999999999999" customHeight="1">
      <c r="A85" s="161" t="s">
        <v>90</v>
      </c>
      <c r="B85" s="97" t="s">
        <v>91</v>
      </c>
      <c r="C85" s="90" t="s">
        <v>511</v>
      </c>
      <c r="D85" s="98">
        <v>7344.4320000000007</v>
      </c>
      <c r="E85" s="98">
        <v>5932.1959999999999</v>
      </c>
      <c r="F85" s="98"/>
      <c r="G85" s="142">
        <v>129507.88</v>
      </c>
      <c r="H85" s="98" t="e">
        <f>#REF!</f>
        <v>#REF!</v>
      </c>
      <c r="I85" s="93">
        <v>-94.42161820578022</v>
      </c>
      <c r="J85" s="102"/>
      <c r="N85" s="142"/>
      <c r="O85" s="95"/>
      <c r="P85" s="254"/>
      <c r="Q85" s="246"/>
    </row>
    <row r="86" spans="1:19" ht="15" customHeight="1">
      <c r="A86" s="161" t="s">
        <v>129</v>
      </c>
      <c r="B86" s="97" t="s">
        <v>381</v>
      </c>
      <c r="C86" s="90" t="s">
        <v>511</v>
      </c>
      <c r="D86" s="98">
        <v>137.87299999999999</v>
      </c>
      <c r="E86" s="98">
        <v>147.01599999999996</v>
      </c>
      <c r="F86" s="98"/>
      <c r="G86" s="142">
        <v>83.53</v>
      </c>
      <c r="H86" s="98">
        <v>192.05099999999999</v>
      </c>
      <c r="I86" s="93">
        <v>129.91859212259067</v>
      </c>
      <c r="J86" s="102"/>
      <c r="N86" s="142"/>
      <c r="O86" s="95"/>
      <c r="P86" s="254"/>
      <c r="Q86" s="246"/>
    </row>
    <row r="87" spans="1:19" ht="39" customHeight="1">
      <c r="A87" s="162" t="s">
        <v>206</v>
      </c>
      <c r="B87" s="136" t="s">
        <v>397</v>
      </c>
      <c r="C87" s="137" t="s">
        <v>27</v>
      </c>
      <c r="D87" s="92">
        <v>4946.7156999999997</v>
      </c>
      <c r="E87" s="138">
        <v>6518.2611900000002</v>
      </c>
      <c r="F87" s="138"/>
      <c r="G87" s="138">
        <v>1661.7684999999999</v>
      </c>
      <c r="H87" s="138" t="e">
        <f>H88+H89+H90+H91+H92+H93+H94+H95</f>
        <v>#REF!</v>
      </c>
      <c r="I87" s="93"/>
      <c r="P87" s="106"/>
      <c r="Q87" s="246"/>
    </row>
    <row r="88" spans="1:19">
      <c r="A88" s="161" t="s">
        <v>79</v>
      </c>
      <c r="B88" s="97" t="s">
        <v>5</v>
      </c>
      <c r="C88" s="106" t="s">
        <v>27</v>
      </c>
      <c r="D88" s="143">
        <v>588.48099999999999</v>
      </c>
      <c r="E88" s="143">
        <v>934.47315000000003</v>
      </c>
      <c r="F88" s="143"/>
      <c r="G88" s="143">
        <v>370.79664000000002</v>
      </c>
      <c r="H88" s="143" t="e">
        <f>#REF!/1000</f>
        <v>#REF!</v>
      </c>
      <c r="I88" s="144"/>
      <c r="J88" s="145"/>
      <c r="K88" s="145"/>
      <c r="L88" s="145"/>
      <c r="M88" s="145"/>
      <c r="N88" s="145"/>
      <c r="P88" s="106"/>
      <c r="Q88" s="246"/>
    </row>
    <row r="89" spans="1:19" ht="17.25" customHeight="1">
      <c r="A89" s="161" t="s">
        <v>80</v>
      </c>
      <c r="B89" s="97" t="s">
        <v>9</v>
      </c>
      <c r="C89" s="106" t="s">
        <v>27</v>
      </c>
      <c r="D89" s="143">
        <v>122.85782</v>
      </c>
      <c r="E89" s="143">
        <v>194.70155</v>
      </c>
      <c r="F89" s="143"/>
      <c r="G89" s="143">
        <v>142.90503000000001</v>
      </c>
      <c r="H89" s="143" t="e">
        <f>#REF!/1000</f>
        <v>#REF!</v>
      </c>
      <c r="I89" s="106"/>
      <c r="P89" s="106"/>
      <c r="Q89" s="246"/>
    </row>
    <row r="90" spans="1:19" ht="25.5">
      <c r="A90" s="161" t="s">
        <v>382</v>
      </c>
      <c r="B90" s="97" t="s">
        <v>334</v>
      </c>
      <c r="C90" s="106" t="s">
        <v>27</v>
      </c>
      <c r="D90" s="143">
        <v>344.86808000000002</v>
      </c>
      <c r="E90" s="143">
        <v>459.30529999999999</v>
      </c>
      <c r="F90" s="143"/>
      <c r="G90" s="143">
        <v>492.73099999999999</v>
      </c>
      <c r="H90" s="143" t="e">
        <f>#REF!/1000</f>
        <v>#REF!</v>
      </c>
      <c r="I90" s="106"/>
      <c r="P90" s="106"/>
      <c r="Q90" s="246"/>
    </row>
    <row r="91" spans="1:19">
      <c r="A91" s="161" t="s">
        <v>383</v>
      </c>
      <c r="B91" s="97" t="s">
        <v>6</v>
      </c>
      <c r="C91" s="106" t="s">
        <v>27</v>
      </c>
      <c r="D91" s="143">
        <v>6.2190599999999998</v>
      </c>
      <c r="E91" s="143">
        <v>7.46143</v>
      </c>
      <c r="F91" s="143"/>
      <c r="G91" s="143">
        <v>3.6626699999999999</v>
      </c>
      <c r="H91" s="143" t="e">
        <f>#REF!/1000</f>
        <v>#REF!</v>
      </c>
      <c r="I91" s="106"/>
      <c r="P91" s="106"/>
      <c r="Q91" s="246"/>
    </row>
    <row r="92" spans="1:19" ht="25.5">
      <c r="A92" s="161" t="s">
        <v>384</v>
      </c>
      <c r="B92" s="97" t="s">
        <v>331</v>
      </c>
      <c r="C92" s="106" t="s">
        <v>27</v>
      </c>
      <c r="D92" s="143">
        <v>461.49612000000002</v>
      </c>
      <c r="E92" s="143">
        <v>586.89314999999999</v>
      </c>
      <c r="F92" s="143"/>
      <c r="G92" s="143">
        <v>401.13583999999997</v>
      </c>
      <c r="H92" s="143" t="e">
        <f>#REF!/1000</f>
        <v>#REF!</v>
      </c>
      <c r="I92" s="146"/>
      <c r="J92" s="147"/>
      <c r="K92" s="147"/>
      <c r="L92" s="147"/>
      <c r="M92" s="147"/>
      <c r="N92" s="147"/>
      <c r="O92" s="147"/>
      <c r="P92" s="146"/>
      <c r="Q92" s="249"/>
      <c r="R92" s="147"/>
      <c r="S92" s="147"/>
    </row>
    <row r="93" spans="1:19">
      <c r="A93" s="161" t="s">
        <v>385</v>
      </c>
      <c r="B93" s="97" t="s">
        <v>345</v>
      </c>
      <c r="C93" s="106" t="s">
        <v>27</v>
      </c>
      <c r="D93" s="143">
        <v>2618.1751300000001</v>
      </c>
      <c r="E93" s="143">
        <v>3185.1955400000002</v>
      </c>
      <c r="F93" s="143"/>
      <c r="G93" s="143"/>
      <c r="H93" s="143" t="e">
        <f>#REF!/1000</f>
        <v>#REF!</v>
      </c>
      <c r="I93" s="106"/>
      <c r="P93" s="106"/>
      <c r="Q93" s="246"/>
    </row>
    <row r="94" spans="1:19">
      <c r="A94" s="161" t="s">
        <v>386</v>
      </c>
      <c r="B94" s="97" t="s">
        <v>512</v>
      </c>
      <c r="C94" s="106" t="s">
        <v>27</v>
      </c>
      <c r="D94" s="143">
        <v>536.4085499999992</v>
      </c>
      <c r="E94" s="143">
        <v>885.89600000000019</v>
      </c>
      <c r="F94" s="143"/>
      <c r="G94" s="143">
        <v>74.895139999999742</v>
      </c>
      <c r="H94" s="143" t="e">
        <f>#REF!/1000</f>
        <v>#REF!</v>
      </c>
      <c r="I94" s="106"/>
      <c r="P94" s="106"/>
      <c r="Q94" s="246"/>
    </row>
    <row r="95" spans="1:19" ht="15.75">
      <c r="A95" s="161" t="s">
        <v>387</v>
      </c>
      <c r="B95" s="97" t="s">
        <v>53</v>
      </c>
      <c r="C95" s="106" t="s">
        <v>27</v>
      </c>
      <c r="D95" s="143">
        <v>268.20993999999996</v>
      </c>
      <c r="E95" s="143">
        <v>264.33506999999997</v>
      </c>
      <c r="F95" s="143"/>
      <c r="G95" s="143">
        <v>175.94218000000001</v>
      </c>
      <c r="H95" s="143" t="e">
        <f>(#REF!+#REF!+#REF!+#REF!+#REF!+#REF!+#REF!+#REF!)/1000</f>
        <v>#REF!</v>
      </c>
      <c r="I95" s="146"/>
      <c r="J95" s="147"/>
      <c r="K95" s="147"/>
      <c r="L95" s="147"/>
      <c r="M95" s="147"/>
      <c r="N95" s="147"/>
      <c r="O95" s="147"/>
      <c r="P95" s="146"/>
      <c r="Q95" s="249"/>
      <c r="R95" s="147"/>
      <c r="S95" s="147"/>
    </row>
    <row r="96" spans="1:19" hidden="1">
      <c r="B96" s="148" t="s">
        <v>324</v>
      </c>
      <c r="C96" s="84" t="s">
        <v>27</v>
      </c>
      <c r="D96" s="149">
        <v>0</v>
      </c>
      <c r="E96" s="149">
        <v>0</v>
      </c>
      <c r="F96" s="149"/>
      <c r="G96" s="149">
        <v>0.31988</v>
      </c>
      <c r="H96" s="149">
        <v>1.37215</v>
      </c>
      <c r="P96" s="106"/>
      <c r="Q96" s="246"/>
    </row>
    <row r="97" spans="1:19" ht="15.75" hidden="1">
      <c r="B97" s="148" t="s">
        <v>328</v>
      </c>
      <c r="C97" s="84" t="s">
        <v>27</v>
      </c>
      <c r="D97" s="150">
        <v>12.670109999999999</v>
      </c>
      <c r="E97" s="151">
        <v>7.6054199999999996</v>
      </c>
      <c r="F97" s="151"/>
      <c r="G97" s="151">
        <v>7.2252000000000001</v>
      </c>
      <c r="H97" s="151">
        <v>9.5490399999999998</v>
      </c>
      <c r="I97" s="105"/>
      <c r="J97" s="105"/>
      <c r="K97" s="105"/>
      <c r="L97" s="105"/>
      <c r="M97" s="105"/>
      <c r="N97" s="105"/>
      <c r="O97" s="105"/>
      <c r="P97" s="255"/>
      <c r="Q97" s="246"/>
    </row>
    <row r="98" spans="1:19" ht="15.75" hidden="1">
      <c r="B98" s="148" t="s">
        <v>388</v>
      </c>
      <c r="C98" s="84" t="s">
        <v>27</v>
      </c>
      <c r="D98" s="152">
        <v>1.01</v>
      </c>
      <c r="E98" s="152">
        <v>0.24063000000000001</v>
      </c>
      <c r="F98" s="152"/>
      <c r="G98" s="152">
        <v>2.964</v>
      </c>
      <c r="H98" s="152">
        <v>4.9561999999999999</v>
      </c>
      <c r="I98" s="147"/>
      <c r="J98" s="147"/>
      <c r="K98" s="147"/>
      <c r="L98" s="147"/>
      <c r="M98" s="147"/>
      <c r="N98" s="147"/>
      <c r="O98" s="147"/>
      <c r="P98" s="146"/>
      <c r="Q98" s="249"/>
      <c r="R98" s="147"/>
      <c r="S98" s="147"/>
    </row>
    <row r="99" spans="1:19" hidden="1">
      <c r="B99" s="148" t="s">
        <v>330</v>
      </c>
      <c r="C99" s="84" t="s">
        <v>27</v>
      </c>
      <c r="D99" s="153">
        <v>2.2222</v>
      </c>
      <c r="E99" s="153">
        <v>2.06779</v>
      </c>
      <c r="F99" s="153"/>
      <c r="G99" s="153">
        <v>1.4226000000000001</v>
      </c>
      <c r="H99" s="153">
        <v>2.06779</v>
      </c>
      <c r="I99" s="154"/>
      <c r="J99" s="154"/>
      <c r="K99" s="154"/>
      <c r="L99" s="154"/>
      <c r="M99" s="154"/>
      <c r="N99" s="154"/>
      <c r="O99" s="154"/>
      <c r="P99" s="144"/>
      <c r="Q99" s="246"/>
      <c r="R99" s="154"/>
      <c r="S99" s="154"/>
    </row>
    <row r="100" spans="1:19" hidden="1">
      <c r="C100" s="84" t="s">
        <v>27</v>
      </c>
      <c r="P100" s="106"/>
      <c r="Q100" s="246"/>
    </row>
    <row r="101" spans="1:19" hidden="1">
      <c r="B101" s="148" t="s">
        <v>333</v>
      </c>
      <c r="C101" s="84" t="s">
        <v>27</v>
      </c>
      <c r="D101" s="149">
        <v>252.30762999999999</v>
      </c>
      <c r="E101" s="149">
        <v>253.0129</v>
      </c>
      <c r="F101" s="149"/>
      <c r="G101" s="149">
        <v>163.7105</v>
      </c>
      <c r="H101" s="149">
        <v>264.74284</v>
      </c>
      <c r="P101" s="106"/>
      <c r="Q101" s="246"/>
    </row>
    <row r="102" spans="1:19" hidden="1">
      <c r="C102" s="84" t="s">
        <v>27</v>
      </c>
      <c r="P102" s="106"/>
      <c r="Q102" s="246"/>
    </row>
    <row r="103" spans="1:19" hidden="1">
      <c r="B103" s="148" t="s">
        <v>336</v>
      </c>
      <c r="C103" s="84" t="s">
        <v>27</v>
      </c>
      <c r="D103" s="149">
        <v>0</v>
      </c>
      <c r="E103" s="149">
        <v>1.4083300000000001</v>
      </c>
      <c r="F103" s="149"/>
      <c r="G103" s="149">
        <v>0.3</v>
      </c>
      <c r="H103" s="149">
        <v>1.4083300000000001</v>
      </c>
      <c r="P103" s="106"/>
      <c r="Q103" s="246"/>
    </row>
    <row r="104" spans="1:19" ht="25.5">
      <c r="A104" s="162" t="s">
        <v>206</v>
      </c>
      <c r="B104" s="136" t="s">
        <v>389</v>
      </c>
      <c r="C104" s="137" t="s">
        <v>27</v>
      </c>
      <c r="D104" s="92">
        <f>D80+D87</f>
        <v>286198.14920000004</v>
      </c>
      <c r="E104" s="92">
        <f>E80+E87</f>
        <v>282855.20314399997</v>
      </c>
      <c r="F104" s="92"/>
      <c r="G104" s="92">
        <f>G73</f>
        <v>400635.99300667003</v>
      </c>
      <c r="H104" s="92" t="e">
        <f>H87+H73</f>
        <v>#REF!</v>
      </c>
      <c r="I104" s="92">
        <f>I80+I87</f>
        <v>-28.188952078976911</v>
      </c>
      <c r="J104" s="92">
        <f>J80+J87</f>
        <v>0</v>
      </c>
      <c r="K104" s="92">
        <f>K80+K87</f>
        <v>0</v>
      </c>
      <c r="L104" s="92">
        <f>L80+L87</f>
        <v>0</v>
      </c>
      <c r="M104" s="92">
        <f>M80+M87</f>
        <v>0</v>
      </c>
      <c r="P104" s="106"/>
      <c r="Q104" s="246"/>
    </row>
    <row r="105" spans="1:19">
      <c r="A105" s="162" t="s">
        <v>207</v>
      </c>
      <c r="B105" s="136" t="s">
        <v>390</v>
      </c>
      <c r="C105" s="137" t="s">
        <v>27</v>
      </c>
      <c r="D105" s="92">
        <v>229517.7</v>
      </c>
      <c r="E105" s="92">
        <v>239427.14</v>
      </c>
      <c r="F105" s="92"/>
      <c r="G105" s="92">
        <v>406211.4</v>
      </c>
      <c r="H105" s="92" t="e">
        <f>#REF!+загальна!H87</f>
        <v>#REF!</v>
      </c>
      <c r="I105" s="155"/>
      <c r="J105" s="155"/>
      <c r="K105" s="155"/>
      <c r="L105" s="155"/>
      <c r="M105" s="155"/>
      <c r="P105" s="106"/>
      <c r="Q105" s="246"/>
    </row>
    <row r="106" spans="1:19">
      <c r="A106" s="163">
        <v>13</v>
      </c>
      <c r="B106" s="156" t="s">
        <v>391</v>
      </c>
      <c r="C106" s="157" t="s">
        <v>27</v>
      </c>
      <c r="D106" s="158">
        <f>D105-D104</f>
        <v>-56680.449200000032</v>
      </c>
      <c r="E106" s="158">
        <f>E105-E104</f>
        <v>-43428.063143999956</v>
      </c>
      <c r="F106" s="158"/>
      <c r="G106" s="158">
        <f>G105-G104</f>
        <v>5575.4069933299907</v>
      </c>
      <c r="H106" s="158" t="e">
        <f>H105-H104</f>
        <v>#REF!</v>
      </c>
      <c r="P106" s="106"/>
      <c r="Q106" s="246"/>
    </row>
    <row r="107" spans="1:19">
      <c r="A107" s="161">
        <v>14</v>
      </c>
      <c r="B107" s="97" t="s">
        <v>392</v>
      </c>
      <c r="C107" s="96"/>
      <c r="D107" s="96" t="s">
        <v>393</v>
      </c>
      <c r="E107" s="96" t="s">
        <v>394</v>
      </c>
      <c r="F107" s="96"/>
      <c r="G107" s="96" t="s">
        <v>395</v>
      </c>
      <c r="H107" s="96" t="s">
        <v>396</v>
      </c>
      <c r="P107" s="106"/>
      <c r="Q107" s="251"/>
    </row>
    <row r="109" spans="1:19">
      <c r="B109" s="253"/>
      <c r="C109" s="252" t="s">
        <v>520</v>
      </c>
      <c r="H109" s="241" t="s">
        <v>514</v>
      </c>
    </row>
    <row r="110" spans="1:19">
      <c r="G110" s="95"/>
      <c r="H110" s="241" t="s">
        <v>516</v>
      </c>
      <c r="Q110" s="243">
        <v>1688.9882213078115</v>
      </c>
    </row>
    <row r="111" spans="1:19">
      <c r="G111" s="95"/>
      <c r="H111" s="241"/>
      <c r="Q111" s="243"/>
    </row>
    <row r="112" spans="1:19">
      <c r="A112" s="244" t="s">
        <v>515</v>
      </c>
      <c r="H112" s="241"/>
    </row>
    <row r="113" spans="1:18">
      <c r="A113" s="594">
        <v>1551.19</v>
      </c>
      <c r="B113" s="594"/>
    </row>
    <row r="114" spans="1:18">
      <c r="H114" s="241" t="s">
        <v>517</v>
      </c>
      <c r="Q114" s="243" t="e">
        <f>#REF!</f>
        <v>#REF!</v>
      </c>
    </row>
    <row r="116" spans="1:18">
      <c r="H116" s="241" t="s">
        <v>518</v>
      </c>
      <c r="Q116" s="245" t="e">
        <f>100-(Q110/Q114)*100</f>
        <v>#REF!</v>
      </c>
      <c r="R116" s="244" t="s">
        <v>7</v>
      </c>
    </row>
  </sheetData>
  <mergeCells count="8">
    <mergeCell ref="A113:B113"/>
    <mergeCell ref="P3:P4"/>
    <mergeCell ref="I3:I4"/>
    <mergeCell ref="B1:H1"/>
    <mergeCell ref="A3:A4"/>
    <mergeCell ref="B3:B4"/>
    <mergeCell ref="C3:C4"/>
    <mergeCell ref="D3:H3"/>
  </mergeCells>
  <pageMargins left="0.70866141732283472" right="0.70866141732283472" top="0.35433070866141736" bottom="0.35433070866141736" header="0.31496062992125984" footer="0.31496062992125984"/>
  <pageSetup paperSize="9" scale="70" fitToHeight="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90"/>
  <sheetViews>
    <sheetView view="pageBreakPreview" zoomScale="90" zoomScaleNormal="60" zoomScaleSheetLayoutView="90" workbookViewId="0">
      <pane xSplit="2" ySplit="14" topLeftCell="C15" activePane="bottomRight" state="frozen"/>
      <selection pane="topRight" activeCell="C1" sqref="C1"/>
      <selection pane="bottomLeft" activeCell="A15" sqref="A15"/>
      <selection pane="bottomRight" activeCell="I15" sqref="I15"/>
    </sheetView>
  </sheetViews>
  <sheetFormatPr defaultRowHeight="15"/>
  <cols>
    <col min="1" max="1" width="7.140625" style="18" customWidth="1"/>
    <col min="2" max="2" width="61.140625" style="17" customWidth="1"/>
    <col min="3" max="3" width="13.140625" style="17" customWidth="1"/>
    <col min="4" max="4" width="15.42578125" style="17" customWidth="1"/>
    <col min="5" max="5" width="16.42578125" style="17" customWidth="1"/>
    <col min="6" max="6" width="15.28515625" style="17" customWidth="1"/>
    <col min="7" max="7" width="12.85546875" style="17" customWidth="1"/>
    <col min="8" max="8" width="11.42578125" style="17" customWidth="1"/>
    <col min="9" max="9" width="14.140625" style="17" customWidth="1"/>
    <col min="10" max="11" width="14.28515625" style="17" customWidth="1"/>
    <col min="12" max="12" width="12.7109375" style="17" customWidth="1"/>
    <col min="13" max="13" width="11.42578125" style="17" customWidth="1"/>
    <col min="14" max="14" width="13.5703125" style="17" customWidth="1"/>
    <col min="15" max="15" width="11.5703125" style="17" customWidth="1"/>
    <col min="16" max="16" width="12.85546875" style="17" customWidth="1"/>
    <col min="17" max="17" width="12.5703125" style="17" customWidth="1"/>
    <col min="18" max="47" width="9.140625" style="17" customWidth="1"/>
    <col min="48" max="256" width="9.140625" style="17"/>
    <col min="257" max="257" width="7.140625" style="17" customWidth="1"/>
    <col min="258" max="258" width="61.140625" style="17" customWidth="1"/>
    <col min="259" max="259" width="13.140625" style="17" customWidth="1"/>
    <col min="260" max="260" width="15.42578125" style="17" customWidth="1"/>
    <col min="261" max="261" width="13.140625" style="17" customWidth="1"/>
    <col min="262" max="262" width="0" style="17" hidden="1" customWidth="1"/>
    <col min="263" max="263" width="9.5703125" style="17" customWidth="1"/>
    <col min="264" max="264" width="12.85546875" style="17" customWidth="1"/>
    <col min="265" max="265" width="9.7109375" style="17" customWidth="1"/>
    <col min="266" max="266" width="14.140625" style="17" customWidth="1"/>
    <col min="267" max="267" width="12.5703125" style="17" customWidth="1"/>
    <col min="268" max="268" width="12.7109375" style="17" customWidth="1"/>
    <col min="269" max="269" width="10.42578125" style="17" customWidth="1"/>
    <col min="270" max="270" width="13.5703125" style="17" customWidth="1"/>
    <col min="271" max="271" width="10.42578125" style="17" customWidth="1"/>
    <col min="272" max="272" width="12.85546875" style="17" customWidth="1"/>
    <col min="273" max="273" width="10.42578125" style="17" customWidth="1"/>
    <col min="274" max="303" width="9.140625" style="17" customWidth="1"/>
    <col min="304" max="512" width="9.140625" style="17"/>
    <col min="513" max="513" width="7.140625" style="17" customWidth="1"/>
    <col min="514" max="514" width="61.140625" style="17" customWidth="1"/>
    <col min="515" max="515" width="13.140625" style="17" customWidth="1"/>
    <col min="516" max="516" width="15.42578125" style="17" customWidth="1"/>
    <col min="517" max="517" width="13.140625" style="17" customWidth="1"/>
    <col min="518" max="518" width="0" style="17" hidden="1" customWidth="1"/>
    <col min="519" max="519" width="9.5703125" style="17" customWidth="1"/>
    <col min="520" max="520" width="12.85546875" style="17" customWidth="1"/>
    <col min="521" max="521" width="9.7109375" style="17" customWidth="1"/>
    <col min="522" max="522" width="14.140625" style="17" customWidth="1"/>
    <col min="523" max="523" width="12.5703125" style="17" customWidth="1"/>
    <col min="524" max="524" width="12.7109375" style="17" customWidth="1"/>
    <col min="525" max="525" width="10.42578125" style="17" customWidth="1"/>
    <col min="526" max="526" width="13.5703125" style="17" customWidth="1"/>
    <col min="527" max="527" width="10.42578125" style="17" customWidth="1"/>
    <col min="528" max="528" width="12.85546875" style="17" customWidth="1"/>
    <col min="529" max="529" width="10.42578125" style="17" customWidth="1"/>
    <col min="530" max="559" width="9.140625" style="17" customWidth="1"/>
    <col min="560" max="768" width="9.140625" style="17"/>
    <col min="769" max="769" width="7.140625" style="17" customWidth="1"/>
    <col min="770" max="770" width="61.140625" style="17" customWidth="1"/>
    <col min="771" max="771" width="13.140625" style="17" customWidth="1"/>
    <col min="772" max="772" width="15.42578125" style="17" customWidth="1"/>
    <col min="773" max="773" width="13.140625" style="17" customWidth="1"/>
    <col min="774" max="774" width="0" style="17" hidden="1" customWidth="1"/>
    <col min="775" max="775" width="9.5703125" style="17" customWidth="1"/>
    <col min="776" max="776" width="12.85546875" style="17" customWidth="1"/>
    <col min="777" max="777" width="9.7109375" style="17" customWidth="1"/>
    <col min="778" max="778" width="14.140625" style="17" customWidth="1"/>
    <col min="779" max="779" width="12.5703125" style="17" customWidth="1"/>
    <col min="780" max="780" width="12.7109375" style="17" customWidth="1"/>
    <col min="781" max="781" width="10.42578125" style="17" customWidth="1"/>
    <col min="782" max="782" width="13.5703125" style="17" customWidth="1"/>
    <col min="783" max="783" width="10.42578125" style="17" customWidth="1"/>
    <col min="784" max="784" width="12.85546875" style="17" customWidth="1"/>
    <col min="785" max="785" width="10.42578125" style="17" customWidth="1"/>
    <col min="786" max="815" width="9.140625" style="17" customWidth="1"/>
    <col min="816" max="1024" width="9.140625" style="17"/>
    <col min="1025" max="1025" width="7.140625" style="17" customWidth="1"/>
    <col min="1026" max="1026" width="61.140625" style="17" customWidth="1"/>
    <col min="1027" max="1027" width="13.140625" style="17" customWidth="1"/>
    <col min="1028" max="1028" width="15.42578125" style="17" customWidth="1"/>
    <col min="1029" max="1029" width="13.140625" style="17" customWidth="1"/>
    <col min="1030" max="1030" width="0" style="17" hidden="1" customWidth="1"/>
    <col min="1031" max="1031" width="9.5703125" style="17" customWidth="1"/>
    <col min="1032" max="1032" width="12.85546875" style="17" customWidth="1"/>
    <col min="1033" max="1033" width="9.7109375" style="17" customWidth="1"/>
    <col min="1034" max="1034" width="14.140625" style="17" customWidth="1"/>
    <col min="1035" max="1035" width="12.5703125" style="17" customWidth="1"/>
    <col min="1036" max="1036" width="12.7109375" style="17" customWidth="1"/>
    <col min="1037" max="1037" width="10.42578125" style="17" customWidth="1"/>
    <col min="1038" max="1038" width="13.5703125" style="17" customWidth="1"/>
    <col min="1039" max="1039" width="10.42578125" style="17" customWidth="1"/>
    <col min="1040" max="1040" width="12.85546875" style="17" customWidth="1"/>
    <col min="1041" max="1041" width="10.42578125" style="17" customWidth="1"/>
    <col min="1042" max="1071" width="9.140625" style="17" customWidth="1"/>
    <col min="1072" max="1280" width="9.140625" style="17"/>
    <col min="1281" max="1281" width="7.140625" style="17" customWidth="1"/>
    <col min="1282" max="1282" width="61.140625" style="17" customWidth="1"/>
    <col min="1283" max="1283" width="13.140625" style="17" customWidth="1"/>
    <col min="1284" max="1284" width="15.42578125" style="17" customWidth="1"/>
    <col min="1285" max="1285" width="13.140625" style="17" customWidth="1"/>
    <col min="1286" max="1286" width="0" style="17" hidden="1" customWidth="1"/>
    <col min="1287" max="1287" width="9.5703125" style="17" customWidth="1"/>
    <col min="1288" max="1288" width="12.85546875" style="17" customWidth="1"/>
    <col min="1289" max="1289" width="9.7109375" style="17" customWidth="1"/>
    <col min="1290" max="1290" width="14.140625" style="17" customWidth="1"/>
    <col min="1291" max="1291" width="12.5703125" style="17" customWidth="1"/>
    <col min="1292" max="1292" width="12.7109375" style="17" customWidth="1"/>
    <col min="1293" max="1293" width="10.42578125" style="17" customWidth="1"/>
    <col min="1294" max="1294" width="13.5703125" style="17" customWidth="1"/>
    <col min="1295" max="1295" width="10.42578125" style="17" customWidth="1"/>
    <col min="1296" max="1296" width="12.85546875" style="17" customWidth="1"/>
    <col min="1297" max="1297" width="10.42578125" style="17" customWidth="1"/>
    <col min="1298" max="1327" width="9.140625" style="17" customWidth="1"/>
    <col min="1328" max="1536" width="9.140625" style="17"/>
    <col min="1537" max="1537" width="7.140625" style="17" customWidth="1"/>
    <col min="1538" max="1538" width="61.140625" style="17" customWidth="1"/>
    <col min="1539" max="1539" width="13.140625" style="17" customWidth="1"/>
    <col min="1540" max="1540" width="15.42578125" style="17" customWidth="1"/>
    <col min="1541" max="1541" width="13.140625" style="17" customWidth="1"/>
    <col min="1542" max="1542" width="0" style="17" hidden="1" customWidth="1"/>
    <col min="1543" max="1543" width="9.5703125" style="17" customWidth="1"/>
    <col min="1544" max="1544" width="12.85546875" style="17" customWidth="1"/>
    <col min="1545" max="1545" width="9.7109375" style="17" customWidth="1"/>
    <col min="1546" max="1546" width="14.140625" style="17" customWidth="1"/>
    <col min="1547" max="1547" width="12.5703125" style="17" customWidth="1"/>
    <col min="1548" max="1548" width="12.7109375" style="17" customWidth="1"/>
    <col min="1549" max="1549" width="10.42578125" style="17" customWidth="1"/>
    <col min="1550" max="1550" width="13.5703125" style="17" customWidth="1"/>
    <col min="1551" max="1551" width="10.42578125" style="17" customWidth="1"/>
    <col min="1552" max="1552" width="12.85546875" style="17" customWidth="1"/>
    <col min="1553" max="1553" width="10.42578125" style="17" customWidth="1"/>
    <col min="1554" max="1583" width="9.140625" style="17" customWidth="1"/>
    <col min="1584" max="1792" width="9.140625" style="17"/>
    <col min="1793" max="1793" width="7.140625" style="17" customWidth="1"/>
    <col min="1794" max="1794" width="61.140625" style="17" customWidth="1"/>
    <col min="1795" max="1795" width="13.140625" style="17" customWidth="1"/>
    <col min="1796" max="1796" width="15.42578125" style="17" customWidth="1"/>
    <col min="1797" max="1797" width="13.140625" style="17" customWidth="1"/>
    <col min="1798" max="1798" width="0" style="17" hidden="1" customWidth="1"/>
    <col min="1799" max="1799" width="9.5703125" style="17" customWidth="1"/>
    <col min="1800" max="1800" width="12.85546875" style="17" customWidth="1"/>
    <col min="1801" max="1801" width="9.7109375" style="17" customWidth="1"/>
    <col min="1802" max="1802" width="14.140625" style="17" customWidth="1"/>
    <col min="1803" max="1803" width="12.5703125" style="17" customWidth="1"/>
    <col min="1804" max="1804" width="12.7109375" style="17" customWidth="1"/>
    <col min="1805" max="1805" width="10.42578125" style="17" customWidth="1"/>
    <col min="1806" max="1806" width="13.5703125" style="17" customWidth="1"/>
    <col min="1807" max="1807" width="10.42578125" style="17" customWidth="1"/>
    <col min="1808" max="1808" width="12.85546875" style="17" customWidth="1"/>
    <col min="1809" max="1809" width="10.42578125" style="17" customWidth="1"/>
    <col min="1810" max="1839" width="9.140625" style="17" customWidth="1"/>
    <col min="1840" max="2048" width="9.140625" style="17"/>
    <col min="2049" max="2049" width="7.140625" style="17" customWidth="1"/>
    <col min="2050" max="2050" width="61.140625" style="17" customWidth="1"/>
    <col min="2051" max="2051" width="13.140625" style="17" customWidth="1"/>
    <col min="2052" max="2052" width="15.42578125" style="17" customWidth="1"/>
    <col min="2053" max="2053" width="13.140625" style="17" customWidth="1"/>
    <col min="2054" max="2054" width="0" style="17" hidden="1" customWidth="1"/>
    <col min="2055" max="2055" width="9.5703125" style="17" customWidth="1"/>
    <col min="2056" max="2056" width="12.85546875" style="17" customWidth="1"/>
    <col min="2057" max="2057" width="9.7109375" style="17" customWidth="1"/>
    <col min="2058" max="2058" width="14.140625" style="17" customWidth="1"/>
    <col min="2059" max="2059" width="12.5703125" style="17" customWidth="1"/>
    <col min="2060" max="2060" width="12.7109375" style="17" customWidth="1"/>
    <col min="2061" max="2061" width="10.42578125" style="17" customWidth="1"/>
    <col min="2062" max="2062" width="13.5703125" style="17" customWidth="1"/>
    <col min="2063" max="2063" width="10.42578125" style="17" customWidth="1"/>
    <col min="2064" max="2064" width="12.85546875" style="17" customWidth="1"/>
    <col min="2065" max="2065" width="10.42578125" style="17" customWidth="1"/>
    <col min="2066" max="2095" width="9.140625" style="17" customWidth="1"/>
    <col min="2096" max="2304" width="9.140625" style="17"/>
    <col min="2305" max="2305" width="7.140625" style="17" customWidth="1"/>
    <col min="2306" max="2306" width="61.140625" style="17" customWidth="1"/>
    <col min="2307" max="2307" width="13.140625" style="17" customWidth="1"/>
    <col min="2308" max="2308" width="15.42578125" style="17" customWidth="1"/>
    <col min="2309" max="2309" width="13.140625" style="17" customWidth="1"/>
    <col min="2310" max="2310" width="0" style="17" hidden="1" customWidth="1"/>
    <col min="2311" max="2311" width="9.5703125" style="17" customWidth="1"/>
    <col min="2312" max="2312" width="12.85546875" style="17" customWidth="1"/>
    <col min="2313" max="2313" width="9.7109375" style="17" customWidth="1"/>
    <col min="2314" max="2314" width="14.140625" style="17" customWidth="1"/>
    <col min="2315" max="2315" width="12.5703125" style="17" customWidth="1"/>
    <col min="2316" max="2316" width="12.7109375" style="17" customWidth="1"/>
    <col min="2317" max="2317" width="10.42578125" style="17" customWidth="1"/>
    <col min="2318" max="2318" width="13.5703125" style="17" customWidth="1"/>
    <col min="2319" max="2319" width="10.42578125" style="17" customWidth="1"/>
    <col min="2320" max="2320" width="12.85546875" style="17" customWidth="1"/>
    <col min="2321" max="2321" width="10.42578125" style="17" customWidth="1"/>
    <col min="2322" max="2351" width="9.140625" style="17" customWidth="1"/>
    <col min="2352" max="2560" width="9.140625" style="17"/>
    <col min="2561" max="2561" width="7.140625" style="17" customWidth="1"/>
    <col min="2562" max="2562" width="61.140625" style="17" customWidth="1"/>
    <col min="2563" max="2563" width="13.140625" style="17" customWidth="1"/>
    <col min="2564" max="2564" width="15.42578125" style="17" customWidth="1"/>
    <col min="2565" max="2565" width="13.140625" style="17" customWidth="1"/>
    <col min="2566" max="2566" width="0" style="17" hidden="1" customWidth="1"/>
    <col min="2567" max="2567" width="9.5703125" style="17" customWidth="1"/>
    <col min="2568" max="2568" width="12.85546875" style="17" customWidth="1"/>
    <col min="2569" max="2569" width="9.7109375" style="17" customWidth="1"/>
    <col min="2570" max="2570" width="14.140625" style="17" customWidth="1"/>
    <col min="2571" max="2571" width="12.5703125" style="17" customWidth="1"/>
    <col min="2572" max="2572" width="12.7109375" style="17" customWidth="1"/>
    <col min="2573" max="2573" width="10.42578125" style="17" customWidth="1"/>
    <col min="2574" max="2574" width="13.5703125" style="17" customWidth="1"/>
    <col min="2575" max="2575" width="10.42578125" style="17" customWidth="1"/>
    <col min="2576" max="2576" width="12.85546875" style="17" customWidth="1"/>
    <col min="2577" max="2577" width="10.42578125" style="17" customWidth="1"/>
    <col min="2578" max="2607" width="9.140625" style="17" customWidth="1"/>
    <col min="2608" max="2816" width="9.140625" style="17"/>
    <col min="2817" max="2817" width="7.140625" style="17" customWidth="1"/>
    <col min="2818" max="2818" width="61.140625" style="17" customWidth="1"/>
    <col min="2819" max="2819" width="13.140625" style="17" customWidth="1"/>
    <col min="2820" max="2820" width="15.42578125" style="17" customWidth="1"/>
    <col min="2821" max="2821" width="13.140625" style="17" customWidth="1"/>
    <col min="2822" max="2822" width="0" style="17" hidden="1" customWidth="1"/>
    <col min="2823" max="2823" width="9.5703125" style="17" customWidth="1"/>
    <col min="2824" max="2824" width="12.85546875" style="17" customWidth="1"/>
    <col min="2825" max="2825" width="9.7109375" style="17" customWidth="1"/>
    <col min="2826" max="2826" width="14.140625" style="17" customWidth="1"/>
    <col min="2827" max="2827" width="12.5703125" style="17" customWidth="1"/>
    <col min="2828" max="2828" width="12.7109375" style="17" customWidth="1"/>
    <col min="2829" max="2829" width="10.42578125" style="17" customWidth="1"/>
    <col min="2830" max="2830" width="13.5703125" style="17" customWidth="1"/>
    <col min="2831" max="2831" width="10.42578125" style="17" customWidth="1"/>
    <col min="2832" max="2832" width="12.85546875" style="17" customWidth="1"/>
    <col min="2833" max="2833" width="10.42578125" style="17" customWidth="1"/>
    <col min="2834" max="2863" width="9.140625" style="17" customWidth="1"/>
    <col min="2864" max="3072" width="9.140625" style="17"/>
    <col min="3073" max="3073" width="7.140625" style="17" customWidth="1"/>
    <col min="3074" max="3074" width="61.140625" style="17" customWidth="1"/>
    <col min="3075" max="3075" width="13.140625" style="17" customWidth="1"/>
    <col min="3076" max="3076" width="15.42578125" style="17" customWidth="1"/>
    <col min="3077" max="3077" width="13.140625" style="17" customWidth="1"/>
    <col min="3078" max="3078" width="0" style="17" hidden="1" customWidth="1"/>
    <col min="3079" max="3079" width="9.5703125" style="17" customWidth="1"/>
    <col min="3080" max="3080" width="12.85546875" style="17" customWidth="1"/>
    <col min="3081" max="3081" width="9.7109375" style="17" customWidth="1"/>
    <col min="3082" max="3082" width="14.140625" style="17" customWidth="1"/>
    <col min="3083" max="3083" width="12.5703125" style="17" customWidth="1"/>
    <col min="3084" max="3084" width="12.7109375" style="17" customWidth="1"/>
    <col min="3085" max="3085" width="10.42578125" style="17" customWidth="1"/>
    <col min="3086" max="3086" width="13.5703125" style="17" customWidth="1"/>
    <col min="3087" max="3087" width="10.42578125" style="17" customWidth="1"/>
    <col min="3088" max="3088" width="12.85546875" style="17" customWidth="1"/>
    <col min="3089" max="3089" width="10.42578125" style="17" customWidth="1"/>
    <col min="3090" max="3119" width="9.140625" style="17" customWidth="1"/>
    <col min="3120" max="3328" width="9.140625" style="17"/>
    <col min="3329" max="3329" width="7.140625" style="17" customWidth="1"/>
    <col min="3330" max="3330" width="61.140625" style="17" customWidth="1"/>
    <col min="3331" max="3331" width="13.140625" style="17" customWidth="1"/>
    <col min="3332" max="3332" width="15.42578125" style="17" customWidth="1"/>
    <col min="3333" max="3333" width="13.140625" style="17" customWidth="1"/>
    <col min="3334" max="3334" width="0" style="17" hidden="1" customWidth="1"/>
    <col min="3335" max="3335" width="9.5703125" style="17" customWidth="1"/>
    <col min="3336" max="3336" width="12.85546875" style="17" customWidth="1"/>
    <col min="3337" max="3337" width="9.7109375" style="17" customWidth="1"/>
    <col min="3338" max="3338" width="14.140625" style="17" customWidth="1"/>
    <col min="3339" max="3339" width="12.5703125" style="17" customWidth="1"/>
    <col min="3340" max="3340" width="12.7109375" style="17" customWidth="1"/>
    <col min="3341" max="3341" width="10.42578125" style="17" customWidth="1"/>
    <col min="3342" max="3342" width="13.5703125" style="17" customWidth="1"/>
    <col min="3343" max="3343" width="10.42578125" style="17" customWidth="1"/>
    <col min="3344" max="3344" width="12.85546875" style="17" customWidth="1"/>
    <col min="3345" max="3345" width="10.42578125" style="17" customWidth="1"/>
    <col min="3346" max="3375" width="9.140625" style="17" customWidth="1"/>
    <col min="3376" max="3584" width="9.140625" style="17"/>
    <col min="3585" max="3585" width="7.140625" style="17" customWidth="1"/>
    <col min="3586" max="3586" width="61.140625" style="17" customWidth="1"/>
    <col min="3587" max="3587" width="13.140625" style="17" customWidth="1"/>
    <col min="3588" max="3588" width="15.42578125" style="17" customWidth="1"/>
    <col min="3589" max="3589" width="13.140625" style="17" customWidth="1"/>
    <col min="3590" max="3590" width="0" style="17" hidden="1" customWidth="1"/>
    <col min="3591" max="3591" width="9.5703125" style="17" customWidth="1"/>
    <col min="3592" max="3592" width="12.85546875" style="17" customWidth="1"/>
    <col min="3593" max="3593" width="9.7109375" style="17" customWidth="1"/>
    <col min="3594" max="3594" width="14.140625" style="17" customWidth="1"/>
    <col min="3595" max="3595" width="12.5703125" style="17" customWidth="1"/>
    <col min="3596" max="3596" width="12.7109375" style="17" customWidth="1"/>
    <col min="3597" max="3597" width="10.42578125" style="17" customWidth="1"/>
    <col min="3598" max="3598" width="13.5703125" style="17" customWidth="1"/>
    <col min="3599" max="3599" width="10.42578125" style="17" customWidth="1"/>
    <col min="3600" max="3600" width="12.85546875" style="17" customWidth="1"/>
    <col min="3601" max="3601" width="10.42578125" style="17" customWidth="1"/>
    <col min="3602" max="3631" width="9.140625" style="17" customWidth="1"/>
    <col min="3632" max="3840" width="9.140625" style="17"/>
    <col min="3841" max="3841" width="7.140625" style="17" customWidth="1"/>
    <col min="3842" max="3842" width="61.140625" style="17" customWidth="1"/>
    <col min="3843" max="3843" width="13.140625" style="17" customWidth="1"/>
    <col min="3844" max="3844" width="15.42578125" style="17" customWidth="1"/>
    <col min="3845" max="3845" width="13.140625" style="17" customWidth="1"/>
    <col min="3846" max="3846" width="0" style="17" hidden="1" customWidth="1"/>
    <col min="3847" max="3847" width="9.5703125" style="17" customWidth="1"/>
    <col min="3848" max="3848" width="12.85546875" style="17" customWidth="1"/>
    <col min="3849" max="3849" width="9.7109375" style="17" customWidth="1"/>
    <col min="3850" max="3850" width="14.140625" style="17" customWidth="1"/>
    <col min="3851" max="3851" width="12.5703125" style="17" customWidth="1"/>
    <col min="3852" max="3852" width="12.7109375" style="17" customWidth="1"/>
    <col min="3853" max="3853" width="10.42578125" style="17" customWidth="1"/>
    <col min="3854" max="3854" width="13.5703125" style="17" customWidth="1"/>
    <col min="3855" max="3855" width="10.42578125" style="17" customWidth="1"/>
    <col min="3856" max="3856" width="12.85546875" style="17" customWidth="1"/>
    <col min="3857" max="3857" width="10.42578125" style="17" customWidth="1"/>
    <col min="3858" max="3887" width="9.140625" style="17" customWidth="1"/>
    <col min="3888" max="4096" width="9.140625" style="17"/>
    <col min="4097" max="4097" width="7.140625" style="17" customWidth="1"/>
    <col min="4098" max="4098" width="61.140625" style="17" customWidth="1"/>
    <col min="4099" max="4099" width="13.140625" style="17" customWidth="1"/>
    <col min="4100" max="4100" width="15.42578125" style="17" customWidth="1"/>
    <col min="4101" max="4101" width="13.140625" style="17" customWidth="1"/>
    <col min="4102" max="4102" width="0" style="17" hidden="1" customWidth="1"/>
    <col min="4103" max="4103" width="9.5703125" style="17" customWidth="1"/>
    <col min="4104" max="4104" width="12.85546875" style="17" customWidth="1"/>
    <col min="4105" max="4105" width="9.7109375" style="17" customWidth="1"/>
    <col min="4106" max="4106" width="14.140625" style="17" customWidth="1"/>
    <col min="4107" max="4107" width="12.5703125" style="17" customWidth="1"/>
    <col min="4108" max="4108" width="12.7109375" style="17" customWidth="1"/>
    <col min="4109" max="4109" width="10.42578125" style="17" customWidth="1"/>
    <col min="4110" max="4110" width="13.5703125" style="17" customWidth="1"/>
    <col min="4111" max="4111" width="10.42578125" style="17" customWidth="1"/>
    <col min="4112" max="4112" width="12.85546875" style="17" customWidth="1"/>
    <col min="4113" max="4113" width="10.42578125" style="17" customWidth="1"/>
    <col min="4114" max="4143" width="9.140625" style="17" customWidth="1"/>
    <col min="4144" max="4352" width="9.140625" style="17"/>
    <col min="4353" max="4353" width="7.140625" style="17" customWidth="1"/>
    <col min="4354" max="4354" width="61.140625" style="17" customWidth="1"/>
    <col min="4355" max="4355" width="13.140625" style="17" customWidth="1"/>
    <col min="4356" max="4356" width="15.42578125" style="17" customWidth="1"/>
    <col min="4357" max="4357" width="13.140625" style="17" customWidth="1"/>
    <col min="4358" max="4358" width="0" style="17" hidden="1" customWidth="1"/>
    <col min="4359" max="4359" width="9.5703125" style="17" customWidth="1"/>
    <col min="4360" max="4360" width="12.85546875" style="17" customWidth="1"/>
    <col min="4361" max="4361" width="9.7109375" style="17" customWidth="1"/>
    <col min="4362" max="4362" width="14.140625" style="17" customWidth="1"/>
    <col min="4363" max="4363" width="12.5703125" style="17" customWidth="1"/>
    <col min="4364" max="4364" width="12.7109375" style="17" customWidth="1"/>
    <col min="4365" max="4365" width="10.42578125" style="17" customWidth="1"/>
    <col min="4366" max="4366" width="13.5703125" style="17" customWidth="1"/>
    <col min="4367" max="4367" width="10.42578125" style="17" customWidth="1"/>
    <col min="4368" max="4368" width="12.85546875" style="17" customWidth="1"/>
    <col min="4369" max="4369" width="10.42578125" style="17" customWidth="1"/>
    <col min="4370" max="4399" width="9.140625" style="17" customWidth="1"/>
    <col min="4400" max="4608" width="9.140625" style="17"/>
    <col min="4609" max="4609" width="7.140625" style="17" customWidth="1"/>
    <col min="4610" max="4610" width="61.140625" style="17" customWidth="1"/>
    <col min="4611" max="4611" width="13.140625" style="17" customWidth="1"/>
    <col min="4612" max="4612" width="15.42578125" style="17" customWidth="1"/>
    <col min="4613" max="4613" width="13.140625" style="17" customWidth="1"/>
    <col min="4614" max="4614" width="0" style="17" hidden="1" customWidth="1"/>
    <col min="4615" max="4615" width="9.5703125" style="17" customWidth="1"/>
    <col min="4616" max="4616" width="12.85546875" style="17" customWidth="1"/>
    <col min="4617" max="4617" width="9.7109375" style="17" customWidth="1"/>
    <col min="4618" max="4618" width="14.140625" style="17" customWidth="1"/>
    <col min="4619" max="4619" width="12.5703125" style="17" customWidth="1"/>
    <col min="4620" max="4620" width="12.7109375" style="17" customWidth="1"/>
    <col min="4621" max="4621" width="10.42578125" style="17" customWidth="1"/>
    <col min="4622" max="4622" width="13.5703125" style="17" customWidth="1"/>
    <col min="4623" max="4623" width="10.42578125" style="17" customWidth="1"/>
    <col min="4624" max="4624" width="12.85546875" style="17" customWidth="1"/>
    <col min="4625" max="4625" width="10.42578125" style="17" customWidth="1"/>
    <col min="4626" max="4655" width="9.140625" style="17" customWidth="1"/>
    <col min="4656" max="4864" width="9.140625" style="17"/>
    <col min="4865" max="4865" width="7.140625" style="17" customWidth="1"/>
    <col min="4866" max="4866" width="61.140625" style="17" customWidth="1"/>
    <col min="4867" max="4867" width="13.140625" style="17" customWidth="1"/>
    <col min="4868" max="4868" width="15.42578125" style="17" customWidth="1"/>
    <col min="4869" max="4869" width="13.140625" style="17" customWidth="1"/>
    <col min="4870" max="4870" width="0" style="17" hidden="1" customWidth="1"/>
    <col min="4871" max="4871" width="9.5703125" style="17" customWidth="1"/>
    <col min="4872" max="4872" width="12.85546875" style="17" customWidth="1"/>
    <col min="4873" max="4873" width="9.7109375" style="17" customWidth="1"/>
    <col min="4874" max="4874" width="14.140625" style="17" customWidth="1"/>
    <col min="4875" max="4875" width="12.5703125" style="17" customWidth="1"/>
    <col min="4876" max="4876" width="12.7109375" style="17" customWidth="1"/>
    <col min="4877" max="4877" width="10.42578125" style="17" customWidth="1"/>
    <col min="4878" max="4878" width="13.5703125" style="17" customWidth="1"/>
    <col min="4879" max="4879" width="10.42578125" style="17" customWidth="1"/>
    <col min="4880" max="4880" width="12.85546875" style="17" customWidth="1"/>
    <col min="4881" max="4881" width="10.42578125" style="17" customWidth="1"/>
    <col min="4882" max="4911" width="9.140625" style="17" customWidth="1"/>
    <col min="4912" max="5120" width="9.140625" style="17"/>
    <col min="5121" max="5121" width="7.140625" style="17" customWidth="1"/>
    <col min="5122" max="5122" width="61.140625" style="17" customWidth="1"/>
    <col min="5123" max="5123" width="13.140625" style="17" customWidth="1"/>
    <col min="5124" max="5124" width="15.42578125" style="17" customWidth="1"/>
    <col min="5125" max="5125" width="13.140625" style="17" customWidth="1"/>
    <col min="5126" max="5126" width="0" style="17" hidden="1" customWidth="1"/>
    <col min="5127" max="5127" width="9.5703125" style="17" customWidth="1"/>
    <col min="5128" max="5128" width="12.85546875" style="17" customWidth="1"/>
    <col min="5129" max="5129" width="9.7109375" style="17" customWidth="1"/>
    <col min="5130" max="5130" width="14.140625" style="17" customWidth="1"/>
    <col min="5131" max="5131" width="12.5703125" style="17" customWidth="1"/>
    <col min="5132" max="5132" width="12.7109375" style="17" customWidth="1"/>
    <col min="5133" max="5133" width="10.42578125" style="17" customWidth="1"/>
    <col min="5134" max="5134" width="13.5703125" style="17" customWidth="1"/>
    <col min="5135" max="5135" width="10.42578125" style="17" customWidth="1"/>
    <col min="5136" max="5136" width="12.85546875" style="17" customWidth="1"/>
    <col min="5137" max="5137" width="10.42578125" style="17" customWidth="1"/>
    <col min="5138" max="5167" width="9.140625" style="17" customWidth="1"/>
    <col min="5168" max="5376" width="9.140625" style="17"/>
    <col min="5377" max="5377" width="7.140625" style="17" customWidth="1"/>
    <col min="5378" max="5378" width="61.140625" style="17" customWidth="1"/>
    <col min="5379" max="5379" width="13.140625" style="17" customWidth="1"/>
    <col min="5380" max="5380" width="15.42578125" style="17" customWidth="1"/>
    <col min="5381" max="5381" width="13.140625" style="17" customWidth="1"/>
    <col min="5382" max="5382" width="0" style="17" hidden="1" customWidth="1"/>
    <col min="5383" max="5383" width="9.5703125" style="17" customWidth="1"/>
    <col min="5384" max="5384" width="12.85546875" style="17" customWidth="1"/>
    <col min="5385" max="5385" width="9.7109375" style="17" customWidth="1"/>
    <col min="5386" max="5386" width="14.140625" style="17" customWidth="1"/>
    <col min="5387" max="5387" width="12.5703125" style="17" customWidth="1"/>
    <col min="5388" max="5388" width="12.7109375" style="17" customWidth="1"/>
    <col min="5389" max="5389" width="10.42578125" style="17" customWidth="1"/>
    <col min="5390" max="5390" width="13.5703125" style="17" customWidth="1"/>
    <col min="5391" max="5391" width="10.42578125" style="17" customWidth="1"/>
    <col min="5392" max="5392" width="12.85546875" style="17" customWidth="1"/>
    <col min="5393" max="5393" width="10.42578125" style="17" customWidth="1"/>
    <col min="5394" max="5423" width="9.140625" style="17" customWidth="1"/>
    <col min="5424" max="5632" width="9.140625" style="17"/>
    <col min="5633" max="5633" width="7.140625" style="17" customWidth="1"/>
    <col min="5634" max="5634" width="61.140625" style="17" customWidth="1"/>
    <col min="5635" max="5635" width="13.140625" style="17" customWidth="1"/>
    <col min="5636" max="5636" width="15.42578125" style="17" customWidth="1"/>
    <col min="5637" max="5637" width="13.140625" style="17" customWidth="1"/>
    <col min="5638" max="5638" width="0" style="17" hidden="1" customWidth="1"/>
    <col min="5639" max="5639" width="9.5703125" style="17" customWidth="1"/>
    <col min="5640" max="5640" width="12.85546875" style="17" customWidth="1"/>
    <col min="5641" max="5641" width="9.7109375" style="17" customWidth="1"/>
    <col min="5642" max="5642" width="14.140625" style="17" customWidth="1"/>
    <col min="5643" max="5643" width="12.5703125" style="17" customWidth="1"/>
    <col min="5644" max="5644" width="12.7109375" style="17" customWidth="1"/>
    <col min="5645" max="5645" width="10.42578125" style="17" customWidth="1"/>
    <col min="5646" max="5646" width="13.5703125" style="17" customWidth="1"/>
    <col min="5647" max="5647" width="10.42578125" style="17" customWidth="1"/>
    <col min="5648" max="5648" width="12.85546875" style="17" customWidth="1"/>
    <col min="5649" max="5649" width="10.42578125" style="17" customWidth="1"/>
    <col min="5650" max="5679" width="9.140625" style="17" customWidth="1"/>
    <col min="5680" max="5888" width="9.140625" style="17"/>
    <col min="5889" max="5889" width="7.140625" style="17" customWidth="1"/>
    <col min="5890" max="5890" width="61.140625" style="17" customWidth="1"/>
    <col min="5891" max="5891" width="13.140625" style="17" customWidth="1"/>
    <col min="5892" max="5892" width="15.42578125" style="17" customWidth="1"/>
    <col min="5893" max="5893" width="13.140625" style="17" customWidth="1"/>
    <col min="5894" max="5894" width="0" style="17" hidden="1" customWidth="1"/>
    <col min="5895" max="5895" width="9.5703125" style="17" customWidth="1"/>
    <col min="5896" max="5896" width="12.85546875" style="17" customWidth="1"/>
    <col min="5897" max="5897" width="9.7109375" style="17" customWidth="1"/>
    <col min="5898" max="5898" width="14.140625" style="17" customWidth="1"/>
    <col min="5899" max="5899" width="12.5703125" style="17" customWidth="1"/>
    <col min="5900" max="5900" width="12.7109375" style="17" customWidth="1"/>
    <col min="5901" max="5901" width="10.42578125" style="17" customWidth="1"/>
    <col min="5902" max="5902" width="13.5703125" style="17" customWidth="1"/>
    <col min="5903" max="5903" width="10.42578125" style="17" customWidth="1"/>
    <col min="5904" max="5904" width="12.85546875" style="17" customWidth="1"/>
    <col min="5905" max="5905" width="10.42578125" style="17" customWidth="1"/>
    <col min="5906" max="5935" width="9.140625" style="17" customWidth="1"/>
    <col min="5936" max="6144" width="9.140625" style="17"/>
    <col min="6145" max="6145" width="7.140625" style="17" customWidth="1"/>
    <col min="6146" max="6146" width="61.140625" style="17" customWidth="1"/>
    <col min="6147" max="6147" width="13.140625" style="17" customWidth="1"/>
    <col min="6148" max="6148" width="15.42578125" style="17" customWidth="1"/>
    <col min="6149" max="6149" width="13.140625" style="17" customWidth="1"/>
    <col min="6150" max="6150" width="0" style="17" hidden="1" customWidth="1"/>
    <col min="6151" max="6151" width="9.5703125" style="17" customWidth="1"/>
    <col min="6152" max="6152" width="12.85546875" style="17" customWidth="1"/>
    <col min="6153" max="6153" width="9.7109375" style="17" customWidth="1"/>
    <col min="6154" max="6154" width="14.140625" style="17" customWidth="1"/>
    <col min="6155" max="6155" width="12.5703125" style="17" customWidth="1"/>
    <col min="6156" max="6156" width="12.7109375" style="17" customWidth="1"/>
    <col min="6157" max="6157" width="10.42578125" style="17" customWidth="1"/>
    <col min="6158" max="6158" width="13.5703125" style="17" customWidth="1"/>
    <col min="6159" max="6159" width="10.42578125" style="17" customWidth="1"/>
    <col min="6160" max="6160" width="12.85546875" style="17" customWidth="1"/>
    <col min="6161" max="6161" width="10.42578125" style="17" customWidth="1"/>
    <col min="6162" max="6191" width="9.140625" style="17" customWidth="1"/>
    <col min="6192" max="6400" width="9.140625" style="17"/>
    <col min="6401" max="6401" width="7.140625" style="17" customWidth="1"/>
    <col min="6402" max="6402" width="61.140625" style="17" customWidth="1"/>
    <col min="6403" max="6403" width="13.140625" style="17" customWidth="1"/>
    <col min="6404" max="6404" width="15.42578125" style="17" customWidth="1"/>
    <col min="6405" max="6405" width="13.140625" style="17" customWidth="1"/>
    <col min="6406" max="6406" width="0" style="17" hidden="1" customWidth="1"/>
    <col min="6407" max="6407" width="9.5703125" style="17" customWidth="1"/>
    <col min="6408" max="6408" width="12.85546875" style="17" customWidth="1"/>
    <col min="6409" max="6409" width="9.7109375" style="17" customWidth="1"/>
    <col min="6410" max="6410" width="14.140625" style="17" customWidth="1"/>
    <col min="6411" max="6411" width="12.5703125" style="17" customWidth="1"/>
    <col min="6412" max="6412" width="12.7109375" style="17" customWidth="1"/>
    <col min="6413" max="6413" width="10.42578125" style="17" customWidth="1"/>
    <col min="6414" max="6414" width="13.5703125" style="17" customWidth="1"/>
    <col min="6415" max="6415" width="10.42578125" style="17" customWidth="1"/>
    <col min="6416" max="6416" width="12.85546875" style="17" customWidth="1"/>
    <col min="6417" max="6417" width="10.42578125" style="17" customWidth="1"/>
    <col min="6418" max="6447" width="9.140625" style="17" customWidth="1"/>
    <col min="6448" max="6656" width="9.140625" style="17"/>
    <col min="6657" max="6657" width="7.140625" style="17" customWidth="1"/>
    <col min="6658" max="6658" width="61.140625" style="17" customWidth="1"/>
    <col min="6659" max="6659" width="13.140625" style="17" customWidth="1"/>
    <col min="6660" max="6660" width="15.42578125" style="17" customWidth="1"/>
    <col min="6661" max="6661" width="13.140625" style="17" customWidth="1"/>
    <col min="6662" max="6662" width="0" style="17" hidden="1" customWidth="1"/>
    <col min="6663" max="6663" width="9.5703125" style="17" customWidth="1"/>
    <col min="6664" max="6664" width="12.85546875" style="17" customWidth="1"/>
    <col min="6665" max="6665" width="9.7109375" style="17" customWidth="1"/>
    <col min="6666" max="6666" width="14.140625" style="17" customWidth="1"/>
    <col min="6667" max="6667" width="12.5703125" style="17" customWidth="1"/>
    <col min="6668" max="6668" width="12.7109375" style="17" customWidth="1"/>
    <col min="6669" max="6669" width="10.42578125" style="17" customWidth="1"/>
    <col min="6670" max="6670" width="13.5703125" style="17" customWidth="1"/>
    <col min="6671" max="6671" width="10.42578125" style="17" customWidth="1"/>
    <col min="6672" max="6672" width="12.85546875" style="17" customWidth="1"/>
    <col min="6673" max="6673" width="10.42578125" style="17" customWidth="1"/>
    <col min="6674" max="6703" width="9.140625" style="17" customWidth="1"/>
    <col min="6704" max="6912" width="9.140625" style="17"/>
    <col min="6913" max="6913" width="7.140625" style="17" customWidth="1"/>
    <col min="6914" max="6914" width="61.140625" style="17" customWidth="1"/>
    <col min="6915" max="6915" width="13.140625" style="17" customWidth="1"/>
    <col min="6916" max="6916" width="15.42578125" style="17" customWidth="1"/>
    <col min="6917" max="6917" width="13.140625" style="17" customWidth="1"/>
    <col min="6918" max="6918" width="0" style="17" hidden="1" customWidth="1"/>
    <col min="6919" max="6919" width="9.5703125" style="17" customWidth="1"/>
    <col min="6920" max="6920" width="12.85546875" style="17" customWidth="1"/>
    <col min="6921" max="6921" width="9.7109375" style="17" customWidth="1"/>
    <col min="6922" max="6922" width="14.140625" style="17" customWidth="1"/>
    <col min="6923" max="6923" width="12.5703125" style="17" customWidth="1"/>
    <col min="6924" max="6924" width="12.7109375" style="17" customWidth="1"/>
    <col min="6925" max="6925" width="10.42578125" style="17" customWidth="1"/>
    <col min="6926" max="6926" width="13.5703125" style="17" customWidth="1"/>
    <col min="6927" max="6927" width="10.42578125" style="17" customWidth="1"/>
    <col min="6928" max="6928" width="12.85546875" style="17" customWidth="1"/>
    <col min="6929" max="6929" width="10.42578125" style="17" customWidth="1"/>
    <col min="6930" max="6959" width="9.140625" style="17" customWidth="1"/>
    <col min="6960" max="7168" width="9.140625" style="17"/>
    <col min="7169" max="7169" width="7.140625" style="17" customWidth="1"/>
    <col min="7170" max="7170" width="61.140625" style="17" customWidth="1"/>
    <col min="7171" max="7171" width="13.140625" style="17" customWidth="1"/>
    <col min="7172" max="7172" width="15.42578125" style="17" customWidth="1"/>
    <col min="7173" max="7173" width="13.140625" style="17" customWidth="1"/>
    <col min="7174" max="7174" width="0" style="17" hidden="1" customWidth="1"/>
    <col min="7175" max="7175" width="9.5703125" style="17" customWidth="1"/>
    <col min="7176" max="7176" width="12.85546875" style="17" customWidth="1"/>
    <col min="7177" max="7177" width="9.7109375" style="17" customWidth="1"/>
    <col min="7178" max="7178" width="14.140625" style="17" customWidth="1"/>
    <col min="7179" max="7179" width="12.5703125" style="17" customWidth="1"/>
    <col min="7180" max="7180" width="12.7109375" style="17" customWidth="1"/>
    <col min="7181" max="7181" width="10.42578125" style="17" customWidth="1"/>
    <col min="7182" max="7182" width="13.5703125" style="17" customWidth="1"/>
    <col min="7183" max="7183" width="10.42578125" style="17" customWidth="1"/>
    <col min="7184" max="7184" width="12.85546875" style="17" customWidth="1"/>
    <col min="7185" max="7185" width="10.42578125" style="17" customWidth="1"/>
    <col min="7186" max="7215" width="9.140625" style="17" customWidth="1"/>
    <col min="7216" max="7424" width="9.140625" style="17"/>
    <col min="7425" max="7425" width="7.140625" style="17" customWidth="1"/>
    <col min="7426" max="7426" width="61.140625" style="17" customWidth="1"/>
    <col min="7427" max="7427" width="13.140625" style="17" customWidth="1"/>
    <col min="7428" max="7428" width="15.42578125" style="17" customWidth="1"/>
    <col min="7429" max="7429" width="13.140625" style="17" customWidth="1"/>
    <col min="7430" max="7430" width="0" style="17" hidden="1" customWidth="1"/>
    <col min="7431" max="7431" width="9.5703125" style="17" customWidth="1"/>
    <col min="7432" max="7432" width="12.85546875" style="17" customWidth="1"/>
    <col min="7433" max="7433" width="9.7109375" style="17" customWidth="1"/>
    <col min="7434" max="7434" width="14.140625" style="17" customWidth="1"/>
    <col min="7435" max="7435" width="12.5703125" style="17" customWidth="1"/>
    <col min="7436" max="7436" width="12.7109375" style="17" customWidth="1"/>
    <col min="7437" max="7437" width="10.42578125" style="17" customWidth="1"/>
    <col min="7438" max="7438" width="13.5703125" style="17" customWidth="1"/>
    <col min="7439" max="7439" width="10.42578125" style="17" customWidth="1"/>
    <col min="7440" max="7440" width="12.85546875" style="17" customWidth="1"/>
    <col min="7441" max="7441" width="10.42578125" style="17" customWidth="1"/>
    <col min="7442" max="7471" width="9.140625" style="17" customWidth="1"/>
    <col min="7472" max="7680" width="9.140625" style="17"/>
    <col min="7681" max="7681" width="7.140625" style="17" customWidth="1"/>
    <col min="7682" max="7682" width="61.140625" style="17" customWidth="1"/>
    <col min="7683" max="7683" width="13.140625" style="17" customWidth="1"/>
    <col min="7684" max="7684" width="15.42578125" style="17" customWidth="1"/>
    <col min="7685" max="7685" width="13.140625" style="17" customWidth="1"/>
    <col min="7686" max="7686" width="0" style="17" hidden="1" customWidth="1"/>
    <col min="7687" max="7687" width="9.5703125" style="17" customWidth="1"/>
    <col min="7688" max="7688" width="12.85546875" style="17" customWidth="1"/>
    <col min="7689" max="7689" width="9.7109375" style="17" customWidth="1"/>
    <col min="7690" max="7690" width="14.140625" style="17" customWidth="1"/>
    <col min="7691" max="7691" width="12.5703125" style="17" customWidth="1"/>
    <col min="7692" max="7692" width="12.7109375" style="17" customWidth="1"/>
    <col min="7693" max="7693" width="10.42578125" style="17" customWidth="1"/>
    <col min="7694" max="7694" width="13.5703125" style="17" customWidth="1"/>
    <col min="7695" max="7695" width="10.42578125" style="17" customWidth="1"/>
    <col min="7696" max="7696" width="12.85546875" style="17" customWidth="1"/>
    <col min="7697" max="7697" width="10.42578125" style="17" customWidth="1"/>
    <col min="7698" max="7727" width="9.140625" style="17" customWidth="1"/>
    <col min="7728" max="7936" width="9.140625" style="17"/>
    <col min="7937" max="7937" width="7.140625" style="17" customWidth="1"/>
    <col min="7938" max="7938" width="61.140625" style="17" customWidth="1"/>
    <col min="7939" max="7939" width="13.140625" style="17" customWidth="1"/>
    <col min="7940" max="7940" width="15.42578125" style="17" customWidth="1"/>
    <col min="7941" max="7941" width="13.140625" style="17" customWidth="1"/>
    <col min="7942" max="7942" width="0" style="17" hidden="1" customWidth="1"/>
    <col min="7943" max="7943" width="9.5703125" style="17" customWidth="1"/>
    <col min="7944" max="7944" width="12.85546875" style="17" customWidth="1"/>
    <col min="7945" max="7945" width="9.7109375" style="17" customWidth="1"/>
    <col min="7946" max="7946" width="14.140625" style="17" customWidth="1"/>
    <col min="7947" max="7947" width="12.5703125" style="17" customWidth="1"/>
    <col min="7948" max="7948" width="12.7109375" style="17" customWidth="1"/>
    <col min="7949" max="7949" width="10.42578125" style="17" customWidth="1"/>
    <col min="7950" max="7950" width="13.5703125" style="17" customWidth="1"/>
    <col min="7951" max="7951" width="10.42578125" style="17" customWidth="1"/>
    <col min="7952" max="7952" width="12.85546875" style="17" customWidth="1"/>
    <col min="7953" max="7953" width="10.42578125" style="17" customWidth="1"/>
    <col min="7954" max="7983" width="9.140625" style="17" customWidth="1"/>
    <col min="7984" max="8192" width="9.140625" style="17"/>
    <col min="8193" max="8193" width="7.140625" style="17" customWidth="1"/>
    <col min="8194" max="8194" width="61.140625" style="17" customWidth="1"/>
    <col min="8195" max="8195" width="13.140625" style="17" customWidth="1"/>
    <col min="8196" max="8196" width="15.42578125" style="17" customWidth="1"/>
    <col min="8197" max="8197" width="13.140625" style="17" customWidth="1"/>
    <col min="8198" max="8198" width="0" style="17" hidden="1" customWidth="1"/>
    <col min="8199" max="8199" width="9.5703125" style="17" customWidth="1"/>
    <col min="8200" max="8200" width="12.85546875" style="17" customWidth="1"/>
    <col min="8201" max="8201" width="9.7109375" style="17" customWidth="1"/>
    <col min="8202" max="8202" width="14.140625" style="17" customWidth="1"/>
    <col min="8203" max="8203" width="12.5703125" style="17" customWidth="1"/>
    <col min="8204" max="8204" width="12.7109375" style="17" customWidth="1"/>
    <col min="8205" max="8205" width="10.42578125" style="17" customWidth="1"/>
    <col min="8206" max="8206" width="13.5703125" style="17" customWidth="1"/>
    <col min="8207" max="8207" width="10.42578125" style="17" customWidth="1"/>
    <col min="8208" max="8208" width="12.85546875" style="17" customWidth="1"/>
    <col min="8209" max="8209" width="10.42578125" style="17" customWidth="1"/>
    <col min="8210" max="8239" width="9.140625" style="17" customWidth="1"/>
    <col min="8240" max="8448" width="9.140625" style="17"/>
    <col min="8449" max="8449" width="7.140625" style="17" customWidth="1"/>
    <col min="8450" max="8450" width="61.140625" style="17" customWidth="1"/>
    <col min="8451" max="8451" width="13.140625" style="17" customWidth="1"/>
    <col min="8452" max="8452" width="15.42578125" style="17" customWidth="1"/>
    <col min="8453" max="8453" width="13.140625" style="17" customWidth="1"/>
    <col min="8454" max="8454" width="0" style="17" hidden="1" customWidth="1"/>
    <col min="8455" max="8455" width="9.5703125" style="17" customWidth="1"/>
    <col min="8456" max="8456" width="12.85546875" style="17" customWidth="1"/>
    <col min="8457" max="8457" width="9.7109375" style="17" customWidth="1"/>
    <col min="8458" max="8458" width="14.140625" style="17" customWidth="1"/>
    <col min="8459" max="8459" width="12.5703125" style="17" customWidth="1"/>
    <col min="8460" max="8460" width="12.7109375" style="17" customWidth="1"/>
    <col min="8461" max="8461" width="10.42578125" style="17" customWidth="1"/>
    <col min="8462" max="8462" width="13.5703125" style="17" customWidth="1"/>
    <col min="8463" max="8463" width="10.42578125" style="17" customWidth="1"/>
    <col min="8464" max="8464" width="12.85546875" style="17" customWidth="1"/>
    <col min="8465" max="8465" width="10.42578125" style="17" customWidth="1"/>
    <col min="8466" max="8495" width="9.140625" style="17" customWidth="1"/>
    <col min="8496" max="8704" width="9.140625" style="17"/>
    <col min="8705" max="8705" width="7.140625" style="17" customWidth="1"/>
    <col min="8706" max="8706" width="61.140625" style="17" customWidth="1"/>
    <col min="8707" max="8707" width="13.140625" style="17" customWidth="1"/>
    <col min="8708" max="8708" width="15.42578125" style="17" customWidth="1"/>
    <col min="8709" max="8709" width="13.140625" style="17" customWidth="1"/>
    <col min="8710" max="8710" width="0" style="17" hidden="1" customWidth="1"/>
    <col min="8711" max="8711" width="9.5703125" style="17" customWidth="1"/>
    <col min="8712" max="8712" width="12.85546875" style="17" customWidth="1"/>
    <col min="8713" max="8713" width="9.7109375" style="17" customWidth="1"/>
    <col min="8714" max="8714" width="14.140625" style="17" customWidth="1"/>
    <col min="8715" max="8715" width="12.5703125" style="17" customWidth="1"/>
    <col min="8716" max="8716" width="12.7109375" style="17" customWidth="1"/>
    <col min="8717" max="8717" width="10.42578125" style="17" customWidth="1"/>
    <col min="8718" max="8718" width="13.5703125" style="17" customWidth="1"/>
    <col min="8719" max="8719" width="10.42578125" style="17" customWidth="1"/>
    <col min="8720" max="8720" width="12.85546875" style="17" customWidth="1"/>
    <col min="8721" max="8721" width="10.42578125" style="17" customWidth="1"/>
    <col min="8722" max="8751" width="9.140625" style="17" customWidth="1"/>
    <col min="8752" max="8960" width="9.140625" style="17"/>
    <col min="8961" max="8961" width="7.140625" style="17" customWidth="1"/>
    <col min="8962" max="8962" width="61.140625" style="17" customWidth="1"/>
    <col min="8963" max="8963" width="13.140625" style="17" customWidth="1"/>
    <col min="8964" max="8964" width="15.42578125" style="17" customWidth="1"/>
    <col min="8965" max="8965" width="13.140625" style="17" customWidth="1"/>
    <col min="8966" max="8966" width="0" style="17" hidden="1" customWidth="1"/>
    <col min="8967" max="8967" width="9.5703125" style="17" customWidth="1"/>
    <col min="8968" max="8968" width="12.85546875" style="17" customWidth="1"/>
    <col min="8969" max="8969" width="9.7109375" style="17" customWidth="1"/>
    <col min="8970" max="8970" width="14.140625" style="17" customWidth="1"/>
    <col min="8971" max="8971" width="12.5703125" style="17" customWidth="1"/>
    <col min="8972" max="8972" width="12.7109375" style="17" customWidth="1"/>
    <col min="8973" max="8973" width="10.42578125" style="17" customWidth="1"/>
    <col min="8974" max="8974" width="13.5703125" style="17" customWidth="1"/>
    <col min="8975" max="8975" width="10.42578125" style="17" customWidth="1"/>
    <col min="8976" max="8976" width="12.85546875" style="17" customWidth="1"/>
    <col min="8977" max="8977" width="10.42578125" style="17" customWidth="1"/>
    <col min="8978" max="9007" width="9.140625" style="17" customWidth="1"/>
    <col min="9008" max="9216" width="9.140625" style="17"/>
    <col min="9217" max="9217" width="7.140625" style="17" customWidth="1"/>
    <col min="9218" max="9218" width="61.140625" style="17" customWidth="1"/>
    <col min="9219" max="9219" width="13.140625" style="17" customWidth="1"/>
    <col min="9220" max="9220" width="15.42578125" style="17" customWidth="1"/>
    <col min="9221" max="9221" width="13.140625" style="17" customWidth="1"/>
    <col min="9222" max="9222" width="0" style="17" hidden="1" customWidth="1"/>
    <col min="9223" max="9223" width="9.5703125" style="17" customWidth="1"/>
    <col min="9224" max="9224" width="12.85546875" style="17" customWidth="1"/>
    <col min="9225" max="9225" width="9.7109375" style="17" customWidth="1"/>
    <col min="9226" max="9226" width="14.140625" style="17" customWidth="1"/>
    <col min="9227" max="9227" width="12.5703125" style="17" customWidth="1"/>
    <col min="9228" max="9228" width="12.7109375" style="17" customWidth="1"/>
    <col min="9229" max="9229" width="10.42578125" style="17" customWidth="1"/>
    <col min="9230" max="9230" width="13.5703125" style="17" customWidth="1"/>
    <col min="9231" max="9231" width="10.42578125" style="17" customWidth="1"/>
    <col min="9232" max="9232" width="12.85546875" style="17" customWidth="1"/>
    <col min="9233" max="9233" width="10.42578125" style="17" customWidth="1"/>
    <col min="9234" max="9263" width="9.140625" style="17" customWidth="1"/>
    <col min="9264" max="9472" width="9.140625" style="17"/>
    <col min="9473" max="9473" width="7.140625" style="17" customWidth="1"/>
    <col min="9474" max="9474" width="61.140625" style="17" customWidth="1"/>
    <col min="9475" max="9475" width="13.140625" style="17" customWidth="1"/>
    <col min="9476" max="9476" width="15.42578125" style="17" customWidth="1"/>
    <col min="9477" max="9477" width="13.140625" style="17" customWidth="1"/>
    <col min="9478" max="9478" width="0" style="17" hidden="1" customWidth="1"/>
    <col min="9479" max="9479" width="9.5703125" style="17" customWidth="1"/>
    <col min="9480" max="9480" width="12.85546875" style="17" customWidth="1"/>
    <col min="9481" max="9481" width="9.7109375" style="17" customWidth="1"/>
    <col min="9482" max="9482" width="14.140625" style="17" customWidth="1"/>
    <col min="9483" max="9483" width="12.5703125" style="17" customWidth="1"/>
    <col min="9484" max="9484" width="12.7109375" style="17" customWidth="1"/>
    <col min="9485" max="9485" width="10.42578125" style="17" customWidth="1"/>
    <col min="9486" max="9486" width="13.5703125" style="17" customWidth="1"/>
    <col min="9487" max="9487" width="10.42578125" style="17" customWidth="1"/>
    <col min="9488" max="9488" width="12.85546875" style="17" customWidth="1"/>
    <col min="9489" max="9489" width="10.42578125" style="17" customWidth="1"/>
    <col min="9490" max="9519" width="9.140625" style="17" customWidth="1"/>
    <col min="9520" max="9728" width="9.140625" style="17"/>
    <col min="9729" max="9729" width="7.140625" style="17" customWidth="1"/>
    <col min="9730" max="9730" width="61.140625" style="17" customWidth="1"/>
    <col min="9731" max="9731" width="13.140625" style="17" customWidth="1"/>
    <col min="9732" max="9732" width="15.42578125" style="17" customWidth="1"/>
    <col min="9733" max="9733" width="13.140625" style="17" customWidth="1"/>
    <col min="9734" max="9734" width="0" style="17" hidden="1" customWidth="1"/>
    <col min="9735" max="9735" width="9.5703125" style="17" customWidth="1"/>
    <col min="9736" max="9736" width="12.85546875" style="17" customWidth="1"/>
    <col min="9737" max="9737" width="9.7109375" style="17" customWidth="1"/>
    <col min="9738" max="9738" width="14.140625" style="17" customWidth="1"/>
    <col min="9739" max="9739" width="12.5703125" style="17" customWidth="1"/>
    <col min="9740" max="9740" width="12.7109375" style="17" customWidth="1"/>
    <col min="9741" max="9741" width="10.42578125" style="17" customWidth="1"/>
    <col min="9742" max="9742" width="13.5703125" style="17" customWidth="1"/>
    <col min="9743" max="9743" width="10.42578125" style="17" customWidth="1"/>
    <col min="9744" max="9744" width="12.85546875" style="17" customWidth="1"/>
    <col min="9745" max="9745" width="10.42578125" style="17" customWidth="1"/>
    <col min="9746" max="9775" width="9.140625" style="17" customWidth="1"/>
    <col min="9776" max="9984" width="9.140625" style="17"/>
    <col min="9985" max="9985" width="7.140625" style="17" customWidth="1"/>
    <col min="9986" max="9986" width="61.140625" style="17" customWidth="1"/>
    <col min="9987" max="9987" width="13.140625" style="17" customWidth="1"/>
    <col min="9988" max="9988" width="15.42578125" style="17" customWidth="1"/>
    <col min="9989" max="9989" width="13.140625" style="17" customWidth="1"/>
    <col min="9990" max="9990" width="0" style="17" hidden="1" customWidth="1"/>
    <col min="9991" max="9991" width="9.5703125" style="17" customWidth="1"/>
    <col min="9992" max="9992" width="12.85546875" style="17" customWidth="1"/>
    <col min="9993" max="9993" width="9.7109375" style="17" customWidth="1"/>
    <col min="9994" max="9994" width="14.140625" style="17" customWidth="1"/>
    <col min="9995" max="9995" width="12.5703125" style="17" customWidth="1"/>
    <col min="9996" max="9996" width="12.7109375" style="17" customWidth="1"/>
    <col min="9997" max="9997" width="10.42578125" style="17" customWidth="1"/>
    <col min="9998" max="9998" width="13.5703125" style="17" customWidth="1"/>
    <col min="9999" max="9999" width="10.42578125" style="17" customWidth="1"/>
    <col min="10000" max="10000" width="12.85546875" style="17" customWidth="1"/>
    <col min="10001" max="10001" width="10.42578125" style="17" customWidth="1"/>
    <col min="10002" max="10031" width="9.140625" style="17" customWidth="1"/>
    <col min="10032" max="10240" width="9.140625" style="17"/>
    <col min="10241" max="10241" width="7.140625" style="17" customWidth="1"/>
    <col min="10242" max="10242" width="61.140625" style="17" customWidth="1"/>
    <col min="10243" max="10243" width="13.140625" style="17" customWidth="1"/>
    <col min="10244" max="10244" width="15.42578125" style="17" customWidth="1"/>
    <col min="10245" max="10245" width="13.140625" style="17" customWidth="1"/>
    <col min="10246" max="10246" width="0" style="17" hidden="1" customWidth="1"/>
    <col min="10247" max="10247" width="9.5703125" style="17" customWidth="1"/>
    <col min="10248" max="10248" width="12.85546875" style="17" customWidth="1"/>
    <col min="10249" max="10249" width="9.7109375" style="17" customWidth="1"/>
    <col min="10250" max="10250" width="14.140625" style="17" customWidth="1"/>
    <col min="10251" max="10251" width="12.5703125" style="17" customWidth="1"/>
    <col min="10252" max="10252" width="12.7109375" style="17" customWidth="1"/>
    <col min="10253" max="10253" width="10.42578125" style="17" customWidth="1"/>
    <col min="10254" max="10254" width="13.5703125" style="17" customWidth="1"/>
    <col min="10255" max="10255" width="10.42578125" style="17" customWidth="1"/>
    <col min="10256" max="10256" width="12.85546875" style="17" customWidth="1"/>
    <col min="10257" max="10257" width="10.42578125" style="17" customWidth="1"/>
    <col min="10258" max="10287" width="9.140625" style="17" customWidth="1"/>
    <col min="10288" max="10496" width="9.140625" style="17"/>
    <col min="10497" max="10497" width="7.140625" style="17" customWidth="1"/>
    <col min="10498" max="10498" width="61.140625" style="17" customWidth="1"/>
    <col min="10499" max="10499" width="13.140625" style="17" customWidth="1"/>
    <col min="10500" max="10500" width="15.42578125" style="17" customWidth="1"/>
    <col min="10501" max="10501" width="13.140625" style="17" customWidth="1"/>
    <col min="10502" max="10502" width="0" style="17" hidden="1" customWidth="1"/>
    <col min="10503" max="10503" width="9.5703125" style="17" customWidth="1"/>
    <col min="10504" max="10504" width="12.85546875" style="17" customWidth="1"/>
    <col min="10505" max="10505" width="9.7109375" style="17" customWidth="1"/>
    <col min="10506" max="10506" width="14.140625" style="17" customWidth="1"/>
    <col min="10507" max="10507" width="12.5703125" style="17" customWidth="1"/>
    <col min="10508" max="10508" width="12.7109375" style="17" customWidth="1"/>
    <col min="10509" max="10509" width="10.42578125" style="17" customWidth="1"/>
    <col min="10510" max="10510" width="13.5703125" style="17" customWidth="1"/>
    <col min="10511" max="10511" width="10.42578125" style="17" customWidth="1"/>
    <col min="10512" max="10512" width="12.85546875" style="17" customWidth="1"/>
    <col min="10513" max="10513" width="10.42578125" style="17" customWidth="1"/>
    <col min="10514" max="10543" width="9.140625" style="17" customWidth="1"/>
    <col min="10544" max="10752" width="9.140625" style="17"/>
    <col min="10753" max="10753" width="7.140625" style="17" customWidth="1"/>
    <col min="10754" max="10754" width="61.140625" style="17" customWidth="1"/>
    <col min="10755" max="10755" width="13.140625" style="17" customWidth="1"/>
    <col min="10756" max="10756" width="15.42578125" style="17" customWidth="1"/>
    <col min="10757" max="10757" width="13.140625" style="17" customWidth="1"/>
    <col min="10758" max="10758" width="0" style="17" hidden="1" customWidth="1"/>
    <col min="10759" max="10759" width="9.5703125" style="17" customWidth="1"/>
    <col min="10760" max="10760" width="12.85546875" style="17" customWidth="1"/>
    <col min="10761" max="10761" width="9.7109375" style="17" customWidth="1"/>
    <col min="10762" max="10762" width="14.140625" style="17" customWidth="1"/>
    <col min="10763" max="10763" width="12.5703125" style="17" customWidth="1"/>
    <col min="10764" max="10764" width="12.7109375" style="17" customWidth="1"/>
    <col min="10765" max="10765" width="10.42578125" style="17" customWidth="1"/>
    <col min="10766" max="10766" width="13.5703125" style="17" customWidth="1"/>
    <col min="10767" max="10767" width="10.42578125" style="17" customWidth="1"/>
    <col min="10768" max="10768" width="12.85546875" style="17" customWidth="1"/>
    <col min="10769" max="10769" width="10.42578125" style="17" customWidth="1"/>
    <col min="10770" max="10799" width="9.140625" style="17" customWidth="1"/>
    <col min="10800" max="11008" width="9.140625" style="17"/>
    <col min="11009" max="11009" width="7.140625" style="17" customWidth="1"/>
    <col min="11010" max="11010" width="61.140625" style="17" customWidth="1"/>
    <col min="11011" max="11011" width="13.140625" style="17" customWidth="1"/>
    <col min="11012" max="11012" width="15.42578125" style="17" customWidth="1"/>
    <col min="11013" max="11013" width="13.140625" style="17" customWidth="1"/>
    <col min="11014" max="11014" width="0" style="17" hidden="1" customWidth="1"/>
    <col min="11015" max="11015" width="9.5703125" style="17" customWidth="1"/>
    <col min="11016" max="11016" width="12.85546875" style="17" customWidth="1"/>
    <col min="11017" max="11017" width="9.7109375" style="17" customWidth="1"/>
    <col min="11018" max="11018" width="14.140625" style="17" customWidth="1"/>
    <col min="11019" max="11019" width="12.5703125" style="17" customWidth="1"/>
    <col min="11020" max="11020" width="12.7109375" style="17" customWidth="1"/>
    <col min="11021" max="11021" width="10.42578125" style="17" customWidth="1"/>
    <col min="11022" max="11022" width="13.5703125" style="17" customWidth="1"/>
    <col min="11023" max="11023" width="10.42578125" style="17" customWidth="1"/>
    <col min="11024" max="11024" width="12.85546875" style="17" customWidth="1"/>
    <col min="11025" max="11025" width="10.42578125" style="17" customWidth="1"/>
    <col min="11026" max="11055" width="9.140625" style="17" customWidth="1"/>
    <col min="11056" max="11264" width="9.140625" style="17"/>
    <col min="11265" max="11265" width="7.140625" style="17" customWidth="1"/>
    <col min="11266" max="11266" width="61.140625" style="17" customWidth="1"/>
    <col min="11267" max="11267" width="13.140625" style="17" customWidth="1"/>
    <col min="11268" max="11268" width="15.42578125" style="17" customWidth="1"/>
    <col min="11269" max="11269" width="13.140625" style="17" customWidth="1"/>
    <col min="11270" max="11270" width="0" style="17" hidden="1" customWidth="1"/>
    <col min="11271" max="11271" width="9.5703125" style="17" customWidth="1"/>
    <col min="11272" max="11272" width="12.85546875" style="17" customWidth="1"/>
    <col min="11273" max="11273" width="9.7109375" style="17" customWidth="1"/>
    <col min="11274" max="11274" width="14.140625" style="17" customWidth="1"/>
    <col min="11275" max="11275" width="12.5703125" style="17" customWidth="1"/>
    <col min="11276" max="11276" width="12.7109375" style="17" customWidth="1"/>
    <col min="11277" max="11277" width="10.42578125" style="17" customWidth="1"/>
    <col min="11278" max="11278" width="13.5703125" style="17" customWidth="1"/>
    <col min="11279" max="11279" width="10.42578125" style="17" customWidth="1"/>
    <col min="11280" max="11280" width="12.85546875" style="17" customWidth="1"/>
    <col min="11281" max="11281" width="10.42578125" style="17" customWidth="1"/>
    <col min="11282" max="11311" width="9.140625" style="17" customWidth="1"/>
    <col min="11312" max="11520" width="9.140625" style="17"/>
    <col min="11521" max="11521" width="7.140625" style="17" customWidth="1"/>
    <col min="11522" max="11522" width="61.140625" style="17" customWidth="1"/>
    <col min="11523" max="11523" width="13.140625" style="17" customWidth="1"/>
    <col min="11524" max="11524" width="15.42578125" style="17" customWidth="1"/>
    <col min="11525" max="11525" width="13.140625" style="17" customWidth="1"/>
    <col min="11526" max="11526" width="0" style="17" hidden="1" customWidth="1"/>
    <col min="11527" max="11527" width="9.5703125" style="17" customWidth="1"/>
    <col min="11528" max="11528" width="12.85546875" style="17" customWidth="1"/>
    <col min="11529" max="11529" width="9.7109375" style="17" customWidth="1"/>
    <col min="11530" max="11530" width="14.140625" style="17" customWidth="1"/>
    <col min="11531" max="11531" width="12.5703125" style="17" customWidth="1"/>
    <col min="11532" max="11532" width="12.7109375" style="17" customWidth="1"/>
    <col min="11533" max="11533" width="10.42578125" style="17" customWidth="1"/>
    <col min="11534" max="11534" width="13.5703125" style="17" customWidth="1"/>
    <col min="11535" max="11535" width="10.42578125" style="17" customWidth="1"/>
    <col min="11536" max="11536" width="12.85546875" style="17" customWidth="1"/>
    <col min="11537" max="11537" width="10.42578125" style="17" customWidth="1"/>
    <col min="11538" max="11567" width="9.140625" style="17" customWidth="1"/>
    <col min="11568" max="11776" width="9.140625" style="17"/>
    <col min="11777" max="11777" width="7.140625" style="17" customWidth="1"/>
    <col min="11778" max="11778" width="61.140625" style="17" customWidth="1"/>
    <col min="11779" max="11779" width="13.140625" style="17" customWidth="1"/>
    <col min="11780" max="11780" width="15.42578125" style="17" customWidth="1"/>
    <col min="11781" max="11781" width="13.140625" style="17" customWidth="1"/>
    <col min="11782" max="11782" width="0" style="17" hidden="1" customWidth="1"/>
    <col min="11783" max="11783" width="9.5703125" style="17" customWidth="1"/>
    <col min="11784" max="11784" width="12.85546875" style="17" customWidth="1"/>
    <col min="11785" max="11785" width="9.7109375" style="17" customWidth="1"/>
    <col min="11786" max="11786" width="14.140625" style="17" customWidth="1"/>
    <col min="11787" max="11787" width="12.5703125" style="17" customWidth="1"/>
    <col min="11788" max="11788" width="12.7109375" style="17" customWidth="1"/>
    <col min="11789" max="11789" width="10.42578125" style="17" customWidth="1"/>
    <col min="11790" max="11790" width="13.5703125" style="17" customWidth="1"/>
    <col min="11791" max="11791" width="10.42578125" style="17" customWidth="1"/>
    <col min="11792" max="11792" width="12.85546875" style="17" customWidth="1"/>
    <col min="11793" max="11793" width="10.42578125" style="17" customWidth="1"/>
    <col min="11794" max="11823" width="9.140625" style="17" customWidth="1"/>
    <col min="11824" max="12032" width="9.140625" style="17"/>
    <col min="12033" max="12033" width="7.140625" style="17" customWidth="1"/>
    <col min="12034" max="12034" width="61.140625" style="17" customWidth="1"/>
    <col min="12035" max="12035" width="13.140625" style="17" customWidth="1"/>
    <col min="12036" max="12036" width="15.42578125" style="17" customWidth="1"/>
    <col min="12037" max="12037" width="13.140625" style="17" customWidth="1"/>
    <col min="12038" max="12038" width="0" style="17" hidden="1" customWidth="1"/>
    <col min="12039" max="12039" width="9.5703125" style="17" customWidth="1"/>
    <col min="12040" max="12040" width="12.85546875" style="17" customWidth="1"/>
    <col min="12041" max="12041" width="9.7109375" style="17" customWidth="1"/>
    <col min="12042" max="12042" width="14.140625" style="17" customWidth="1"/>
    <col min="12043" max="12043" width="12.5703125" style="17" customWidth="1"/>
    <col min="12044" max="12044" width="12.7109375" style="17" customWidth="1"/>
    <col min="12045" max="12045" width="10.42578125" style="17" customWidth="1"/>
    <col min="12046" max="12046" width="13.5703125" style="17" customWidth="1"/>
    <col min="12047" max="12047" width="10.42578125" style="17" customWidth="1"/>
    <col min="12048" max="12048" width="12.85546875" style="17" customWidth="1"/>
    <col min="12049" max="12049" width="10.42578125" style="17" customWidth="1"/>
    <col min="12050" max="12079" width="9.140625" style="17" customWidth="1"/>
    <col min="12080" max="12288" width="9.140625" style="17"/>
    <col min="12289" max="12289" width="7.140625" style="17" customWidth="1"/>
    <col min="12290" max="12290" width="61.140625" style="17" customWidth="1"/>
    <col min="12291" max="12291" width="13.140625" style="17" customWidth="1"/>
    <col min="12292" max="12292" width="15.42578125" style="17" customWidth="1"/>
    <col min="12293" max="12293" width="13.140625" style="17" customWidth="1"/>
    <col min="12294" max="12294" width="0" style="17" hidden="1" customWidth="1"/>
    <col min="12295" max="12295" width="9.5703125" style="17" customWidth="1"/>
    <col min="12296" max="12296" width="12.85546875" style="17" customWidth="1"/>
    <col min="12297" max="12297" width="9.7109375" style="17" customWidth="1"/>
    <col min="12298" max="12298" width="14.140625" style="17" customWidth="1"/>
    <col min="12299" max="12299" width="12.5703125" style="17" customWidth="1"/>
    <col min="12300" max="12300" width="12.7109375" style="17" customWidth="1"/>
    <col min="12301" max="12301" width="10.42578125" style="17" customWidth="1"/>
    <col min="12302" max="12302" width="13.5703125" style="17" customWidth="1"/>
    <col min="12303" max="12303" width="10.42578125" style="17" customWidth="1"/>
    <col min="12304" max="12304" width="12.85546875" style="17" customWidth="1"/>
    <col min="12305" max="12305" width="10.42578125" style="17" customWidth="1"/>
    <col min="12306" max="12335" width="9.140625" style="17" customWidth="1"/>
    <col min="12336" max="12544" width="9.140625" style="17"/>
    <col min="12545" max="12545" width="7.140625" style="17" customWidth="1"/>
    <col min="12546" max="12546" width="61.140625" style="17" customWidth="1"/>
    <col min="12547" max="12547" width="13.140625" style="17" customWidth="1"/>
    <col min="12548" max="12548" width="15.42578125" style="17" customWidth="1"/>
    <col min="12549" max="12549" width="13.140625" style="17" customWidth="1"/>
    <col min="12550" max="12550" width="0" style="17" hidden="1" customWidth="1"/>
    <col min="12551" max="12551" width="9.5703125" style="17" customWidth="1"/>
    <col min="12552" max="12552" width="12.85546875" style="17" customWidth="1"/>
    <col min="12553" max="12553" width="9.7109375" style="17" customWidth="1"/>
    <col min="12554" max="12554" width="14.140625" style="17" customWidth="1"/>
    <col min="12555" max="12555" width="12.5703125" style="17" customWidth="1"/>
    <col min="12556" max="12556" width="12.7109375" style="17" customWidth="1"/>
    <col min="12557" max="12557" width="10.42578125" style="17" customWidth="1"/>
    <col min="12558" max="12558" width="13.5703125" style="17" customWidth="1"/>
    <col min="12559" max="12559" width="10.42578125" style="17" customWidth="1"/>
    <col min="12560" max="12560" width="12.85546875" style="17" customWidth="1"/>
    <col min="12561" max="12561" width="10.42578125" style="17" customWidth="1"/>
    <col min="12562" max="12591" width="9.140625" style="17" customWidth="1"/>
    <col min="12592" max="12800" width="9.140625" style="17"/>
    <col min="12801" max="12801" width="7.140625" style="17" customWidth="1"/>
    <col min="12802" max="12802" width="61.140625" style="17" customWidth="1"/>
    <col min="12803" max="12803" width="13.140625" style="17" customWidth="1"/>
    <col min="12804" max="12804" width="15.42578125" style="17" customWidth="1"/>
    <col min="12805" max="12805" width="13.140625" style="17" customWidth="1"/>
    <col min="12806" max="12806" width="0" style="17" hidden="1" customWidth="1"/>
    <col min="12807" max="12807" width="9.5703125" style="17" customWidth="1"/>
    <col min="12808" max="12808" width="12.85546875" style="17" customWidth="1"/>
    <col min="12809" max="12809" width="9.7109375" style="17" customWidth="1"/>
    <col min="12810" max="12810" width="14.140625" style="17" customWidth="1"/>
    <col min="12811" max="12811" width="12.5703125" style="17" customWidth="1"/>
    <col min="12812" max="12812" width="12.7109375" style="17" customWidth="1"/>
    <col min="12813" max="12813" width="10.42578125" style="17" customWidth="1"/>
    <col min="12814" max="12814" width="13.5703125" style="17" customWidth="1"/>
    <col min="12815" max="12815" width="10.42578125" style="17" customWidth="1"/>
    <col min="12816" max="12816" width="12.85546875" style="17" customWidth="1"/>
    <col min="12817" max="12817" width="10.42578125" style="17" customWidth="1"/>
    <col min="12818" max="12847" width="9.140625" style="17" customWidth="1"/>
    <col min="12848" max="13056" width="9.140625" style="17"/>
    <col min="13057" max="13057" width="7.140625" style="17" customWidth="1"/>
    <col min="13058" max="13058" width="61.140625" style="17" customWidth="1"/>
    <col min="13059" max="13059" width="13.140625" style="17" customWidth="1"/>
    <col min="13060" max="13060" width="15.42578125" style="17" customWidth="1"/>
    <col min="13061" max="13061" width="13.140625" style="17" customWidth="1"/>
    <col min="13062" max="13062" width="0" style="17" hidden="1" customWidth="1"/>
    <col min="13063" max="13063" width="9.5703125" style="17" customWidth="1"/>
    <col min="13064" max="13064" width="12.85546875" style="17" customWidth="1"/>
    <col min="13065" max="13065" width="9.7109375" style="17" customWidth="1"/>
    <col min="13066" max="13066" width="14.140625" style="17" customWidth="1"/>
    <col min="13067" max="13067" width="12.5703125" style="17" customWidth="1"/>
    <col min="13068" max="13068" width="12.7109375" style="17" customWidth="1"/>
    <col min="13069" max="13069" width="10.42578125" style="17" customWidth="1"/>
    <col min="13070" max="13070" width="13.5703125" style="17" customWidth="1"/>
    <col min="13071" max="13071" width="10.42578125" style="17" customWidth="1"/>
    <col min="13072" max="13072" width="12.85546875" style="17" customWidth="1"/>
    <col min="13073" max="13073" width="10.42578125" style="17" customWidth="1"/>
    <col min="13074" max="13103" width="9.140625" style="17" customWidth="1"/>
    <col min="13104" max="13312" width="9.140625" style="17"/>
    <col min="13313" max="13313" width="7.140625" style="17" customWidth="1"/>
    <col min="13314" max="13314" width="61.140625" style="17" customWidth="1"/>
    <col min="13315" max="13315" width="13.140625" style="17" customWidth="1"/>
    <col min="13316" max="13316" width="15.42578125" style="17" customWidth="1"/>
    <col min="13317" max="13317" width="13.140625" style="17" customWidth="1"/>
    <col min="13318" max="13318" width="0" style="17" hidden="1" customWidth="1"/>
    <col min="13319" max="13319" width="9.5703125" style="17" customWidth="1"/>
    <col min="13320" max="13320" width="12.85546875" style="17" customWidth="1"/>
    <col min="13321" max="13321" width="9.7109375" style="17" customWidth="1"/>
    <col min="13322" max="13322" width="14.140625" style="17" customWidth="1"/>
    <col min="13323" max="13323" width="12.5703125" style="17" customWidth="1"/>
    <col min="13324" max="13324" width="12.7109375" style="17" customWidth="1"/>
    <col min="13325" max="13325" width="10.42578125" style="17" customWidth="1"/>
    <col min="13326" max="13326" width="13.5703125" style="17" customWidth="1"/>
    <col min="13327" max="13327" width="10.42578125" style="17" customWidth="1"/>
    <col min="13328" max="13328" width="12.85546875" style="17" customWidth="1"/>
    <col min="13329" max="13329" width="10.42578125" style="17" customWidth="1"/>
    <col min="13330" max="13359" width="9.140625" style="17" customWidth="1"/>
    <col min="13360" max="13568" width="9.140625" style="17"/>
    <col min="13569" max="13569" width="7.140625" style="17" customWidth="1"/>
    <col min="13570" max="13570" width="61.140625" style="17" customWidth="1"/>
    <col min="13571" max="13571" width="13.140625" style="17" customWidth="1"/>
    <col min="13572" max="13572" width="15.42578125" style="17" customWidth="1"/>
    <col min="13573" max="13573" width="13.140625" style="17" customWidth="1"/>
    <col min="13574" max="13574" width="0" style="17" hidden="1" customWidth="1"/>
    <col min="13575" max="13575" width="9.5703125" style="17" customWidth="1"/>
    <col min="13576" max="13576" width="12.85546875" style="17" customWidth="1"/>
    <col min="13577" max="13577" width="9.7109375" style="17" customWidth="1"/>
    <col min="13578" max="13578" width="14.140625" style="17" customWidth="1"/>
    <col min="13579" max="13579" width="12.5703125" style="17" customWidth="1"/>
    <col min="13580" max="13580" width="12.7109375" style="17" customWidth="1"/>
    <col min="13581" max="13581" width="10.42578125" style="17" customWidth="1"/>
    <col min="13582" max="13582" width="13.5703125" style="17" customWidth="1"/>
    <col min="13583" max="13583" width="10.42578125" style="17" customWidth="1"/>
    <col min="13584" max="13584" width="12.85546875" style="17" customWidth="1"/>
    <col min="13585" max="13585" width="10.42578125" style="17" customWidth="1"/>
    <col min="13586" max="13615" width="9.140625" style="17" customWidth="1"/>
    <col min="13616" max="13824" width="9.140625" style="17"/>
    <col min="13825" max="13825" width="7.140625" style="17" customWidth="1"/>
    <col min="13826" max="13826" width="61.140625" style="17" customWidth="1"/>
    <col min="13827" max="13827" width="13.140625" style="17" customWidth="1"/>
    <col min="13828" max="13828" width="15.42578125" style="17" customWidth="1"/>
    <col min="13829" max="13829" width="13.140625" style="17" customWidth="1"/>
    <col min="13830" max="13830" width="0" style="17" hidden="1" customWidth="1"/>
    <col min="13831" max="13831" width="9.5703125" style="17" customWidth="1"/>
    <col min="13832" max="13832" width="12.85546875" style="17" customWidth="1"/>
    <col min="13833" max="13833" width="9.7109375" style="17" customWidth="1"/>
    <col min="13834" max="13834" width="14.140625" style="17" customWidth="1"/>
    <col min="13835" max="13835" width="12.5703125" style="17" customWidth="1"/>
    <col min="13836" max="13836" width="12.7109375" style="17" customWidth="1"/>
    <col min="13837" max="13837" width="10.42578125" style="17" customWidth="1"/>
    <col min="13838" max="13838" width="13.5703125" style="17" customWidth="1"/>
    <col min="13839" max="13839" width="10.42578125" style="17" customWidth="1"/>
    <col min="13840" max="13840" width="12.85546875" style="17" customWidth="1"/>
    <col min="13841" max="13841" width="10.42578125" style="17" customWidth="1"/>
    <col min="13842" max="13871" width="9.140625" style="17" customWidth="1"/>
    <col min="13872" max="14080" width="9.140625" style="17"/>
    <col min="14081" max="14081" width="7.140625" style="17" customWidth="1"/>
    <col min="14082" max="14082" width="61.140625" style="17" customWidth="1"/>
    <col min="14083" max="14083" width="13.140625" style="17" customWidth="1"/>
    <col min="14084" max="14084" width="15.42578125" style="17" customWidth="1"/>
    <col min="14085" max="14085" width="13.140625" style="17" customWidth="1"/>
    <col min="14086" max="14086" width="0" style="17" hidden="1" customWidth="1"/>
    <col min="14087" max="14087" width="9.5703125" style="17" customWidth="1"/>
    <col min="14088" max="14088" width="12.85546875" style="17" customWidth="1"/>
    <col min="14089" max="14089" width="9.7109375" style="17" customWidth="1"/>
    <col min="14090" max="14090" width="14.140625" style="17" customWidth="1"/>
    <col min="14091" max="14091" width="12.5703125" style="17" customWidth="1"/>
    <col min="14092" max="14092" width="12.7109375" style="17" customWidth="1"/>
    <col min="14093" max="14093" width="10.42578125" style="17" customWidth="1"/>
    <col min="14094" max="14094" width="13.5703125" style="17" customWidth="1"/>
    <col min="14095" max="14095" width="10.42578125" style="17" customWidth="1"/>
    <col min="14096" max="14096" width="12.85546875" style="17" customWidth="1"/>
    <col min="14097" max="14097" width="10.42578125" style="17" customWidth="1"/>
    <col min="14098" max="14127" width="9.140625" style="17" customWidth="1"/>
    <col min="14128" max="14336" width="9.140625" style="17"/>
    <col min="14337" max="14337" width="7.140625" style="17" customWidth="1"/>
    <col min="14338" max="14338" width="61.140625" style="17" customWidth="1"/>
    <col min="14339" max="14339" width="13.140625" style="17" customWidth="1"/>
    <col min="14340" max="14340" width="15.42578125" style="17" customWidth="1"/>
    <col min="14341" max="14341" width="13.140625" style="17" customWidth="1"/>
    <col min="14342" max="14342" width="0" style="17" hidden="1" customWidth="1"/>
    <col min="14343" max="14343" width="9.5703125" style="17" customWidth="1"/>
    <col min="14344" max="14344" width="12.85546875" style="17" customWidth="1"/>
    <col min="14345" max="14345" width="9.7109375" style="17" customWidth="1"/>
    <col min="14346" max="14346" width="14.140625" style="17" customWidth="1"/>
    <col min="14347" max="14347" width="12.5703125" style="17" customWidth="1"/>
    <col min="14348" max="14348" width="12.7109375" style="17" customWidth="1"/>
    <col min="14349" max="14349" width="10.42578125" style="17" customWidth="1"/>
    <col min="14350" max="14350" width="13.5703125" style="17" customWidth="1"/>
    <col min="14351" max="14351" width="10.42578125" style="17" customWidth="1"/>
    <col min="14352" max="14352" width="12.85546875" style="17" customWidth="1"/>
    <col min="14353" max="14353" width="10.42578125" style="17" customWidth="1"/>
    <col min="14354" max="14383" width="9.140625" style="17" customWidth="1"/>
    <col min="14384" max="14592" width="9.140625" style="17"/>
    <col min="14593" max="14593" width="7.140625" style="17" customWidth="1"/>
    <col min="14594" max="14594" width="61.140625" style="17" customWidth="1"/>
    <col min="14595" max="14595" width="13.140625" style="17" customWidth="1"/>
    <col min="14596" max="14596" width="15.42578125" style="17" customWidth="1"/>
    <col min="14597" max="14597" width="13.140625" style="17" customWidth="1"/>
    <col min="14598" max="14598" width="0" style="17" hidden="1" customWidth="1"/>
    <col min="14599" max="14599" width="9.5703125" style="17" customWidth="1"/>
    <col min="14600" max="14600" width="12.85546875" style="17" customWidth="1"/>
    <col min="14601" max="14601" width="9.7109375" style="17" customWidth="1"/>
    <col min="14602" max="14602" width="14.140625" style="17" customWidth="1"/>
    <col min="14603" max="14603" width="12.5703125" style="17" customWidth="1"/>
    <col min="14604" max="14604" width="12.7109375" style="17" customWidth="1"/>
    <col min="14605" max="14605" width="10.42578125" style="17" customWidth="1"/>
    <col min="14606" max="14606" width="13.5703125" style="17" customWidth="1"/>
    <col min="14607" max="14607" width="10.42578125" style="17" customWidth="1"/>
    <col min="14608" max="14608" width="12.85546875" style="17" customWidth="1"/>
    <col min="14609" max="14609" width="10.42578125" style="17" customWidth="1"/>
    <col min="14610" max="14639" width="9.140625" style="17" customWidth="1"/>
    <col min="14640" max="14848" width="9.140625" style="17"/>
    <col min="14849" max="14849" width="7.140625" style="17" customWidth="1"/>
    <col min="14850" max="14850" width="61.140625" style="17" customWidth="1"/>
    <col min="14851" max="14851" width="13.140625" style="17" customWidth="1"/>
    <col min="14852" max="14852" width="15.42578125" style="17" customWidth="1"/>
    <col min="14853" max="14853" width="13.140625" style="17" customWidth="1"/>
    <col min="14854" max="14854" width="0" style="17" hidden="1" customWidth="1"/>
    <col min="14855" max="14855" width="9.5703125" style="17" customWidth="1"/>
    <col min="14856" max="14856" width="12.85546875" style="17" customWidth="1"/>
    <col min="14857" max="14857" width="9.7109375" style="17" customWidth="1"/>
    <col min="14858" max="14858" width="14.140625" style="17" customWidth="1"/>
    <col min="14859" max="14859" width="12.5703125" style="17" customWidth="1"/>
    <col min="14860" max="14860" width="12.7109375" style="17" customWidth="1"/>
    <col min="14861" max="14861" width="10.42578125" style="17" customWidth="1"/>
    <col min="14862" max="14862" width="13.5703125" style="17" customWidth="1"/>
    <col min="14863" max="14863" width="10.42578125" style="17" customWidth="1"/>
    <col min="14864" max="14864" width="12.85546875" style="17" customWidth="1"/>
    <col min="14865" max="14865" width="10.42578125" style="17" customWidth="1"/>
    <col min="14866" max="14895" width="9.140625" style="17" customWidth="1"/>
    <col min="14896" max="15104" width="9.140625" style="17"/>
    <col min="15105" max="15105" width="7.140625" style="17" customWidth="1"/>
    <col min="15106" max="15106" width="61.140625" style="17" customWidth="1"/>
    <col min="15107" max="15107" width="13.140625" style="17" customWidth="1"/>
    <col min="15108" max="15108" width="15.42578125" style="17" customWidth="1"/>
    <col min="15109" max="15109" width="13.140625" style="17" customWidth="1"/>
    <col min="15110" max="15110" width="0" style="17" hidden="1" customWidth="1"/>
    <col min="15111" max="15111" width="9.5703125" style="17" customWidth="1"/>
    <col min="15112" max="15112" width="12.85546875" style="17" customWidth="1"/>
    <col min="15113" max="15113" width="9.7109375" style="17" customWidth="1"/>
    <col min="15114" max="15114" width="14.140625" style="17" customWidth="1"/>
    <col min="15115" max="15115" width="12.5703125" style="17" customWidth="1"/>
    <col min="15116" max="15116" width="12.7109375" style="17" customWidth="1"/>
    <col min="15117" max="15117" width="10.42578125" style="17" customWidth="1"/>
    <col min="15118" max="15118" width="13.5703125" style="17" customWidth="1"/>
    <col min="15119" max="15119" width="10.42578125" style="17" customWidth="1"/>
    <col min="15120" max="15120" width="12.85546875" style="17" customWidth="1"/>
    <col min="15121" max="15121" width="10.42578125" style="17" customWidth="1"/>
    <col min="15122" max="15151" width="9.140625" style="17" customWidth="1"/>
    <col min="15152" max="15360" width="9.140625" style="17"/>
    <col min="15361" max="15361" width="7.140625" style="17" customWidth="1"/>
    <col min="15362" max="15362" width="61.140625" style="17" customWidth="1"/>
    <col min="15363" max="15363" width="13.140625" style="17" customWidth="1"/>
    <col min="15364" max="15364" width="15.42578125" style="17" customWidth="1"/>
    <col min="15365" max="15365" width="13.140625" style="17" customWidth="1"/>
    <col min="15366" max="15366" width="0" style="17" hidden="1" customWidth="1"/>
    <col min="15367" max="15367" width="9.5703125" style="17" customWidth="1"/>
    <col min="15368" max="15368" width="12.85546875" style="17" customWidth="1"/>
    <col min="15369" max="15369" width="9.7109375" style="17" customWidth="1"/>
    <col min="15370" max="15370" width="14.140625" style="17" customWidth="1"/>
    <col min="15371" max="15371" width="12.5703125" style="17" customWidth="1"/>
    <col min="15372" max="15372" width="12.7109375" style="17" customWidth="1"/>
    <col min="15373" max="15373" width="10.42578125" style="17" customWidth="1"/>
    <col min="15374" max="15374" width="13.5703125" style="17" customWidth="1"/>
    <col min="15375" max="15375" width="10.42578125" style="17" customWidth="1"/>
    <col min="15376" max="15376" width="12.85546875" style="17" customWidth="1"/>
    <col min="15377" max="15377" width="10.42578125" style="17" customWidth="1"/>
    <col min="15378" max="15407" width="9.140625" style="17" customWidth="1"/>
    <col min="15408" max="15616" width="9.140625" style="17"/>
    <col min="15617" max="15617" width="7.140625" style="17" customWidth="1"/>
    <col min="15618" max="15618" width="61.140625" style="17" customWidth="1"/>
    <col min="15619" max="15619" width="13.140625" style="17" customWidth="1"/>
    <col min="15620" max="15620" width="15.42578125" style="17" customWidth="1"/>
    <col min="15621" max="15621" width="13.140625" style="17" customWidth="1"/>
    <col min="15622" max="15622" width="0" style="17" hidden="1" customWidth="1"/>
    <col min="15623" max="15623" width="9.5703125" style="17" customWidth="1"/>
    <col min="15624" max="15624" width="12.85546875" style="17" customWidth="1"/>
    <col min="15625" max="15625" width="9.7109375" style="17" customWidth="1"/>
    <col min="15626" max="15626" width="14.140625" style="17" customWidth="1"/>
    <col min="15627" max="15627" width="12.5703125" style="17" customWidth="1"/>
    <col min="15628" max="15628" width="12.7109375" style="17" customWidth="1"/>
    <col min="15629" max="15629" width="10.42578125" style="17" customWidth="1"/>
    <col min="15630" max="15630" width="13.5703125" style="17" customWidth="1"/>
    <col min="15631" max="15631" width="10.42578125" style="17" customWidth="1"/>
    <col min="15632" max="15632" width="12.85546875" style="17" customWidth="1"/>
    <col min="15633" max="15633" width="10.42578125" style="17" customWidth="1"/>
    <col min="15634" max="15663" width="9.140625" style="17" customWidth="1"/>
    <col min="15664" max="15872" width="9.140625" style="17"/>
    <col min="15873" max="15873" width="7.140625" style="17" customWidth="1"/>
    <col min="15874" max="15874" width="61.140625" style="17" customWidth="1"/>
    <col min="15875" max="15875" width="13.140625" style="17" customWidth="1"/>
    <col min="15876" max="15876" width="15.42578125" style="17" customWidth="1"/>
    <col min="15877" max="15877" width="13.140625" style="17" customWidth="1"/>
    <col min="15878" max="15878" width="0" style="17" hidden="1" customWidth="1"/>
    <col min="15879" max="15879" width="9.5703125" style="17" customWidth="1"/>
    <col min="15880" max="15880" width="12.85546875" style="17" customWidth="1"/>
    <col min="15881" max="15881" width="9.7109375" style="17" customWidth="1"/>
    <col min="15882" max="15882" width="14.140625" style="17" customWidth="1"/>
    <col min="15883" max="15883" width="12.5703125" style="17" customWidth="1"/>
    <col min="15884" max="15884" width="12.7109375" style="17" customWidth="1"/>
    <col min="15885" max="15885" width="10.42578125" style="17" customWidth="1"/>
    <col min="15886" max="15886" width="13.5703125" style="17" customWidth="1"/>
    <col min="15887" max="15887" width="10.42578125" style="17" customWidth="1"/>
    <col min="15888" max="15888" width="12.85546875" style="17" customWidth="1"/>
    <col min="15889" max="15889" width="10.42578125" style="17" customWidth="1"/>
    <col min="15890" max="15919" width="9.140625" style="17" customWidth="1"/>
    <col min="15920" max="16128" width="9.140625" style="17"/>
    <col min="16129" max="16129" width="7.140625" style="17" customWidth="1"/>
    <col min="16130" max="16130" width="61.140625" style="17" customWidth="1"/>
    <col min="16131" max="16131" width="13.140625" style="17" customWidth="1"/>
    <col min="16132" max="16132" width="15.42578125" style="17" customWidth="1"/>
    <col min="16133" max="16133" width="13.140625" style="17" customWidth="1"/>
    <col min="16134" max="16134" width="0" style="17" hidden="1" customWidth="1"/>
    <col min="16135" max="16135" width="9.5703125" style="17" customWidth="1"/>
    <col min="16136" max="16136" width="12.85546875" style="17" customWidth="1"/>
    <col min="16137" max="16137" width="9.7109375" style="17" customWidth="1"/>
    <col min="16138" max="16138" width="14.140625" style="17" customWidth="1"/>
    <col min="16139" max="16139" width="12.5703125" style="17" customWidth="1"/>
    <col min="16140" max="16140" width="12.7109375" style="17" customWidth="1"/>
    <col min="16141" max="16141" width="10.42578125" style="17" customWidth="1"/>
    <col min="16142" max="16142" width="13.5703125" style="17" customWidth="1"/>
    <col min="16143" max="16143" width="10.42578125" style="17" customWidth="1"/>
    <col min="16144" max="16144" width="12.85546875" style="17" customWidth="1"/>
    <col min="16145" max="16145" width="10.42578125" style="17" customWidth="1"/>
    <col min="16146" max="16175" width="9.140625" style="17" customWidth="1"/>
    <col min="16176" max="16384" width="9.140625" style="17"/>
  </cols>
  <sheetData>
    <row r="1" spans="1:19" ht="15.75" customHeight="1">
      <c r="N1" s="47" t="s">
        <v>304</v>
      </c>
      <c r="P1" s="47"/>
      <c r="Q1" s="47"/>
      <c r="R1" s="43"/>
    </row>
    <row r="2" spans="1:19" ht="12" customHeight="1">
      <c r="N2" s="658" t="s">
        <v>184</v>
      </c>
      <c r="O2" s="658"/>
      <c r="P2" s="658"/>
      <c r="Q2" s="658"/>
      <c r="R2" s="47"/>
    </row>
    <row r="3" spans="1:19" ht="15.75" customHeight="1">
      <c r="N3" s="667" t="s">
        <v>305</v>
      </c>
      <c r="O3" s="667"/>
      <c r="P3" s="667"/>
      <c r="Q3" s="667"/>
      <c r="R3" s="48"/>
    </row>
    <row r="5" spans="1:19" ht="39.75" customHeight="1">
      <c r="A5" s="660" t="s">
        <v>266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660"/>
      <c r="N5" s="660"/>
      <c r="O5" s="660"/>
      <c r="P5" s="660"/>
      <c r="Q5" s="660"/>
    </row>
    <row r="6" spans="1:19">
      <c r="A6" s="17"/>
      <c r="B6" s="668" t="e">
        <f>#REF!</f>
        <v>#REF!</v>
      </c>
      <c r="C6" s="668"/>
      <c r="D6" s="668"/>
      <c r="E6" s="668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  <c r="Q6" s="46"/>
    </row>
    <row r="7" spans="1:19">
      <c r="A7" s="45"/>
      <c r="B7" s="45"/>
      <c r="C7" s="44"/>
      <c r="D7" s="44"/>
      <c r="E7" s="666" t="s">
        <v>241</v>
      </c>
      <c r="F7" s="666"/>
      <c r="G7" s="666"/>
      <c r="H7" s="666"/>
      <c r="I7" s="666"/>
      <c r="J7" s="44"/>
      <c r="K7" s="44"/>
      <c r="L7" s="44"/>
      <c r="M7" s="44"/>
      <c r="N7" s="44"/>
      <c r="O7" s="44"/>
      <c r="P7" s="44"/>
      <c r="Q7" s="44"/>
    </row>
    <row r="8" spans="1:19">
      <c r="A8" s="45"/>
      <c r="B8" s="45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</row>
    <row r="9" spans="1:19" s="16" customFormat="1">
      <c r="A9" s="661" t="s">
        <v>11</v>
      </c>
      <c r="B9" s="662" t="s">
        <v>130</v>
      </c>
      <c r="C9" s="663" t="s">
        <v>243</v>
      </c>
      <c r="D9" s="664" t="s">
        <v>185</v>
      </c>
      <c r="E9" s="664"/>
      <c r="F9" s="664"/>
      <c r="G9" s="664"/>
      <c r="H9" s="664"/>
      <c r="I9" s="664"/>
      <c r="J9" s="664"/>
      <c r="K9" s="664"/>
      <c r="L9" s="664"/>
      <c r="M9" s="664"/>
      <c r="N9" s="664"/>
      <c r="O9" s="664"/>
      <c r="P9" s="664"/>
      <c r="Q9" s="664"/>
    </row>
    <row r="10" spans="1:19" s="16" customFormat="1" ht="31.5" customHeight="1">
      <c r="A10" s="661"/>
      <c r="B10" s="662"/>
      <c r="C10" s="663"/>
      <c r="D10" s="659" t="s">
        <v>244</v>
      </c>
      <c r="E10" s="659"/>
      <c r="F10" s="659"/>
      <c r="G10" s="659"/>
      <c r="H10" s="659"/>
      <c r="I10" s="659"/>
      <c r="J10" s="659"/>
      <c r="K10" s="659"/>
      <c r="L10" s="659" t="s">
        <v>247</v>
      </c>
      <c r="M10" s="659"/>
      <c r="N10" s="659"/>
      <c r="O10" s="659"/>
      <c r="P10" s="659"/>
      <c r="Q10" s="659"/>
    </row>
    <row r="11" spans="1:19" s="16" customFormat="1" ht="31.5" customHeight="1">
      <c r="A11" s="661"/>
      <c r="B11" s="662"/>
      <c r="C11" s="663"/>
      <c r="D11" s="665" t="s">
        <v>242</v>
      </c>
      <c r="E11" s="659" t="s">
        <v>267</v>
      </c>
      <c r="F11" s="659"/>
      <c r="G11" s="659"/>
      <c r="H11" s="659"/>
      <c r="I11" s="659" t="s">
        <v>131</v>
      </c>
      <c r="J11" s="659"/>
      <c r="K11" s="659"/>
      <c r="L11" s="663" t="s">
        <v>242</v>
      </c>
      <c r="M11" s="663"/>
      <c r="N11" s="659" t="s">
        <v>245</v>
      </c>
      <c r="O11" s="659"/>
      <c r="P11" s="659" t="s">
        <v>270</v>
      </c>
      <c r="Q11" s="659"/>
    </row>
    <row r="12" spans="1:19" s="16" customFormat="1" ht="76.5" customHeight="1">
      <c r="A12" s="661"/>
      <c r="B12" s="662"/>
      <c r="C12" s="663"/>
      <c r="D12" s="665"/>
      <c r="E12" s="659" t="s">
        <v>268</v>
      </c>
      <c r="F12" s="659"/>
      <c r="G12" s="659" t="s">
        <v>269</v>
      </c>
      <c r="H12" s="659"/>
      <c r="I12" s="659"/>
      <c r="J12" s="659"/>
      <c r="K12" s="659"/>
      <c r="L12" s="663"/>
      <c r="M12" s="663"/>
      <c r="N12" s="659"/>
      <c r="O12" s="659"/>
      <c r="P12" s="659"/>
      <c r="Q12" s="659"/>
    </row>
    <row r="13" spans="1:19" s="16" customFormat="1" ht="30">
      <c r="A13" s="661"/>
      <c r="B13" s="662"/>
      <c r="C13" s="53" t="s">
        <v>159</v>
      </c>
      <c r="D13" s="53" t="s">
        <v>159</v>
      </c>
      <c r="E13" s="53" t="s">
        <v>159</v>
      </c>
      <c r="F13" s="53" t="s">
        <v>73</v>
      </c>
      <c r="G13" s="53" t="s">
        <v>159</v>
      </c>
      <c r="H13" s="53" t="s">
        <v>160</v>
      </c>
      <c r="I13" s="53" t="s">
        <v>159</v>
      </c>
      <c r="J13" s="53" t="s">
        <v>132</v>
      </c>
      <c r="K13" s="53" t="s">
        <v>160</v>
      </c>
      <c r="L13" s="53" t="s">
        <v>159</v>
      </c>
      <c r="M13" s="53" t="s">
        <v>161</v>
      </c>
      <c r="N13" s="53" t="s">
        <v>159</v>
      </c>
      <c r="O13" s="53" t="s">
        <v>161</v>
      </c>
      <c r="P13" s="53" t="s">
        <v>159</v>
      </c>
      <c r="Q13" s="53" t="s">
        <v>161</v>
      </c>
    </row>
    <row r="14" spans="1:19" s="16" customFormat="1">
      <c r="A14" s="53">
        <v>1</v>
      </c>
      <c r="B14" s="53">
        <v>2</v>
      </c>
      <c r="C14" s="53">
        <v>3</v>
      </c>
      <c r="D14" s="53">
        <v>4</v>
      </c>
      <c r="E14" s="53">
        <v>5</v>
      </c>
      <c r="F14" s="53">
        <v>6</v>
      </c>
      <c r="G14" s="53">
        <v>7</v>
      </c>
      <c r="H14" s="53">
        <v>8</v>
      </c>
      <c r="I14" s="53">
        <v>9</v>
      </c>
      <c r="J14" s="53">
        <v>10</v>
      </c>
      <c r="K14" s="53">
        <v>11</v>
      </c>
      <c r="L14" s="53">
        <v>12</v>
      </c>
      <c r="M14" s="53">
        <v>13</v>
      </c>
      <c r="N14" s="53">
        <v>14</v>
      </c>
      <c r="O14" s="53">
        <v>15</v>
      </c>
      <c r="P14" s="53">
        <v>16</v>
      </c>
      <c r="Q14" s="53">
        <v>17</v>
      </c>
    </row>
    <row r="15" spans="1:19" ht="53.25" customHeight="1">
      <c r="A15" s="49" t="s">
        <v>248</v>
      </c>
      <c r="B15" s="10" t="s">
        <v>162</v>
      </c>
      <c r="C15" s="11" t="e">
        <f>D15+L15</f>
        <v>#REF!</v>
      </c>
      <c r="D15" s="11" t="e">
        <f>C38*$D$35/1000</f>
        <v>#REF!</v>
      </c>
      <c r="E15" s="11" t="e">
        <f>$C$41*E35/1000</f>
        <v>#REF!</v>
      </c>
      <c r="F15" s="11" t="e">
        <f>E15/$E$35*1000</f>
        <v>#REF!</v>
      </c>
      <c r="G15" s="11" t="e">
        <f>$C$41*G35/1000</f>
        <v>#REF!</v>
      </c>
      <c r="H15" s="11" t="e">
        <f>G15/$G$35*1000</f>
        <v>#REF!</v>
      </c>
      <c r="I15" s="11" t="e">
        <f>D15-E15-G15</f>
        <v>#REF!</v>
      </c>
      <c r="J15" s="11" t="e">
        <f>I15/$I$36/12*1000</f>
        <v>#REF!</v>
      </c>
      <c r="K15" s="11" t="e">
        <f>I15/$K$46</f>
        <v>#REF!</v>
      </c>
      <c r="L15" s="11" t="e">
        <f>N15+P15</f>
        <v>#REF!</v>
      </c>
      <c r="M15" s="11" t="e">
        <f>L15/$L$47</f>
        <v>#REF!</v>
      </c>
      <c r="N15" s="11" t="e">
        <f>$C$38*N35/1000</f>
        <v>#REF!</v>
      </c>
      <c r="O15" s="11" t="e">
        <f>N15/$N$47</f>
        <v>#REF!</v>
      </c>
      <c r="P15" s="11">
        <v>0</v>
      </c>
      <c r="Q15" s="11" t="e">
        <f>P15/$P$47</f>
        <v>#REF!</v>
      </c>
      <c r="S15" s="21"/>
    </row>
    <row r="16" spans="1:19" ht="30">
      <c r="A16" s="49" t="s">
        <v>249</v>
      </c>
      <c r="B16" s="10" t="s">
        <v>250</v>
      </c>
      <c r="C16" s="11" t="e">
        <f>D16+L16</f>
        <v>#REF!</v>
      </c>
      <c r="D16" s="11" t="e">
        <f>I16</f>
        <v>#REF!</v>
      </c>
      <c r="E16" s="11" t="s">
        <v>172</v>
      </c>
      <c r="F16" s="11" t="s">
        <v>172</v>
      </c>
      <c r="G16" s="11" t="s">
        <v>172</v>
      </c>
      <c r="H16" s="11" t="s">
        <v>172</v>
      </c>
      <c r="I16" s="11" t="e">
        <f>I17+I18+I19</f>
        <v>#REF!</v>
      </c>
      <c r="J16" s="11" t="e">
        <f>I16/$I$36/12*1000</f>
        <v>#REF!</v>
      </c>
      <c r="K16" s="11" t="e">
        <f>I16/$K$46</f>
        <v>#REF!</v>
      </c>
      <c r="L16" s="11" t="e">
        <f>L17+L18+L19</f>
        <v>#REF!</v>
      </c>
      <c r="M16" s="11" t="e">
        <f t="shared" ref="M16:M29" si="0">L16/$L$47</f>
        <v>#REF!</v>
      </c>
      <c r="N16" s="11" t="e">
        <f>N17+N18+N19</f>
        <v>#REF!</v>
      </c>
      <c r="O16" s="11" t="e">
        <f t="shared" ref="O16:O29" si="1">N16/$N$47</f>
        <v>#REF!</v>
      </c>
      <c r="P16" s="11" t="e">
        <f>P17+P18+P19</f>
        <v>#REF!</v>
      </c>
      <c r="Q16" s="11" t="e">
        <f t="shared" ref="Q16:Q29" si="2">P16/$P$47</f>
        <v>#REF!</v>
      </c>
      <c r="R16" s="22"/>
    </row>
    <row r="17" spans="1:19">
      <c r="A17" s="49" t="s">
        <v>133</v>
      </c>
      <c r="B17" s="10" t="s">
        <v>134</v>
      </c>
      <c r="C17" s="11" t="e">
        <f>#REF!/1000</f>
        <v>#REF!</v>
      </c>
      <c r="D17" s="11" t="e">
        <f>I17</f>
        <v>#REF!</v>
      </c>
      <c r="E17" s="11" t="s">
        <v>172</v>
      </c>
      <c r="F17" s="11" t="s">
        <v>172</v>
      </c>
      <c r="G17" s="11" t="s">
        <v>172</v>
      </c>
      <c r="H17" s="11" t="s">
        <v>172</v>
      </c>
      <c r="I17" s="11" t="e">
        <f>C17*D48/C48</f>
        <v>#REF!</v>
      </c>
      <c r="J17" s="11" t="e">
        <f>I17/$I$36/12*1000</f>
        <v>#REF!</v>
      </c>
      <c r="K17" s="11" t="e">
        <f>I17/$K$46</f>
        <v>#REF!</v>
      </c>
      <c r="L17" s="11" t="e">
        <f>C17-I17</f>
        <v>#REF!</v>
      </c>
      <c r="M17" s="11" t="e">
        <f t="shared" si="0"/>
        <v>#REF!</v>
      </c>
      <c r="N17" s="11" t="e">
        <f>L17*(N15+N20)/(L15+L20)</f>
        <v>#REF!</v>
      </c>
      <c r="O17" s="11" t="e">
        <f t="shared" si="1"/>
        <v>#REF!</v>
      </c>
      <c r="P17" s="11" t="e">
        <f>L17*(P15+P20)/(L15+L20)</f>
        <v>#REF!</v>
      </c>
      <c r="Q17" s="11" t="e">
        <f t="shared" si="2"/>
        <v>#REF!</v>
      </c>
      <c r="R17" s="23"/>
    </row>
    <row r="18" spans="1:19">
      <c r="A18" s="49" t="s">
        <v>135</v>
      </c>
      <c r="B18" s="10" t="s">
        <v>136</v>
      </c>
      <c r="C18" s="11" t="e">
        <f>C17*0.18</f>
        <v>#REF!</v>
      </c>
      <c r="D18" s="11" t="e">
        <f>D17*0.18</f>
        <v>#REF!</v>
      </c>
      <c r="E18" s="11" t="s">
        <v>172</v>
      </c>
      <c r="F18" s="11" t="s">
        <v>172</v>
      </c>
      <c r="G18" s="11" t="s">
        <v>172</v>
      </c>
      <c r="H18" s="11" t="s">
        <v>172</v>
      </c>
      <c r="I18" s="11" t="e">
        <f>I17*0.18</f>
        <v>#REF!</v>
      </c>
      <c r="J18" s="11" t="e">
        <f>I18/$I$36/12*1000</f>
        <v>#REF!</v>
      </c>
      <c r="K18" s="11" t="e">
        <f>I18/$K$46</f>
        <v>#REF!</v>
      </c>
      <c r="L18" s="11" t="e">
        <f>L17*0.18</f>
        <v>#REF!</v>
      </c>
      <c r="M18" s="11" t="e">
        <f t="shared" si="0"/>
        <v>#REF!</v>
      </c>
      <c r="N18" s="11" t="e">
        <f>N17*0.18</f>
        <v>#REF!</v>
      </c>
      <c r="O18" s="11" t="e">
        <f t="shared" si="1"/>
        <v>#REF!</v>
      </c>
      <c r="P18" s="11" t="e">
        <f>P17*0.18</f>
        <v>#REF!</v>
      </c>
      <c r="Q18" s="11" t="e">
        <f t="shared" si="2"/>
        <v>#REF!</v>
      </c>
    </row>
    <row r="19" spans="1:19">
      <c r="A19" s="49" t="s">
        <v>137</v>
      </c>
      <c r="B19" s="10" t="s">
        <v>138</v>
      </c>
      <c r="C19" s="11">
        <f>D19+L19</f>
        <v>0</v>
      </c>
      <c r="D19" s="11">
        <f>I19</f>
        <v>0</v>
      </c>
      <c r="E19" s="11" t="s">
        <v>172</v>
      </c>
      <c r="F19" s="11" t="s">
        <v>172</v>
      </c>
      <c r="G19" s="11" t="s">
        <v>172</v>
      </c>
      <c r="H19" s="11" t="s">
        <v>172</v>
      </c>
      <c r="I19" s="11">
        <v>0</v>
      </c>
      <c r="J19" s="11" t="e">
        <f>I19/$I$36/12*1000</f>
        <v>#DIV/0!</v>
      </c>
      <c r="K19" s="11" t="e">
        <f>I19/$K$46</f>
        <v>#REF!</v>
      </c>
      <c r="L19" s="11">
        <v>0</v>
      </c>
      <c r="M19" s="11" t="e">
        <f t="shared" si="0"/>
        <v>#REF!</v>
      </c>
      <c r="N19" s="11" t="e">
        <f>L19*(N15+N20)/(L15+L20)</f>
        <v>#REF!</v>
      </c>
      <c r="O19" s="11" t="e">
        <f t="shared" si="1"/>
        <v>#REF!</v>
      </c>
      <c r="P19" s="11" t="e">
        <f>L19*(P15+P20)/(L15+L20)</f>
        <v>#REF!</v>
      </c>
      <c r="Q19" s="11" t="e">
        <f t="shared" si="2"/>
        <v>#REF!</v>
      </c>
      <c r="S19" s="24"/>
    </row>
    <row r="20" spans="1:19" ht="14.25" customHeight="1">
      <c r="A20" s="49" t="s">
        <v>192</v>
      </c>
      <c r="B20" s="10" t="s">
        <v>271</v>
      </c>
      <c r="C20" s="11" t="e">
        <f>L20</f>
        <v>#REF!</v>
      </c>
      <c r="D20" s="11" t="s">
        <v>172</v>
      </c>
      <c r="E20" s="11" t="s">
        <v>172</v>
      </c>
      <c r="F20" s="11" t="s">
        <v>172</v>
      </c>
      <c r="G20" s="11" t="s">
        <v>172</v>
      </c>
      <c r="H20" s="11" t="s">
        <v>172</v>
      </c>
      <c r="I20" s="11" t="s">
        <v>172</v>
      </c>
      <c r="J20" s="11" t="s">
        <v>172</v>
      </c>
      <c r="K20" s="11" t="s">
        <v>172</v>
      </c>
      <c r="L20" s="11" t="e">
        <f>N20+P20</f>
        <v>#REF!</v>
      </c>
      <c r="M20" s="11" t="e">
        <f t="shared" si="0"/>
        <v>#REF!</v>
      </c>
      <c r="N20" s="11" t="e">
        <f>N56*N57</f>
        <v>#REF!</v>
      </c>
      <c r="O20" s="11" t="e">
        <f t="shared" si="1"/>
        <v>#REF!</v>
      </c>
      <c r="P20" s="11" t="e">
        <f>P56*P57</f>
        <v>#REF!</v>
      </c>
      <c r="Q20" s="11" t="e">
        <f t="shared" si="2"/>
        <v>#REF!</v>
      </c>
    </row>
    <row r="21" spans="1:19">
      <c r="A21" s="49" t="s">
        <v>193</v>
      </c>
      <c r="B21" s="10" t="s">
        <v>139</v>
      </c>
      <c r="C21" s="11" t="e">
        <f>#REF!</f>
        <v>#REF!</v>
      </c>
      <c r="D21" s="11" t="e">
        <f>I21</f>
        <v>#REF!</v>
      </c>
      <c r="E21" s="11" t="s">
        <v>172</v>
      </c>
      <c r="F21" s="11" t="s">
        <v>172</v>
      </c>
      <c r="G21" s="11" t="s">
        <v>172</v>
      </c>
      <c r="H21" s="11" t="s">
        <v>172</v>
      </c>
      <c r="I21" s="11" t="e">
        <f>C21*D48/C48</f>
        <v>#REF!</v>
      </c>
      <c r="J21" s="11" t="e">
        <f t="shared" ref="J21:J29" si="3">I21/$I$36/12*1000</f>
        <v>#REF!</v>
      </c>
      <c r="K21" s="11" t="e">
        <f t="shared" ref="K21:K29" si="4">I21/$K$46</f>
        <v>#REF!</v>
      </c>
      <c r="L21" s="11" t="e">
        <f>C21-I21</f>
        <v>#REF!</v>
      </c>
      <c r="M21" s="11" t="e">
        <f t="shared" si="0"/>
        <v>#REF!</v>
      </c>
      <c r="N21" s="11" t="e">
        <f>L21*(N$15+N$20)/($L$15+$L$20)</f>
        <v>#REF!</v>
      </c>
      <c r="O21" s="11" t="e">
        <f t="shared" si="1"/>
        <v>#REF!</v>
      </c>
      <c r="P21" s="11" t="e">
        <f>N21*(P$15+P$20)/($L$15+$L$20)</f>
        <v>#REF!</v>
      </c>
      <c r="Q21" s="11" t="e">
        <f t="shared" si="2"/>
        <v>#REF!</v>
      </c>
    </row>
    <row r="22" spans="1:19">
      <c r="A22" s="49" t="s">
        <v>186</v>
      </c>
      <c r="B22" s="10" t="s">
        <v>194</v>
      </c>
      <c r="C22" s="11">
        <f t="shared" ref="C22:C29" si="5">D22+L22</f>
        <v>0</v>
      </c>
      <c r="D22" s="11">
        <v>0</v>
      </c>
      <c r="E22" s="11">
        <v>0</v>
      </c>
      <c r="F22" s="11" t="e">
        <f>E22/$E$35*1000</f>
        <v>#REF!</v>
      </c>
      <c r="G22" s="11">
        <v>0</v>
      </c>
      <c r="H22" s="11" t="e">
        <f>G22/$G$35*1000</f>
        <v>#REF!</v>
      </c>
      <c r="I22" s="11">
        <f>D22-E22-G22</f>
        <v>0</v>
      </c>
      <c r="J22" s="11" t="e">
        <f t="shared" si="3"/>
        <v>#DIV/0!</v>
      </c>
      <c r="K22" s="11" t="e">
        <f t="shared" si="4"/>
        <v>#REF!</v>
      </c>
      <c r="L22" s="11">
        <v>0</v>
      </c>
      <c r="M22" s="11" t="e">
        <f t="shared" si="0"/>
        <v>#REF!</v>
      </c>
      <c r="N22" s="11" t="e">
        <f>L22*(N$15+N$20)/($L$15+$L$20)</f>
        <v>#REF!</v>
      </c>
      <c r="O22" s="11" t="e">
        <f t="shared" si="1"/>
        <v>#REF!</v>
      </c>
      <c r="P22" s="11" t="e">
        <f>N22*(P$15+P$20)/($L$15+$L$20)</f>
        <v>#REF!</v>
      </c>
      <c r="Q22" s="11" t="e">
        <f t="shared" si="2"/>
        <v>#REF!</v>
      </c>
    </row>
    <row r="23" spans="1:19">
      <c r="A23" s="49" t="s">
        <v>187</v>
      </c>
      <c r="B23" s="10" t="s">
        <v>272</v>
      </c>
      <c r="C23" s="11" t="e">
        <f t="shared" si="5"/>
        <v>#REF!</v>
      </c>
      <c r="D23" s="11" t="e">
        <f>E23+G23+I23</f>
        <v>#REF!</v>
      </c>
      <c r="E23" s="11" t="e">
        <f>E15+E22</f>
        <v>#REF!</v>
      </c>
      <c r="F23" s="11" t="e">
        <f>E23/$E$35*1000</f>
        <v>#REF!</v>
      </c>
      <c r="G23" s="11" t="e">
        <f>G15+G22</f>
        <v>#REF!</v>
      </c>
      <c r="H23" s="11" t="e">
        <f>G23/$G$35*1000</f>
        <v>#REF!</v>
      </c>
      <c r="I23" s="11" t="e">
        <f>I15+I16+I21+I22</f>
        <v>#REF!</v>
      </c>
      <c r="J23" s="11" t="e">
        <f t="shared" si="3"/>
        <v>#REF!</v>
      </c>
      <c r="K23" s="11" t="e">
        <f t="shared" si="4"/>
        <v>#REF!</v>
      </c>
      <c r="L23" s="11" t="e">
        <f>N23+P23</f>
        <v>#REF!</v>
      </c>
      <c r="M23" s="11" t="e">
        <f t="shared" si="0"/>
        <v>#REF!</v>
      </c>
      <c r="N23" s="11" t="e">
        <f>N15+N16+N20+N21+N22</f>
        <v>#REF!</v>
      </c>
      <c r="O23" s="11" t="e">
        <f t="shared" si="1"/>
        <v>#REF!</v>
      </c>
      <c r="P23" s="11" t="e">
        <f>P15+P16+P20+P21+P22</f>
        <v>#REF!</v>
      </c>
      <c r="Q23" s="11" t="e">
        <f t="shared" si="2"/>
        <v>#REF!</v>
      </c>
    </row>
    <row r="24" spans="1:19">
      <c r="A24" s="49" t="s">
        <v>188</v>
      </c>
      <c r="B24" s="10" t="s">
        <v>89</v>
      </c>
      <c r="C24" s="11" t="e">
        <f t="shared" si="5"/>
        <v>#REF!</v>
      </c>
      <c r="D24" s="11" t="e">
        <f>E24+G24+I24</f>
        <v>#REF!</v>
      </c>
      <c r="E24" s="11" t="e">
        <f>E25</f>
        <v>#REF!</v>
      </c>
      <c r="F24" s="11" t="e">
        <f>E24/$E$35*1000</f>
        <v>#REF!</v>
      </c>
      <c r="G24" s="11" t="e">
        <f>G25</f>
        <v>#REF!</v>
      </c>
      <c r="H24" s="11" t="e">
        <f>G24/$G$35*1000</f>
        <v>#REF!</v>
      </c>
      <c r="I24" s="11" t="e">
        <f>I25+I26+I27</f>
        <v>#REF!</v>
      </c>
      <c r="J24" s="11" t="e">
        <f t="shared" si="3"/>
        <v>#REF!</v>
      </c>
      <c r="K24" s="11" t="e">
        <f t="shared" si="4"/>
        <v>#REF!</v>
      </c>
      <c r="L24" s="11" t="e">
        <f>N24+P24</f>
        <v>#REF!</v>
      </c>
      <c r="M24" s="11" t="e">
        <f t="shared" si="0"/>
        <v>#REF!</v>
      </c>
      <c r="N24" s="11" t="e">
        <f>N25+N26+N27</f>
        <v>#REF!</v>
      </c>
      <c r="O24" s="11" t="e">
        <f t="shared" si="1"/>
        <v>#REF!</v>
      </c>
      <c r="P24" s="11" t="e">
        <f>P25+P26+P27</f>
        <v>#REF!</v>
      </c>
      <c r="Q24" s="11" t="e">
        <f t="shared" si="2"/>
        <v>#REF!</v>
      </c>
    </row>
    <row r="25" spans="1:19">
      <c r="A25" s="49" t="s">
        <v>140</v>
      </c>
      <c r="B25" s="10" t="s">
        <v>141</v>
      </c>
      <c r="C25" s="11" t="e">
        <f t="shared" si="5"/>
        <v>#REF!</v>
      </c>
      <c r="D25" s="11" t="e">
        <f>E25+G25+I25</f>
        <v>#REF!</v>
      </c>
      <c r="E25" s="11" t="e">
        <f>E35*$C$42/1000</f>
        <v>#REF!</v>
      </c>
      <c r="F25" s="11" t="e">
        <f>E25/$E$35*1000</f>
        <v>#REF!</v>
      </c>
      <c r="G25" s="11" t="e">
        <f>G35*$C$42/1000</f>
        <v>#REF!</v>
      </c>
      <c r="H25" s="11" t="e">
        <f>G25/$G$35*1000</f>
        <v>#REF!</v>
      </c>
      <c r="I25" s="11" t="e">
        <f>I36/C45*1000</f>
        <v>#REF!</v>
      </c>
      <c r="J25" s="11" t="e">
        <f t="shared" si="3"/>
        <v>#REF!</v>
      </c>
      <c r="K25" s="11" t="e">
        <f t="shared" si="4"/>
        <v>#REF!</v>
      </c>
      <c r="L25" s="11" t="e">
        <f>N25+P25</f>
        <v>#REF!</v>
      </c>
      <c r="M25" s="11" t="e">
        <f t="shared" si="0"/>
        <v>#REF!</v>
      </c>
      <c r="N25" s="11" t="e">
        <f>N35*$C$39/1000</f>
        <v>#REF!</v>
      </c>
      <c r="O25" s="11" t="e">
        <f t="shared" si="1"/>
        <v>#REF!</v>
      </c>
      <c r="P25" s="11" t="e">
        <f>P35*$C$39/1000</f>
        <v>#REF!</v>
      </c>
      <c r="Q25" s="11" t="e">
        <f t="shared" si="2"/>
        <v>#REF!</v>
      </c>
    </row>
    <row r="26" spans="1:19">
      <c r="A26" s="49" t="s">
        <v>142</v>
      </c>
      <c r="B26" s="10" t="s">
        <v>274</v>
      </c>
      <c r="C26" s="11">
        <f t="shared" si="5"/>
        <v>0</v>
      </c>
      <c r="D26" s="11">
        <f>I26</f>
        <v>0</v>
      </c>
      <c r="E26" s="11" t="s">
        <v>172</v>
      </c>
      <c r="F26" s="11" t="s">
        <v>172</v>
      </c>
      <c r="G26" s="11" t="s">
        <v>172</v>
      </c>
      <c r="H26" s="11" t="s">
        <v>172</v>
      </c>
      <c r="I26" s="11">
        <v>0</v>
      </c>
      <c r="J26" s="11" t="e">
        <f t="shared" si="3"/>
        <v>#DIV/0!</v>
      </c>
      <c r="K26" s="11" t="e">
        <f t="shared" si="4"/>
        <v>#REF!</v>
      </c>
      <c r="L26" s="11">
        <f>N26+P26</f>
        <v>0</v>
      </c>
      <c r="M26" s="11" t="e">
        <f t="shared" si="0"/>
        <v>#REF!</v>
      </c>
      <c r="N26" s="11">
        <v>0</v>
      </c>
      <c r="O26" s="11" t="e">
        <f t="shared" si="1"/>
        <v>#REF!</v>
      </c>
      <c r="P26" s="11">
        <v>0</v>
      </c>
      <c r="Q26" s="11" t="e">
        <f t="shared" si="2"/>
        <v>#REF!</v>
      </c>
    </row>
    <row r="27" spans="1:19">
      <c r="A27" s="49" t="s">
        <v>273</v>
      </c>
      <c r="B27" s="10" t="s">
        <v>62</v>
      </c>
      <c r="C27" s="11" t="e">
        <f t="shared" si="5"/>
        <v>#REF!</v>
      </c>
      <c r="D27" s="11" t="e">
        <f>I27</f>
        <v>#REF!</v>
      </c>
      <c r="E27" s="11" t="s">
        <v>172</v>
      </c>
      <c r="F27" s="11" t="s">
        <v>172</v>
      </c>
      <c r="G27" s="11" t="s">
        <v>172</v>
      </c>
      <c r="H27" s="11" t="s">
        <v>172</v>
      </c>
      <c r="I27" s="11" t="e">
        <f>I25/82*18</f>
        <v>#REF!</v>
      </c>
      <c r="J27" s="11" t="e">
        <f t="shared" si="3"/>
        <v>#REF!</v>
      </c>
      <c r="K27" s="11" t="e">
        <f t="shared" si="4"/>
        <v>#REF!</v>
      </c>
      <c r="L27" s="11" t="e">
        <f>L25/82*18</f>
        <v>#REF!</v>
      </c>
      <c r="M27" s="11" t="e">
        <f t="shared" si="0"/>
        <v>#REF!</v>
      </c>
      <c r="N27" s="11" t="e">
        <f>N25/82*18</f>
        <v>#REF!</v>
      </c>
      <c r="O27" s="11" t="e">
        <f t="shared" si="1"/>
        <v>#REF!</v>
      </c>
      <c r="P27" s="11" t="e">
        <f>P25/82*18</f>
        <v>#REF!</v>
      </c>
      <c r="Q27" s="11" t="e">
        <f t="shared" si="2"/>
        <v>#REF!</v>
      </c>
    </row>
    <row r="28" spans="1:19">
      <c r="A28" s="49" t="s">
        <v>189</v>
      </c>
      <c r="B28" s="10" t="s">
        <v>143</v>
      </c>
      <c r="C28" s="11" t="e">
        <f t="shared" si="5"/>
        <v>#REF!</v>
      </c>
      <c r="D28" s="11" t="e">
        <f>E28+G28+I28</f>
        <v>#REF!</v>
      </c>
      <c r="E28" s="11" t="e">
        <f>IF(E23=0,0,((E23+E24)*E58/100)/(1-E52/100))</f>
        <v>#REF!</v>
      </c>
      <c r="F28" s="11" t="e">
        <f>E28/$E$35*1000</f>
        <v>#REF!</v>
      </c>
      <c r="G28" s="11" t="e">
        <f>IF(G23=0,0,((G23+G24)*G58/100)/(1-G52/100))</f>
        <v>#REF!</v>
      </c>
      <c r="H28" s="11" t="e">
        <f>G28/$G$35*1000</f>
        <v>#REF!</v>
      </c>
      <c r="I28" s="11" t="e">
        <f>IF(I23=0,0,((I23+I24)*I58/100)/(1-I52/100))</f>
        <v>#REF!</v>
      </c>
      <c r="J28" s="11" t="e">
        <f t="shared" si="3"/>
        <v>#REF!</v>
      </c>
      <c r="K28" s="11" t="e">
        <f t="shared" si="4"/>
        <v>#REF!</v>
      </c>
      <c r="L28" s="11" t="e">
        <f>N28+P28</f>
        <v>#REF!</v>
      </c>
      <c r="M28" s="11" t="e">
        <f t="shared" si="0"/>
        <v>#REF!</v>
      </c>
      <c r="N28" s="11" t="e">
        <f>IF(N23=0,0,((N23+N24)*N58/100)/(1-N52/100))</f>
        <v>#REF!</v>
      </c>
      <c r="O28" s="11" t="e">
        <f t="shared" si="1"/>
        <v>#REF!</v>
      </c>
      <c r="P28" s="11" t="e">
        <f>IF(P23=0,0,((P23+P24)*P58/100)/(1-P52/100))</f>
        <v>#REF!</v>
      </c>
      <c r="Q28" s="11" t="e">
        <f t="shared" si="2"/>
        <v>#REF!</v>
      </c>
    </row>
    <row r="29" spans="1:19">
      <c r="A29" s="49" t="s">
        <v>202</v>
      </c>
      <c r="B29" s="10" t="s">
        <v>144</v>
      </c>
      <c r="C29" s="11" t="e">
        <f t="shared" si="5"/>
        <v>#REF!</v>
      </c>
      <c r="D29" s="11" t="e">
        <f>E29+G29+I29</f>
        <v>#REF!</v>
      </c>
      <c r="E29" s="11" t="e">
        <f>E23+E28</f>
        <v>#REF!</v>
      </c>
      <c r="F29" s="11" t="e">
        <f>E29/$E$35*1000</f>
        <v>#REF!</v>
      </c>
      <c r="G29" s="11" t="e">
        <f>G23+G28</f>
        <v>#REF!</v>
      </c>
      <c r="H29" s="11" t="e">
        <f>G29/$G$35*1000</f>
        <v>#REF!</v>
      </c>
      <c r="I29" s="11" t="e">
        <f>I23+I28</f>
        <v>#REF!</v>
      </c>
      <c r="J29" s="11" t="e">
        <f t="shared" si="3"/>
        <v>#REF!</v>
      </c>
      <c r="K29" s="11" t="e">
        <f t="shared" si="4"/>
        <v>#REF!</v>
      </c>
      <c r="L29" s="11" t="e">
        <f>N29+P29</f>
        <v>#REF!</v>
      </c>
      <c r="M29" s="11" t="e">
        <f t="shared" si="0"/>
        <v>#REF!</v>
      </c>
      <c r="N29" s="11" t="e">
        <f>N23+N28</f>
        <v>#REF!</v>
      </c>
      <c r="O29" s="11" t="e">
        <f t="shared" si="1"/>
        <v>#REF!</v>
      </c>
      <c r="P29" s="11" t="e">
        <f>P23+P28</f>
        <v>#REF!</v>
      </c>
      <c r="Q29" s="11" t="e">
        <f t="shared" si="2"/>
        <v>#REF!</v>
      </c>
    </row>
    <row r="30" spans="1:19">
      <c r="A30" s="49" t="s">
        <v>203</v>
      </c>
      <c r="B30" s="10" t="s">
        <v>145</v>
      </c>
      <c r="C30" s="11" t="e">
        <f>C29+C24</f>
        <v>#REF!</v>
      </c>
      <c r="D30" s="11" t="e">
        <f t="shared" ref="D30:I30" si="6">D29+D24</f>
        <v>#REF!</v>
      </c>
      <c r="E30" s="11" t="e">
        <f t="shared" si="6"/>
        <v>#REF!</v>
      </c>
      <c r="F30" s="11" t="s">
        <v>172</v>
      </c>
      <c r="G30" s="11" t="e">
        <f t="shared" si="6"/>
        <v>#REF!</v>
      </c>
      <c r="H30" s="11" t="s">
        <v>172</v>
      </c>
      <c r="I30" s="11" t="e">
        <f t="shared" si="6"/>
        <v>#REF!</v>
      </c>
      <c r="J30" s="11" t="s">
        <v>172</v>
      </c>
      <c r="K30" s="11" t="s">
        <v>172</v>
      </c>
      <c r="L30" s="11" t="e">
        <f>L29+L24</f>
        <v>#REF!</v>
      </c>
      <c r="M30" s="11" t="s">
        <v>172</v>
      </c>
      <c r="N30" s="11" t="e">
        <f>N29+N24</f>
        <v>#REF!</v>
      </c>
      <c r="O30" s="11" t="s">
        <v>172</v>
      </c>
      <c r="P30" s="11" t="e">
        <f>P29+P24</f>
        <v>#REF!</v>
      </c>
      <c r="Q30" s="11" t="s">
        <v>172</v>
      </c>
    </row>
    <row r="31" spans="1:19" ht="30">
      <c r="A31" s="49" t="s">
        <v>165</v>
      </c>
      <c r="B31" s="10" t="s">
        <v>275</v>
      </c>
      <c r="C31" s="11" t="s">
        <v>172</v>
      </c>
      <c r="D31" s="11" t="s">
        <v>172</v>
      </c>
      <c r="E31" s="11" t="s">
        <v>172</v>
      </c>
      <c r="F31" s="11" t="e">
        <f>E30/E35*1000</f>
        <v>#REF!</v>
      </c>
      <c r="G31" s="11" t="s">
        <v>172</v>
      </c>
      <c r="H31" s="11" t="e">
        <f>G30/G46</f>
        <v>#REF!</v>
      </c>
      <c r="I31" s="11" t="s">
        <v>172</v>
      </c>
      <c r="J31" s="11" t="e">
        <f>I30/$I$36/12*1000</f>
        <v>#REF!</v>
      </c>
      <c r="K31" s="11" t="e">
        <f>I30/K46</f>
        <v>#REF!</v>
      </c>
      <c r="L31" s="11" t="s">
        <v>172</v>
      </c>
      <c r="M31" s="11" t="e">
        <f>L30/$L$47</f>
        <v>#REF!</v>
      </c>
      <c r="N31" s="11" t="s">
        <v>172</v>
      </c>
      <c r="O31" s="11" t="e">
        <f>N30/N47</f>
        <v>#REF!</v>
      </c>
      <c r="P31" s="11" t="s">
        <v>172</v>
      </c>
      <c r="Q31" s="11" t="e">
        <f>P30/P47</f>
        <v>#REF!</v>
      </c>
    </row>
    <row r="32" spans="1:19" ht="30">
      <c r="A32" s="49" t="s">
        <v>207</v>
      </c>
      <c r="B32" s="10" t="s">
        <v>276</v>
      </c>
      <c r="C32" s="11" t="s">
        <v>172</v>
      </c>
      <c r="D32" s="11" t="s">
        <v>172</v>
      </c>
      <c r="E32" s="11" t="s">
        <v>172</v>
      </c>
      <c r="F32" s="11" t="e">
        <f>F31*1.2</f>
        <v>#REF!</v>
      </c>
      <c r="G32" s="11" t="s">
        <v>172</v>
      </c>
      <c r="H32" s="11" t="e">
        <f>H31*1.2</f>
        <v>#REF!</v>
      </c>
      <c r="I32" s="11" t="s">
        <v>172</v>
      </c>
      <c r="J32" s="11" t="e">
        <f>J31*1.2</f>
        <v>#REF!</v>
      </c>
      <c r="K32" s="11" t="e">
        <f>K31*1.2</f>
        <v>#REF!</v>
      </c>
      <c r="L32" s="11" t="s">
        <v>172</v>
      </c>
      <c r="M32" s="11" t="e">
        <f>M31*1.2</f>
        <v>#REF!</v>
      </c>
      <c r="N32" s="11" t="s">
        <v>172</v>
      </c>
      <c r="O32" s="11" t="e">
        <f>O31*1.2</f>
        <v>#REF!</v>
      </c>
      <c r="P32" s="11" t="s">
        <v>172</v>
      </c>
      <c r="Q32" s="11" t="e">
        <f>Q31*1.2</f>
        <v>#REF!</v>
      </c>
    </row>
    <row r="33" spans="1:17" ht="60.75" customHeight="1">
      <c r="A33" s="49" t="s">
        <v>212</v>
      </c>
      <c r="B33" s="10" t="s">
        <v>278</v>
      </c>
      <c r="C33" s="72">
        <v>0</v>
      </c>
      <c r="D33" s="72">
        <v>0</v>
      </c>
      <c r="E33" s="72">
        <v>0</v>
      </c>
      <c r="F33" s="73">
        <v>0</v>
      </c>
      <c r="G33" s="72">
        <v>0</v>
      </c>
      <c r="H33" s="73">
        <v>0</v>
      </c>
      <c r="I33" s="72">
        <v>0</v>
      </c>
      <c r="J33" s="73">
        <v>0</v>
      </c>
      <c r="K33" s="73">
        <v>0</v>
      </c>
      <c r="L33" s="72">
        <v>0</v>
      </c>
      <c r="M33" s="73">
        <v>0</v>
      </c>
      <c r="N33" s="72">
        <v>0</v>
      </c>
      <c r="O33" s="73">
        <v>0</v>
      </c>
      <c r="P33" s="72">
        <v>0</v>
      </c>
      <c r="Q33" s="73">
        <v>0</v>
      </c>
    </row>
    <row r="34" spans="1:17" ht="45">
      <c r="A34" s="49" t="s">
        <v>252</v>
      </c>
      <c r="B34" s="10" t="s">
        <v>277</v>
      </c>
      <c r="C34" s="72">
        <v>0</v>
      </c>
      <c r="D34" s="72">
        <v>0</v>
      </c>
      <c r="E34" s="72">
        <v>0</v>
      </c>
      <c r="F34" s="73">
        <v>0</v>
      </c>
      <c r="G34" s="72">
        <v>0</v>
      </c>
      <c r="H34" s="73">
        <v>0</v>
      </c>
      <c r="I34" s="72">
        <v>0</v>
      </c>
      <c r="J34" s="73">
        <v>0</v>
      </c>
      <c r="K34" s="73">
        <v>0</v>
      </c>
      <c r="L34" s="72">
        <v>0</v>
      </c>
      <c r="M34" s="73">
        <v>0</v>
      </c>
      <c r="N34" s="72">
        <v>0</v>
      </c>
      <c r="O34" s="73">
        <v>0</v>
      </c>
      <c r="P34" s="72">
        <v>0</v>
      </c>
      <c r="Q34" s="73">
        <v>0</v>
      </c>
    </row>
    <row r="35" spans="1:17">
      <c r="A35" s="12">
        <v>14</v>
      </c>
      <c r="B35" s="10" t="s">
        <v>279</v>
      </c>
      <c r="C35" s="20" t="e">
        <f>D35+L35</f>
        <v>#REF!</v>
      </c>
      <c r="D35" s="20" t="e">
        <f>E35+G35</f>
        <v>#REF!</v>
      </c>
      <c r="E35" s="20" t="e">
        <f>#REF!</f>
        <v>#REF!</v>
      </c>
      <c r="F35" s="20" t="s">
        <v>172</v>
      </c>
      <c r="G35" s="20" t="e">
        <f>#REF!</f>
        <v>#REF!</v>
      </c>
      <c r="H35" s="20" t="s">
        <v>172</v>
      </c>
      <c r="I35" s="20" t="s">
        <v>172</v>
      </c>
      <c r="J35" s="20" t="s">
        <v>172</v>
      </c>
      <c r="K35" s="20" t="s">
        <v>172</v>
      </c>
      <c r="L35" s="20" t="e">
        <f>N35+P35</f>
        <v>#REF!</v>
      </c>
      <c r="M35" s="20" t="s">
        <v>172</v>
      </c>
      <c r="N35" s="20" t="e">
        <f>#REF!</f>
        <v>#REF!</v>
      </c>
      <c r="O35" s="20" t="s">
        <v>172</v>
      </c>
      <c r="P35" s="20" t="e">
        <f>#REF!</f>
        <v>#REF!</v>
      </c>
      <c r="Q35" s="20" t="s">
        <v>172</v>
      </c>
    </row>
    <row r="36" spans="1:17">
      <c r="A36" s="12">
        <v>15</v>
      </c>
      <c r="B36" s="10" t="s">
        <v>280</v>
      </c>
      <c r="C36" s="20" t="s">
        <v>172</v>
      </c>
      <c r="D36" s="68">
        <v>0</v>
      </c>
      <c r="E36" s="20" t="s">
        <v>172</v>
      </c>
      <c r="F36" s="20" t="s">
        <v>172</v>
      </c>
      <c r="G36" s="20" t="s">
        <v>172</v>
      </c>
      <c r="H36" s="20" t="s">
        <v>172</v>
      </c>
      <c r="I36" s="20">
        <f>$D$36</f>
        <v>0</v>
      </c>
      <c r="J36" s="20" t="s">
        <v>172</v>
      </c>
      <c r="K36" s="20" t="s">
        <v>172</v>
      </c>
      <c r="L36" s="20" t="s">
        <v>172</v>
      </c>
      <c r="M36" s="20" t="s">
        <v>172</v>
      </c>
      <c r="N36" s="20" t="s">
        <v>172</v>
      </c>
      <c r="O36" s="20" t="s">
        <v>172</v>
      </c>
      <c r="P36" s="20" t="s">
        <v>172</v>
      </c>
      <c r="Q36" s="20" t="s">
        <v>172</v>
      </c>
    </row>
    <row r="37" spans="1:17" ht="32.25" customHeight="1">
      <c r="A37" s="12">
        <v>16</v>
      </c>
      <c r="B37" s="10" t="s">
        <v>281</v>
      </c>
      <c r="C37" s="20" t="e">
        <f>#REF!</f>
        <v>#REF!</v>
      </c>
      <c r="D37" s="14" t="s">
        <v>172</v>
      </c>
      <c r="E37" s="14" t="s">
        <v>172</v>
      </c>
      <c r="F37" s="14" t="s">
        <v>172</v>
      </c>
      <c r="G37" s="14" t="s">
        <v>172</v>
      </c>
      <c r="H37" s="14" t="s">
        <v>172</v>
      </c>
      <c r="I37" s="14" t="s">
        <v>172</v>
      </c>
      <c r="J37" s="14" t="s">
        <v>172</v>
      </c>
      <c r="K37" s="74" t="s">
        <v>172</v>
      </c>
      <c r="L37" s="14" t="s">
        <v>172</v>
      </c>
      <c r="M37" s="14" t="s">
        <v>172</v>
      </c>
      <c r="N37" s="14" t="s">
        <v>172</v>
      </c>
      <c r="O37" s="14" t="s">
        <v>172</v>
      </c>
      <c r="P37" s="14" t="s">
        <v>172</v>
      </c>
      <c r="Q37" s="14" t="s">
        <v>172</v>
      </c>
    </row>
    <row r="38" spans="1:17" ht="30.75" customHeight="1">
      <c r="A38" s="49" t="s">
        <v>216</v>
      </c>
      <c r="B38" s="10" t="s">
        <v>146</v>
      </c>
      <c r="C38" s="20" t="e">
        <f>#REF!</f>
        <v>#REF!</v>
      </c>
      <c r="D38" s="14" t="s">
        <v>172</v>
      </c>
      <c r="E38" s="14" t="s">
        <v>172</v>
      </c>
      <c r="F38" s="14" t="s">
        <v>172</v>
      </c>
      <c r="G38" s="14" t="s">
        <v>172</v>
      </c>
      <c r="H38" s="14" t="s">
        <v>172</v>
      </c>
      <c r="I38" s="14" t="s">
        <v>172</v>
      </c>
      <c r="J38" s="14" t="s">
        <v>172</v>
      </c>
      <c r="K38" s="72" t="s">
        <v>172</v>
      </c>
      <c r="L38" s="14" t="s">
        <v>172</v>
      </c>
      <c r="M38" s="14" t="s">
        <v>172</v>
      </c>
      <c r="N38" s="14" t="s">
        <v>172</v>
      </c>
      <c r="O38" s="14" t="s">
        <v>172</v>
      </c>
      <c r="P38" s="14" t="s">
        <v>172</v>
      </c>
      <c r="Q38" s="14" t="s">
        <v>172</v>
      </c>
    </row>
    <row r="39" spans="1:17" ht="32.25" customHeight="1">
      <c r="A39" s="49" t="s">
        <v>217</v>
      </c>
      <c r="B39" s="10" t="s">
        <v>147</v>
      </c>
      <c r="C39" s="20" t="e">
        <f>#REF!+#REF!</f>
        <v>#REF!</v>
      </c>
      <c r="D39" s="14" t="s">
        <v>172</v>
      </c>
      <c r="E39" s="14" t="s">
        <v>172</v>
      </c>
      <c r="F39" s="14" t="s">
        <v>172</v>
      </c>
      <c r="G39" s="14" t="s">
        <v>172</v>
      </c>
      <c r="H39" s="14" t="s">
        <v>172</v>
      </c>
      <c r="I39" s="14" t="s">
        <v>172</v>
      </c>
      <c r="J39" s="14" t="s">
        <v>172</v>
      </c>
      <c r="K39" s="72" t="s">
        <v>172</v>
      </c>
      <c r="L39" s="14" t="s">
        <v>172</v>
      </c>
      <c r="M39" s="14" t="s">
        <v>172</v>
      </c>
      <c r="N39" s="14" t="s">
        <v>172</v>
      </c>
      <c r="O39" s="14" t="s">
        <v>172</v>
      </c>
      <c r="P39" s="14" t="s">
        <v>172</v>
      </c>
      <c r="Q39" s="14" t="s">
        <v>172</v>
      </c>
    </row>
    <row r="40" spans="1:17" ht="30.75" customHeight="1">
      <c r="A40" s="49" t="s">
        <v>223</v>
      </c>
      <c r="B40" s="10" t="s">
        <v>282</v>
      </c>
      <c r="C40" s="20" t="e">
        <f>'Д10(2-х ставочн)'!D20</f>
        <v>#REF!</v>
      </c>
      <c r="D40" s="14" t="s">
        <v>172</v>
      </c>
      <c r="E40" s="14" t="s">
        <v>172</v>
      </c>
      <c r="F40" s="14" t="s">
        <v>172</v>
      </c>
      <c r="G40" s="14" t="s">
        <v>172</v>
      </c>
      <c r="H40" s="14" t="s">
        <v>172</v>
      </c>
      <c r="I40" s="14" t="s">
        <v>172</v>
      </c>
      <c r="J40" s="14" t="s">
        <v>172</v>
      </c>
      <c r="K40" s="72" t="s">
        <v>172</v>
      </c>
      <c r="L40" s="14" t="s">
        <v>172</v>
      </c>
      <c r="M40" s="14" t="s">
        <v>172</v>
      </c>
      <c r="N40" s="14" t="s">
        <v>172</v>
      </c>
      <c r="O40" s="14" t="s">
        <v>172</v>
      </c>
      <c r="P40" s="14" t="s">
        <v>172</v>
      </c>
      <c r="Q40" s="14" t="s">
        <v>172</v>
      </c>
    </row>
    <row r="41" spans="1:17" ht="45">
      <c r="A41" s="49" t="s">
        <v>285</v>
      </c>
      <c r="B41" s="10" t="s">
        <v>283</v>
      </c>
      <c r="C41" s="74" t="e">
        <f>'Д10(2-х ставочн)'!E13</f>
        <v>#REF!</v>
      </c>
      <c r="D41" s="14" t="s">
        <v>172</v>
      </c>
      <c r="E41" s="14" t="s">
        <v>172</v>
      </c>
      <c r="F41" s="14" t="s">
        <v>172</v>
      </c>
      <c r="G41" s="14" t="s">
        <v>172</v>
      </c>
      <c r="H41" s="14" t="s">
        <v>172</v>
      </c>
      <c r="I41" s="14" t="s">
        <v>172</v>
      </c>
      <c r="J41" s="14" t="s">
        <v>172</v>
      </c>
      <c r="K41" s="72" t="s">
        <v>172</v>
      </c>
      <c r="L41" s="14" t="s">
        <v>172</v>
      </c>
      <c r="M41" s="14" t="s">
        <v>172</v>
      </c>
      <c r="N41" s="14" t="s">
        <v>172</v>
      </c>
      <c r="O41" s="14" t="s">
        <v>172</v>
      </c>
      <c r="P41" s="14" t="s">
        <v>172</v>
      </c>
      <c r="Q41" s="14" t="s">
        <v>172</v>
      </c>
    </row>
    <row r="42" spans="1:17" ht="26.25" customHeight="1">
      <c r="A42" s="49" t="s">
        <v>286</v>
      </c>
      <c r="B42" s="10" t="s">
        <v>284</v>
      </c>
      <c r="C42" s="74" t="e">
        <f>C40-C41</f>
        <v>#REF!</v>
      </c>
      <c r="D42" s="14" t="s">
        <v>172</v>
      </c>
      <c r="E42" s="14" t="s">
        <v>172</v>
      </c>
      <c r="F42" s="14" t="s">
        <v>172</v>
      </c>
      <c r="G42" s="14" t="s">
        <v>172</v>
      </c>
      <c r="H42" s="14" t="s">
        <v>172</v>
      </c>
      <c r="I42" s="14" t="s">
        <v>172</v>
      </c>
      <c r="J42" s="14" t="s">
        <v>172</v>
      </c>
      <c r="K42" s="72" t="s">
        <v>172</v>
      </c>
      <c r="L42" s="14" t="s">
        <v>172</v>
      </c>
      <c r="M42" s="14" t="s">
        <v>172</v>
      </c>
      <c r="N42" s="14" t="s">
        <v>172</v>
      </c>
      <c r="O42" s="14" t="s">
        <v>172</v>
      </c>
      <c r="P42" s="14" t="s">
        <v>172</v>
      </c>
      <c r="Q42" s="14" t="s">
        <v>172</v>
      </c>
    </row>
    <row r="43" spans="1:17" ht="30" customHeight="1">
      <c r="A43" s="49" t="s">
        <v>224</v>
      </c>
      <c r="B43" s="10" t="s">
        <v>287</v>
      </c>
      <c r="C43" s="20" t="e">
        <f>'Д10(2-х ставочн)'!E44</f>
        <v>#REF!</v>
      </c>
      <c r="D43" s="14" t="s">
        <v>172</v>
      </c>
      <c r="E43" s="14" t="s">
        <v>172</v>
      </c>
      <c r="F43" s="14" t="s">
        <v>172</v>
      </c>
      <c r="G43" s="14" t="s">
        <v>172</v>
      </c>
      <c r="H43" s="14" t="s">
        <v>172</v>
      </c>
      <c r="I43" s="14" t="s">
        <v>172</v>
      </c>
      <c r="J43" s="14" t="s">
        <v>172</v>
      </c>
      <c r="K43" s="72" t="s">
        <v>172</v>
      </c>
      <c r="L43" s="14" t="s">
        <v>172</v>
      </c>
      <c r="M43" s="14" t="s">
        <v>172</v>
      </c>
      <c r="N43" s="14" t="s">
        <v>172</v>
      </c>
      <c r="O43" s="14" t="s">
        <v>172</v>
      </c>
      <c r="P43" s="14" t="s">
        <v>172</v>
      </c>
      <c r="Q43" s="14" t="s">
        <v>172</v>
      </c>
    </row>
    <row r="44" spans="1:17" ht="45.75" customHeight="1">
      <c r="A44" s="49" t="s">
        <v>225</v>
      </c>
      <c r="B44" s="10" t="s">
        <v>288</v>
      </c>
      <c r="C44" s="20" t="e">
        <f>C43-C45</f>
        <v>#REF!</v>
      </c>
      <c r="D44" s="14" t="s">
        <v>172</v>
      </c>
      <c r="E44" s="14" t="s">
        <v>172</v>
      </c>
      <c r="F44" s="14" t="s">
        <v>172</v>
      </c>
      <c r="G44" s="14" t="s">
        <v>172</v>
      </c>
      <c r="H44" s="14" t="s">
        <v>172</v>
      </c>
      <c r="I44" s="14" t="s">
        <v>172</v>
      </c>
      <c r="J44" s="14" t="s">
        <v>172</v>
      </c>
      <c r="K44" s="72" t="s">
        <v>172</v>
      </c>
      <c r="L44" s="14" t="s">
        <v>172</v>
      </c>
      <c r="M44" s="14" t="s">
        <v>172</v>
      </c>
      <c r="N44" s="14" t="s">
        <v>172</v>
      </c>
      <c r="O44" s="14" t="s">
        <v>172</v>
      </c>
      <c r="P44" s="14" t="s">
        <v>172</v>
      </c>
      <c r="Q44" s="14" t="s">
        <v>172</v>
      </c>
    </row>
    <row r="45" spans="1:17" ht="27" customHeight="1">
      <c r="A45" s="49" t="s">
        <v>226</v>
      </c>
      <c r="B45" s="10" t="s">
        <v>166</v>
      </c>
      <c r="C45" s="20" t="e">
        <f>'Д10(2-х ставочн)'!E47</f>
        <v>#REF!</v>
      </c>
      <c r="D45" s="14" t="s">
        <v>172</v>
      </c>
      <c r="E45" s="14" t="s">
        <v>172</v>
      </c>
      <c r="F45" s="14" t="s">
        <v>172</v>
      </c>
      <c r="G45" s="14" t="s">
        <v>172</v>
      </c>
      <c r="H45" s="14" t="s">
        <v>172</v>
      </c>
      <c r="I45" s="14" t="s">
        <v>172</v>
      </c>
      <c r="J45" s="14" t="s">
        <v>172</v>
      </c>
      <c r="K45" s="72" t="s">
        <v>172</v>
      </c>
      <c r="L45" s="14" t="s">
        <v>172</v>
      </c>
      <c r="M45" s="14" t="s">
        <v>172</v>
      </c>
      <c r="N45" s="14" t="s">
        <v>172</v>
      </c>
      <c r="O45" s="14" t="s">
        <v>172</v>
      </c>
      <c r="P45" s="14" t="s">
        <v>172</v>
      </c>
      <c r="Q45" s="14" t="s">
        <v>172</v>
      </c>
    </row>
    <row r="46" spans="1:17">
      <c r="A46" s="49" t="s">
        <v>255</v>
      </c>
      <c r="B46" s="10" t="s">
        <v>167</v>
      </c>
      <c r="C46" s="14" t="s">
        <v>172</v>
      </c>
      <c r="D46" s="20" t="e">
        <f>E46+G46</f>
        <v>#REF!</v>
      </c>
      <c r="E46" s="74" t="e">
        <f>#REF!</f>
        <v>#REF!</v>
      </c>
      <c r="F46" s="20" t="s">
        <v>172</v>
      </c>
      <c r="G46" s="74" t="e">
        <f>#REF!</f>
        <v>#REF!</v>
      </c>
      <c r="H46" s="20" t="s">
        <v>172</v>
      </c>
      <c r="I46" s="20" t="s">
        <v>172</v>
      </c>
      <c r="J46" s="20" t="s">
        <v>172</v>
      </c>
      <c r="K46" s="20" t="e">
        <f>G46</f>
        <v>#REF!</v>
      </c>
      <c r="L46" s="20" t="s">
        <v>172</v>
      </c>
      <c r="M46" s="20" t="s">
        <v>172</v>
      </c>
      <c r="N46" s="20" t="s">
        <v>172</v>
      </c>
      <c r="O46" s="20" t="s">
        <v>172</v>
      </c>
      <c r="P46" s="20" t="s">
        <v>172</v>
      </c>
      <c r="Q46" s="20" t="s">
        <v>172</v>
      </c>
    </row>
    <row r="47" spans="1:17" ht="30">
      <c r="A47" s="49" t="s">
        <v>257</v>
      </c>
      <c r="B47" s="10" t="s">
        <v>289</v>
      </c>
      <c r="C47" s="14" t="s">
        <v>172</v>
      </c>
      <c r="D47" s="20" t="s">
        <v>172</v>
      </c>
      <c r="E47" s="20" t="s">
        <v>172</v>
      </c>
      <c r="F47" s="20" t="s">
        <v>172</v>
      </c>
      <c r="G47" s="20" t="s">
        <v>172</v>
      </c>
      <c r="H47" s="20" t="s">
        <v>172</v>
      </c>
      <c r="I47" s="20" t="s">
        <v>172</v>
      </c>
      <c r="J47" s="20" t="s">
        <v>172</v>
      </c>
      <c r="K47" s="20" t="s">
        <v>172</v>
      </c>
      <c r="L47" s="20" t="e">
        <f t="shared" ref="L47:L54" si="7">N47+P47</f>
        <v>#REF!</v>
      </c>
      <c r="M47" s="20" t="s">
        <v>172</v>
      </c>
      <c r="N47" s="74" t="e">
        <f>#REF!</f>
        <v>#REF!</v>
      </c>
      <c r="O47" s="20" t="s">
        <v>172</v>
      </c>
      <c r="P47" s="74" t="e">
        <f>#REF!</f>
        <v>#REF!</v>
      </c>
      <c r="Q47" s="20" t="s">
        <v>172</v>
      </c>
    </row>
    <row r="48" spans="1:17">
      <c r="A48" s="49" t="s">
        <v>258</v>
      </c>
      <c r="B48" s="10" t="s">
        <v>290</v>
      </c>
      <c r="C48" s="14" t="e">
        <f>D48+L48</f>
        <v>#REF!</v>
      </c>
      <c r="D48" s="19" t="e">
        <f>E48+G48</f>
        <v>#REF!</v>
      </c>
      <c r="E48" s="19" t="e">
        <f>#REF!</f>
        <v>#REF!</v>
      </c>
      <c r="F48" s="14" t="s">
        <v>172</v>
      </c>
      <c r="G48" s="19" t="e">
        <f>#REF!</f>
        <v>#REF!</v>
      </c>
      <c r="H48" s="14" t="s">
        <v>172</v>
      </c>
      <c r="I48" s="14" t="s">
        <v>172</v>
      </c>
      <c r="J48" s="14" t="s">
        <v>172</v>
      </c>
      <c r="K48" s="19" t="e">
        <f>D48</f>
        <v>#REF!</v>
      </c>
      <c r="L48" s="19" t="e">
        <f t="shared" si="7"/>
        <v>#REF!</v>
      </c>
      <c r="M48" s="14" t="s">
        <v>172</v>
      </c>
      <c r="N48" s="19" t="e">
        <f>#REF!</f>
        <v>#REF!</v>
      </c>
      <c r="O48" s="14" t="s">
        <v>172</v>
      </c>
      <c r="P48" s="19" t="e">
        <f>#REF!</f>
        <v>#REF!</v>
      </c>
      <c r="Q48" s="14" t="s">
        <v>172</v>
      </c>
    </row>
    <row r="49" spans="1:17" ht="30">
      <c r="A49" s="49" t="s">
        <v>259</v>
      </c>
      <c r="B49" s="10" t="s">
        <v>253</v>
      </c>
      <c r="C49" s="19" t="e">
        <f>D49+L49</f>
        <v>#REF!</v>
      </c>
      <c r="D49" s="19" t="e">
        <f t="shared" ref="D49:D54" si="8">I49</f>
        <v>#REF!</v>
      </c>
      <c r="E49" s="13" t="s">
        <v>172</v>
      </c>
      <c r="F49" s="13" t="s">
        <v>172</v>
      </c>
      <c r="G49" s="13" t="s">
        <v>172</v>
      </c>
      <c r="H49" s="13" t="s">
        <v>172</v>
      </c>
      <c r="I49" s="19" t="e">
        <f>I50+I51</f>
        <v>#REF!</v>
      </c>
      <c r="J49" s="19">
        <v>0</v>
      </c>
      <c r="K49" s="19">
        <v>0</v>
      </c>
      <c r="L49" s="19" t="e">
        <f t="shared" si="7"/>
        <v>#REF!</v>
      </c>
      <c r="M49" s="13" t="s">
        <v>172</v>
      </c>
      <c r="N49" s="19" t="e">
        <f>N50+N51</f>
        <v>#REF!</v>
      </c>
      <c r="O49" s="13" t="s">
        <v>172</v>
      </c>
      <c r="P49" s="19" t="e">
        <f>P50+P51</f>
        <v>#REF!</v>
      </c>
      <c r="Q49" s="14" t="s">
        <v>172</v>
      </c>
    </row>
    <row r="50" spans="1:17">
      <c r="A50" s="49" t="s">
        <v>291</v>
      </c>
      <c r="B50" s="10" t="s">
        <v>254</v>
      </c>
      <c r="C50" s="19" t="e">
        <f>#REF!</f>
        <v>#REF!</v>
      </c>
      <c r="D50" s="19" t="e">
        <f t="shared" si="8"/>
        <v>#REF!</v>
      </c>
      <c r="E50" s="13" t="s">
        <v>172</v>
      </c>
      <c r="F50" s="13" t="s">
        <v>172</v>
      </c>
      <c r="G50" s="13" t="s">
        <v>172</v>
      </c>
      <c r="H50" s="13" t="s">
        <v>172</v>
      </c>
      <c r="I50" s="19" t="e">
        <f>$C$50*D48/C48</f>
        <v>#REF!</v>
      </c>
      <c r="J50" s="19">
        <v>0</v>
      </c>
      <c r="K50" s="19">
        <v>0</v>
      </c>
      <c r="L50" s="19" t="e">
        <f t="shared" si="7"/>
        <v>#REF!</v>
      </c>
      <c r="M50" s="13" t="s">
        <v>172</v>
      </c>
      <c r="N50" s="19" t="e">
        <f>$C$50*N48/C48</f>
        <v>#REF!</v>
      </c>
      <c r="O50" s="13" t="s">
        <v>172</v>
      </c>
      <c r="P50" s="19" t="e">
        <f>$C$50*P48/C48</f>
        <v>#REF!</v>
      </c>
      <c r="Q50" s="14" t="s">
        <v>172</v>
      </c>
    </row>
    <row r="51" spans="1:17">
      <c r="A51" s="49" t="s">
        <v>292</v>
      </c>
      <c r="B51" s="10" t="s">
        <v>293</v>
      </c>
      <c r="C51" s="19">
        <v>0</v>
      </c>
      <c r="D51" s="19" t="e">
        <f t="shared" si="8"/>
        <v>#REF!</v>
      </c>
      <c r="E51" s="14" t="s">
        <v>172</v>
      </c>
      <c r="F51" s="14" t="s">
        <v>172</v>
      </c>
      <c r="G51" s="14" t="s">
        <v>172</v>
      </c>
      <c r="H51" s="14" t="s">
        <v>172</v>
      </c>
      <c r="I51" s="19" t="e">
        <f>$C$51*G48/C48</f>
        <v>#REF!</v>
      </c>
      <c r="J51" s="19">
        <v>0</v>
      </c>
      <c r="K51" s="19">
        <v>0</v>
      </c>
      <c r="L51" s="19" t="e">
        <f t="shared" si="7"/>
        <v>#REF!</v>
      </c>
      <c r="M51" s="14" t="s">
        <v>172</v>
      </c>
      <c r="N51" s="19" t="e">
        <f>$C$51*N48/C48</f>
        <v>#REF!</v>
      </c>
      <c r="O51" s="14" t="s">
        <v>172</v>
      </c>
      <c r="P51" s="19" t="e">
        <f>$C$51*P48/C48</f>
        <v>#REF!</v>
      </c>
      <c r="Q51" s="14" t="s">
        <v>172</v>
      </c>
    </row>
    <row r="52" spans="1:17" ht="30" customHeight="1">
      <c r="A52" s="49" t="s">
        <v>260</v>
      </c>
      <c r="B52" s="10" t="s">
        <v>256</v>
      </c>
      <c r="C52" s="19" t="e">
        <f>D52+L52</f>
        <v>#REF!</v>
      </c>
      <c r="D52" s="19" t="e">
        <f t="shared" si="8"/>
        <v>#REF!</v>
      </c>
      <c r="E52" s="14" t="s">
        <v>172</v>
      </c>
      <c r="F52" s="14" t="s">
        <v>172</v>
      </c>
      <c r="G52" s="14" t="s">
        <v>172</v>
      </c>
      <c r="H52" s="14" t="s">
        <v>172</v>
      </c>
      <c r="I52" s="19" t="e">
        <f>I53+I54</f>
        <v>#REF!</v>
      </c>
      <c r="J52" s="19">
        <v>0</v>
      </c>
      <c r="K52" s="19">
        <v>0</v>
      </c>
      <c r="L52" s="19" t="e">
        <f t="shared" si="7"/>
        <v>#REF!</v>
      </c>
      <c r="M52" s="14" t="s">
        <v>172</v>
      </c>
      <c r="N52" s="19" t="e">
        <f>N53+N54</f>
        <v>#REF!</v>
      </c>
      <c r="O52" s="14" t="s">
        <v>172</v>
      </c>
      <c r="P52" s="19" t="e">
        <f>P53+P54</f>
        <v>#REF!</v>
      </c>
      <c r="Q52" s="14" t="s">
        <v>172</v>
      </c>
    </row>
    <row r="53" spans="1:17">
      <c r="A53" s="49" t="s">
        <v>294</v>
      </c>
      <c r="B53" s="10" t="s">
        <v>254</v>
      </c>
      <c r="C53" s="19">
        <v>0</v>
      </c>
      <c r="D53" s="19" t="e">
        <f t="shared" si="8"/>
        <v>#REF!</v>
      </c>
      <c r="E53" s="14" t="s">
        <v>172</v>
      </c>
      <c r="F53" s="14" t="s">
        <v>172</v>
      </c>
      <c r="G53" s="14" t="s">
        <v>172</v>
      </c>
      <c r="H53" s="14" t="s">
        <v>172</v>
      </c>
      <c r="I53" s="19" t="e">
        <f>$C$53*G48/C48</f>
        <v>#REF!</v>
      </c>
      <c r="J53" s="19">
        <v>0</v>
      </c>
      <c r="K53" s="19">
        <v>0</v>
      </c>
      <c r="L53" s="19" t="e">
        <f t="shared" si="7"/>
        <v>#REF!</v>
      </c>
      <c r="M53" s="14" t="s">
        <v>172</v>
      </c>
      <c r="N53" s="19" t="e">
        <f>$C$53*N48/C48</f>
        <v>#REF!</v>
      </c>
      <c r="O53" s="14" t="s">
        <v>172</v>
      </c>
      <c r="P53" s="19" t="e">
        <f>$C$53*P48/C48</f>
        <v>#REF!</v>
      </c>
      <c r="Q53" s="14" t="s">
        <v>172</v>
      </c>
    </row>
    <row r="54" spans="1:17">
      <c r="A54" s="49" t="s">
        <v>295</v>
      </c>
      <c r="B54" s="10" t="s">
        <v>168</v>
      </c>
      <c r="C54" s="19">
        <v>0</v>
      </c>
      <c r="D54" s="19" t="e">
        <f t="shared" si="8"/>
        <v>#REF!</v>
      </c>
      <c r="E54" s="14" t="s">
        <v>172</v>
      </c>
      <c r="F54" s="14" t="s">
        <v>172</v>
      </c>
      <c r="G54" s="14" t="s">
        <v>172</v>
      </c>
      <c r="H54" s="14" t="s">
        <v>172</v>
      </c>
      <c r="I54" s="19" t="e">
        <f>$C$54*G48/C48</f>
        <v>#REF!</v>
      </c>
      <c r="J54" s="19">
        <v>0</v>
      </c>
      <c r="K54" s="19">
        <v>0</v>
      </c>
      <c r="L54" s="19" t="e">
        <f t="shared" si="7"/>
        <v>#REF!</v>
      </c>
      <c r="M54" s="14" t="s">
        <v>172</v>
      </c>
      <c r="N54" s="19" t="e">
        <f>$C$54*N48/C48</f>
        <v>#REF!</v>
      </c>
      <c r="O54" s="14" t="s">
        <v>172</v>
      </c>
      <c r="P54" s="19" t="e">
        <f>$C$54*P48/C48</f>
        <v>#REF!</v>
      </c>
      <c r="Q54" s="14" t="s">
        <v>172</v>
      </c>
    </row>
    <row r="55" spans="1:17">
      <c r="A55" s="49" t="s">
        <v>261</v>
      </c>
      <c r="B55" s="10" t="s">
        <v>148</v>
      </c>
      <c r="C55" s="20" t="e">
        <f>IF($C$17/12/$C$49*1000=#REF!,$C$17/12/$C$49*1000,"помилка")</f>
        <v>#REF!</v>
      </c>
      <c r="D55" s="20" t="e">
        <f>$C$55</f>
        <v>#REF!</v>
      </c>
      <c r="E55" s="20" t="s">
        <v>172</v>
      </c>
      <c r="F55" s="20" t="s">
        <v>172</v>
      </c>
      <c r="G55" s="20" t="s">
        <v>172</v>
      </c>
      <c r="H55" s="20" t="s">
        <v>172</v>
      </c>
      <c r="I55" s="20" t="e">
        <f>$C$55</f>
        <v>#REF!</v>
      </c>
      <c r="J55" s="20" t="e">
        <f>$C$55</f>
        <v>#REF!</v>
      </c>
      <c r="K55" s="20" t="e">
        <f>$C$55</f>
        <v>#REF!</v>
      </c>
      <c r="L55" s="20" t="e">
        <f>$C$55</f>
        <v>#REF!</v>
      </c>
      <c r="M55" s="20" t="s">
        <v>172</v>
      </c>
      <c r="N55" s="20" t="e">
        <f>$C$55</f>
        <v>#REF!</v>
      </c>
      <c r="O55" s="20" t="s">
        <v>172</v>
      </c>
      <c r="P55" s="20" t="e">
        <f>$C$55</f>
        <v>#REF!</v>
      </c>
      <c r="Q55" s="20" t="s">
        <v>172</v>
      </c>
    </row>
    <row r="56" spans="1:17">
      <c r="A56" s="49" t="s">
        <v>262</v>
      </c>
      <c r="B56" s="10" t="s">
        <v>169</v>
      </c>
      <c r="C56" s="20" t="e">
        <f>L56</f>
        <v>#REF!</v>
      </c>
      <c r="D56" s="20" t="s">
        <v>172</v>
      </c>
      <c r="E56" s="20" t="s">
        <v>172</v>
      </c>
      <c r="F56" s="20" t="s">
        <v>172</v>
      </c>
      <c r="G56" s="20" t="s">
        <v>172</v>
      </c>
      <c r="H56" s="20" t="s">
        <v>172</v>
      </c>
      <c r="I56" s="20" t="s">
        <v>172</v>
      </c>
      <c r="J56" s="20" t="s">
        <v>172</v>
      </c>
      <c r="K56" s="20" t="s">
        <v>172</v>
      </c>
      <c r="L56" s="20" t="e">
        <f>N56+P56</f>
        <v>#REF!</v>
      </c>
      <c r="M56" s="20" t="s">
        <v>172</v>
      </c>
      <c r="N56" s="74" t="e">
        <f>#REF!</f>
        <v>#REF!</v>
      </c>
      <c r="O56" s="20" t="s">
        <v>172</v>
      </c>
      <c r="P56" s="74" t="e">
        <f>#REF!</f>
        <v>#REF!</v>
      </c>
      <c r="Q56" s="20" t="s">
        <v>172</v>
      </c>
    </row>
    <row r="57" spans="1:17">
      <c r="A57" s="49" t="s">
        <v>263</v>
      </c>
      <c r="B57" s="10" t="s">
        <v>170</v>
      </c>
      <c r="C57" s="20" t="e">
        <f>#REF!</f>
        <v>#REF!</v>
      </c>
      <c r="D57" s="20" t="s">
        <v>172</v>
      </c>
      <c r="E57" s="20" t="s">
        <v>172</v>
      </c>
      <c r="F57" s="20" t="s">
        <v>172</v>
      </c>
      <c r="G57" s="20" t="s">
        <v>172</v>
      </c>
      <c r="H57" s="20" t="s">
        <v>172</v>
      </c>
      <c r="I57" s="20" t="s">
        <v>172</v>
      </c>
      <c r="J57" s="20" t="s">
        <v>172</v>
      </c>
      <c r="K57" s="20" t="e">
        <f>$C$57</f>
        <v>#REF!</v>
      </c>
      <c r="L57" s="20" t="e">
        <f>$C$57</f>
        <v>#REF!</v>
      </c>
      <c r="M57" s="20" t="s">
        <v>172</v>
      </c>
      <c r="N57" s="20" t="e">
        <f>$C$57</f>
        <v>#REF!</v>
      </c>
      <c r="O57" s="20" t="s">
        <v>172</v>
      </c>
      <c r="P57" s="20" t="e">
        <f>$C$57</f>
        <v>#REF!</v>
      </c>
      <c r="Q57" s="20" t="s">
        <v>172</v>
      </c>
    </row>
    <row r="58" spans="1:17" s="25" customFormat="1">
      <c r="A58" s="49" t="s">
        <v>298</v>
      </c>
      <c r="B58" s="15" t="s">
        <v>296</v>
      </c>
      <c r="C58" s="68"/>
      <c r="D58" s="20">
        <f>$C$58</f>
        <v>0</v>
      </c>
      <c r="E58" s="20">
        <f>$C$58</f>
        <v>0</v>
      </c>
      <c r="F58" s="20" t="s">
        <v>172</v>
      </c>
      <c r="G58" s="20">
        <f>$C$58</f>
        <v>0</v>
      </c>
      <c r="H58" s="20" t="s">
        <v>172</v>
      </c>
      <c r="I58" s="20">
        <f>$C$58</f>
        <v>0</v>
      </c>
      <c r="J58" s="20" t="s">
        <v>172</v>
      </c>
      <c r="K58" s="20">
        <f>$C$58</f>
        <v>0</v>
      </c>
      <c r="L58" s="20">
        <f>$C$58</f>
        <v>0</v>
      </c>
      <c r="M58" s="20" t="s">
        <v>172</v>
      </c>
      <c r="N58" s="20">
        <f>$C$58</f>
        <v>0</v>
      </c>
      <c r="O58" s="20" t="s">
        <v>172</v>
      </c>
      <c r="P58" s="20">
        <f>$C$58</f>
        <v>0</v>
      </c>
      <c r="Q58" s="20" t="s">
        <v>172</v>
      </c>
    </row>
    <row r="59" spans="1:17" ht="45">
      <c r="A59" s="49" t="s">
        <v>299</v>
      </c>
      <c r="B59" s="10" t="s">
        <v>297</v>
      </c>
      <c r="C59" s="20" t="s">
        <v>172</v>
      </c>
      <c r="D59" s="75" t="e">
        <f>#REF!</f>
        <v>#REF!</v>
      </c>
      <c r="E59" s="20" t="s">
        <v>172</v>
      </c>
      <c r="F59" s="75" t="e">
        <f>#REF!</f>
        <v>#REF!</v>
      </c>
      <c r="G59" s="20" t="s">
        <v>172</v>
      </c>
      <c r="H59" s="75" t="e">
        <f>#REF!</f>
        <v>#REF!</v>
      </c>
      <c r="I59" s="20" t="s">
        <v>172</v>
      </c>
      <c r="J59" s="20" t="s">
        <v>172</v>
      </c>
      <c r="K59" s="69" t="e">
        <f>H59</f>
        <v>#REF!</v>
      </c>
      <c r="L59" s="20" t="s">
        <v>172</v>
      </c>
      <c r="M59" s="69" t="e">
        <f>#REF!</f>
        <v>#REF!</v>
      </c>
      <c r="N59" s="20" t="s">
        <v>172</v>
      </c>
      <c r="O59" s="69" t="e">
        <f>#REF!</f>
        <v>#REF!</v>
      </c>
      <c r="P59" s="20" t="s">
        <v>172</v>
      </c>
      <c r="Q59" s="69" t="e">
        <f>#REF!</f>
        <v>#REF!</v>
      </c>
    </row>
    <row r="60" spans="1:17" ht="17.25" customHeight="1">
      <c r="A60" s="49" t="s">
        <v>300</v>
      </c>
      <c r="B60" s="10" t="s">
        <v>149</v>
      </c>
      <c r="C60" s="20" t="s">
        <v>172</v>
      </c>
      <c r="D60" s="20" t="e">
        <f>#REF!</f>
        <v>#REF!</v>
      </c>
      <c r="E60" s="20" t="s">
        <v>172</v>
      </c>
      <c r="F60" s="20" t="s">
        <v>172</v>
      </c>
      <c r="G60" s="20" t="s">
        <v>172</v>
      </c>
      <c r="H60" s="20" t="s">
        <v>172</v>
      </c>
      <c r="I60" s="20" t="s">
        <v>172</v>
      </c>
      <c r="J60" s="20" t="s">
        <v>172</v>
      </c>
      <c r="K60" s="20" t="s">
        <v>172</v>
      </c>
      <c r="L60" s="20" t="s">
        <v>172</v>
      </c>
      <c r="M60" s="20" t="s">
        <v>172</v>
      </c>
      <c r="N60" s="20" t="s">
        <v>172</v>
      </c>
      <c r="O60" s="20" t="s">
        <v>172</v>
      </c>
      <c r="P60" s="20" t="s">
        <v>172</v>
      </c>
      <c r="Q60" s="20" t="s">
        <v>172</v>
      </c>
    </row>
    <row r="61" spans="1:17" ht="33" customHeight="1">
      <c r="A61" s="49" t="s">
        <v>301</v>
      </c>
      <c r="B61" s="10" t="s">
        <v>150</v>
      </c>
      <c r="C61" s="20" t="s">
        <v>172</v>
      </c>
      <c r="D61" s="20" t="e">
        <f>#REF!</f>
        <v>#REF!</v>
      </c>
      <c r="E61" s="20" t="s">
        <v>172</v>
      </c>
      <c r="F61" s="20" t="s">
        <v>172</v>
      </c>
      <c r="G61" s="20" t="s">
        <v>172</v>
      </c>
      <c r="H61" s="20" t="s">
        <v>172</v>
      </c>
      <c r="I61" s="20" t="s">
        <v>172</v>
      </c>
      <c r="J61" s="20" t="s">
        <v>172</v>
      </c>
      <c r="K61" s="20" t="s">
        <v>172</v>
      </c>
      <c r="L61" s="20" t="s">
        <v>172</v>
      </c>
      <c r="M61" s="20" t="s">
        <v>172</v>
      </c>
      <c r="N61" s="20" t="s">
        <v>172</v>
      </c>
      <c r="O61" s="20" t="s">
        <v>172</v>
      </c>
      <c r="P61" s="20" t="s">
        <v>172</v>
      </c>
      <c r="Q61" s="20" t="s">
        <v>172</v>
      </c>
    </row>
    <row r="62" spans="1:17" ht="27.75" customHeight="1">
      <c r="A62" s="49" t="s">
        <v>302</v>
      </c>
      <c r="B62" s="10" t="s">
        <v>264</v>
      </c>
      <c r="C62" s="19">
        <f>D62+L62</f>
        <v>0</v>
      </c>
      <c r="D62" s="19">
        <f>F62</f>
        <v>0</v>
      </c>
      <c r="E62" s="14" t="s">
        <v>172</v>
      </c>
      <c r="F62" s="19"/>
      <c r="G62" s="14" t="s">
        <v>172</v>
      </c>
      <c r="H62" s="14" t="s">
        <v>172</v>
      </c>
      <c r="I62" s="20" t="s">
        <v>172</v>
      </c>
      <c r="J62" s="20" t="s">
        <v>172</v>
      </c>
      <c r="K62" s="20" t="s">
        <v>172</v>
      </c>
      <c r="L62" s="19">
        <f>O62+Q62</f>
        <v>0</v>
      </c>
      <c r="M62" s="14" t="s">
        <v>172</v>
      </c>
      <c r="N62" s="14" t="s">
        <v>172</v>
      </c>
      <c r="O62" s="19"/>
      <c r="P62" s="14" t="s">
        <v>172</v>
      </c>
      <c r="Q62" s="19"/>
    </row>
    <row r="63" spans="1:17" ht="18.75" customHeight="1">
      <c r="A63" s="17"/>
      <c r="B63" s="16"/>
    </row>
    <row r="64" spans="1:17" ht="30" customHeight="1">
      <c r="A64" s="17"/>
      <c r="B64" s="669" t="s">
        <v>265</v>
      </c>
      <c r="C64" s="669"/>
      <c r="D64" s="669"/>
      <c r="E64" s="669"/>
    </row>
    <row r="65" spans="1:16">
      <c r="A65" s="17"/>
      <c r="B65" s="16"/>
    </row>
    <row r="66" spans="1:16" ht="15.75">
      <c r="A66" s="17"/>
      <c r="C66" s="50" t="s">
        <v>236</v>
      </c>
      <c r="D66" s="26"/>
      <c r="F66" s="670"/>
      <c r="G66" s="670"/>
      <c r="H66" s="675" t="s">
        <v>239</v>
      </c>
      <c r="I66" s="675"/>
      <c r="J66" s="670"/>
      <c r="K66" s="670"/>
      <c r="L66" s="670"/>
    </row>
    <row r="67" spans="1:16" ht="15" customHeight="1">
      <c r="A67" s="17"/>
      <c r="C67" s="51"/>
      <c r="D67" s="26"/>
      <c r="F67" s="672" t="s">
        <v>238</v>
      </c>
      <c r="G67" s="672"/>
      <c r="H67" s="675"/>
      <c r="I67" s="675"/>
      <c r="J67" s="671" t="s">
        <v>240</v>
      </c>
      <c r="K67" s="671"/>
      <c r="L67" s="671"/>
    </row>
    <row r="68" spans="1:16" ht="15.75">
      <c r="A68" s="17"/>
      <c r="C68" s="50" t="s">
        <v>237</v>
      </c>
      <c r="D68" s="26"/>
      <c r="F68" s="670"/>
      <c r="G68" s="670"/>
      <c r="H68" s="675"/>
      <c r="I68" s="675"/>
      <c r="J68" s="673"/>
      <c r="K68" s="673"/>
      <c r="L68" s="673"/>
      <c r="N68" s="676"/>
      <c r="O68" s="676"/>
      <c r="P68" s="676"/>
    </row>
    <row r="69" spans="1:16" ht="15.75">
      <c r="A69" s="17"/>
      <c r="C69" s="51"/>
      <c r="D69" s="26"/>
      <c r="F69" s="672" t="s">
        <v>238</v>
      </c>
      <c r="G69" s="672"/>
      <c r="H69" s="675"/>
      <c r="I69" s="675"/>
      <c r="J69" s="671" t="s">
        <v>240</v>
      </c>
      <c r="K69" s="671"/>
      <c r="L69" s="671"/>
      <c r="N69" s="674" t="s">
        <v>303</v>
      </c>
      <c r="O69" s="674"/>
      <c r="P69" s="674"/>
    </row>
    <row r="70" spans="1:16">
      <c r="A70" s="17"/>
      <c r="B70" s="16"/>
    </row>
    <row r="71" spans="1:16">
      <c r="A71" s="17"/>
      <c r="B71" s="16"/>
    </row>
    <row r="72" spans="1:16">
      <c r="A72" s="17"/>
      <c r="B72" s="16"/>
    </row>
    <row r="73" spans="1:16">
      <c r="A73" s="17"/>
      <c r="B73" s="16"/>
    </row>
    <row r="74" spans="1:16">
      <c r="A74" s="17"/>
      <c r="B74" s="16"/>
    </row>
    <row r="75" spans="1:16">
      <c r="A75" s="17"/>
      <c r="B75" s="16"/>
    </row>
    <row r="76" spans="1:16">
      <c r="A76" s="17"/>
      <c r="B76" s="16"/>
    </row>
    <row r="77" spans="1:16">
      <c r="A77" s="17"/>
      <c r="B77" s="16"/>
    </row>
    <row r="78" spans="1:16">
      <c r="A78" s="17"/>
      <c r="B78" s="16"/>
    </row>
    <row r="79" spans="1:16">
      <c r="A79" s="17"/>
      <c r="B79" s="16"/>
    </row>
    <row r="80" spans="1:16">
      <c r="A80" s="17"/>
      <c r="B80" s="16"/>
    </row>
    <row r="81" spans="1:2">
      <c r="A81" s="17"/>
      <c r="B81" s="16"/>
    </row>
    <row r="82" spans="1:2">
      <c r="A82" s="17"/>
      <c r="B82" s="16"/>
    </row>
    <row r="83" spans="1:2">
      <c r="A83" s="17"/>
      <c r="B83" s="16"/>
    </row>
    <row r="84" spans="1:2">
      <c r="A84" s="17"/>
      <c r="B84" s="16"/>
    </row>
    <row r="85" spans="1:2">
      <c r="A85" s="17"/>
      <c r="B85" s="16"/>
    </row>
    <row r="86" spans="1:2">
      <c r="A86" s="17"/>
      <c r="B86" s="16"/>
    </row>
    <row r="87" spans="1:2">
      <c r="A87" s="17"/>
      <c r="B87" s="16"/>
    </row>
    <row r="88" spans="1:2">
      <c r="A88" s="17"/>
      <c r="B88" s="16"/>
    </row>
    <row r="89" spans="1:2">
      <c r="A89" s="17"/>
      <c r="B89" s="16"/>
    </row>
    <row r="90" spans="1:2">
      <c r="A90" s="17"/>
      <c r="B90" s="16"/>
    </row>
  </sheetData>
  <sheetProtection selectLockedCells="1"/>
  <mergeCells count="31">
    <mergeCell ref="F68:G68"/>
    <mergeCell ref="F69:G69"/>
    <mergeCell ref="J68:L68"/>
    <mergeCell ref="L11:M12"/>
    <mergeCell ref="N69:P69"/>
    <mergeCell ref="J69:L69"/>
    <mergeCell ref="H66:I69"/>
    <mergeCell ref="N68:P68"/>
    <mergeCell ref="D10:K10"/>
    <mergeCell ref="L10:Q10"/>
    <mergeCell ref="B64:E64"/>
    <mergeCell ref="J66:L66"/>
    <mergeCell ref="J67:L67"/>
    <mergeCell ref="F66:G66"/>
    <mergeCell ref="F67:G67"/>
    <mergeCell ref="N2:Q2"/>
    <mergeCell ref="E12:F12"/>
    <mergeCell ref="G12:H12"/>
    <mergeCell ref="A5:Q5"/>
    <mergeCell ref="A9:A13"/>
    <mergeCell ref="B9:B13"/>
    <mergeCell ref="C9:C12"/>
    <mergeCell ref="D9:Q9"/>
    <mergeCell ref="I11:K12"/>
    <mergeCell ref="E11:H11"/>
    <mergeCell ref="D11:D12"/>
    <mergeCell ref="N11:O12"/>
    <mergeCell ref="P11:Q12"/>
    <mergeCell ref="E7:I7"/>
    <mergeCell ref="N3:Q3"/>
    <mergeCell ref="B6:P6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colBreaks count="1" manualBreakCount="1">
    <brk id="1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67"/>
  <sheetViews>
    <sheetView zoomScaleSheetLayoutView="80" workbookViewId="0">
      <pane xSplit="2" ySplit="16" topLeftCell="C17" activePane="bottomRight" state="frozen"/>
      <selection sqref="A1:E1"/>
      <selection pane="topRight" sqref="A1:E1"/>
      <selection pane="bottomLeft" sqref="A1:E1"/>
      <selection pane="bottomRight" activeCell="F23" sqref="F22:F23"/>
    </sheetView>
  </sheetViews>
  <sheetFormatPr defaultRowHeight="15"/>
  <cols>
    <col min="1" max="1" width="4.85546875" style="18" customWidth="1"/>
    <col min="2" max="2" width="75.7109375" style="17" customWidth="1"/>
    <col min="3" max="3" width="19.7109375" style="17" customWidth="1"/>
    <col min="4" max="4" width="13.7109375" style="17" customWidth="1"/>
    <col min="5" max="5" width="10.42578125" style="17" customWidth="1"/>
    <col min="6" max="6" width="12.85546875" style="17" customWidth="1"/>
    <col min="7" max="7" width="10.42578125" style="17" customWidth="1"/>
    <col min="8" max="8" width="12.85546875" style="17" customWidth="1"/>
    <col min="9" max="9" width="10.42578125" style="17" customWidth="1"/>
    <col min="10" max="13" width="12.5703125" style="17" customWidth="1"/>
    <col min="14" max="15" width="12.28515625" style="17" customWidth="1"/>
    <col min="16" max="23" width="9.140625" style="17"/>
    <col min="24" max="24" width="12.140625" style="17" bestFit="1" customWidth="1"/>
    <col min="25" max="27" width="9.140625" style="17"/>
    <col min="28" max="28" width="12.140625" style="17" bestFit="1" customWidth="1"/>
    <col min="29" max="254" width="9.140625" style="17"/>
    <col min="255" max="255" width="4.85546875" style="17" customWidth="1"/>
    <col min="256" max="256" width="75.7109375" style="17" customWidth="1"/>
    <col min="257" max="257" width="12.5703125" style="17" customWidth="1"/>
    <col min="258" max="258" width="13.7109375" style="17" customWidth="1"/>
    <col min="259" max="259" width="10.42578125" style="17" customWidth="1"/>
    <col min="260" max="260" width="12.85546875" style="17" customWidth="1"/>
    <col min="261" max="261" width="10.42578125" style="17" customWidth="1"/>
    <col min="262" max="262" width="12.85546875" style="17" customWidth="1"/>
    <col min="263" max="263" width="10.42578125" style="17" customWidth="1"/>
    <col min="264" max="267" width="12.5703125" style="17" customWidth="1"/>
    <col min="268" max="268" width="9.42578125" style="17" bestFit="1" customWidth="1"/>
    <col min="269" max="269" width="12.42578125" style="17" customWidth="1"/>
    <col min="270" max="510" width="9.140625" style="17"/>
    <col min="511" max="511" width="4.85546875" style="17" customWidth="1"/>
    <col min="512" max="512" width="75.7109375" style="17" customWidth="1"/>
    <col min="513" max="513" width="12.5703125" style="17" customWidth="1"/>
    <col min="514" max="514" width="13.7109375" style="17" customWidth="1"/>
    <col min="515" max="515" width="10.42578125" style="17" customWidth="1"/>
    <col min="516" max="516" width="12.85546875" style="17" customWidth="1"/>
    <col min="517" max="517" width="10.42578125" style="17" customWidth="1"/>
    <col min="518" max="518" width="12.85546875" style="17" customWidth="1"/>
    <col min="519" max="519" width="10.42578125" style="17" customWidth="1"/>
    <col min="520" max="523" width="12.5703125" style="17" customWidth="1"/>
    <col min="524" max="524" width="9.42578125" style="17" bestFit="1" customWidth="1"/>
    <col min="525" max="525" width="12.42578125" style="17" customWidth="1"/>
    <col min="526" max="766" width="9.140625" style="17"/>
    <col min="767" max="767" width="4.85546875" style="17" customWidth="1"/>
    <col min="768" max="768" width="75.7109375" style="17" customWidth="1"/>
    <col min="769" max="769" width="12.5703125" style="17" customWidth="1"/>
    <col min="770" max="770" width="13.7109375" style="17" customWidth="1"/>
    <col min="771" max="771" width="10.42578125" style="17" customWidth="1"/>
    <col min="772" max="772" width="12.85546875" style="17" customWidth="1"/>
    <col min="773" max="773" width="10.42578125" style="17" customWidth="1"/>
    <col min="774" max="774" width="12.85546875" style="17" customWidth="1"/>
    <col min="775" max="775" width="10.42578125" style="17" customWidth="1"/>
    <col min="776" max="779" width="12.5703125" style="17" customWidth="1"/>
    <col min="780" max="780" width="9.42578125" style="17" bestFit="1" customWidth="1"/>
    <col min="781" max="781" width="12.42578125" style="17" customWidth="1"/>
    <col min="782" max="1022" width="9.140625" style="17"/>
    <col min="1023" max="1023" width="4.85546875" style="17" customWidth="1"/>
    <col min="1024" max="1024" width="75.7109375" style="17" customWidth="1"/>
    <col min="1025" max="1025" width="12.5703125" style="17" customWidth="1"/>
    <col min="1026" max="1026" width="13.7109375" style="17" customWidth="1"/>
    <col min="1027" max="1027" width="10.42578125" style="17" customWidth="1"/>
    <col min="1028" max="1028" width="12.85546875" style="17" customWidth="1"/>
    <col min="1029" max="1029" width="10.42578125" style="17" customWidth="1"/>
    <col min="1030" max="1030" width="12.85546875" style="17" customWidth="1"/>
    <col min="1031" max="1031" width="10.42578125" style="17" customWidth="1"/>
    <col min="1032" max="1035" width="12.5703125" style="17" customWidth="1"/>
    <col min="1036" max="1036" width="9.42578125" style="17" bestFit="1" customWidth="1"/>
    <col min="1037" max="1037" width="12.42578125" style="17" customWidth="1"/>
    <col min="1038" max="1278" width="9.140625" style="17"/>
    <col min="1279" max="1279" width="4.85546875" style="17" customWidth="1"/>
    <col min="1280" max="1280" width="75.7109375" style="17" customWidth="1"/>
    <col min="1281" max="1281" width="12.5703125" style="17" customWidth="1"/>
    <col min="1282" max="1282" width="13.7109375" style="17" customWidth="1"/>
    <col min="1283" max="1283" width="10.42578125" style="17" customWidth="1"/>
    <col min="1284" max="1284" width="12.85546875" style="17" customWidth="1"/>
    <col min="1285" max="1285" width="10.42578125" style="17" customWidth="1"/>
    <col min="1286" max="1286" width="12.85546875" style="17" customWidth="1"/>
    <col min="1287" max="1287" width="10.42578125" style="17" customWidth="1"/>
    <col min="1288" max="1291" width="12.5703125" style="17" customWidth="1"/>
    <col min="1292" max="1292" width="9.42578125" style="17" bestFit="1" customWidth="1"/>
    <col min="1293" max="1293" width="12.42578125" style="17" customWidth="1"/>
    <col min="1294" max="1534" width="9.140625" style="17"/>
    <col min="1535" max="1535" width="4.85546875" style="17" customWidth="1"/>
    <col min="1536" max="1536" width="75.7109375" style="17" customWidth="1"/>
    <col min="1537" max="1537" width="12.5703125" style="17" customWidth="1"/>
    <col min="1538" max="1538" width="13.7109375" style="17" customWidth="1"/>
    <col min="1539" max="1539" width="10.42578125" style="17" customWidth="1"/>
    <col min="1540" max="1540" width="12.85546875" style="17" customWidth="1"/>
    <col min="1541" max="1541" width="10.42578125" style="17" customWidth="1"/>
    <col min="1542" max="1542" width="12.85546875" style="17" customWidth="1"/>
    <col min="1543" max="1543" width="10.42578125" style="17" customWidth="1"/>
    <col min="1544" max="1547" width="12.5703125" style="17" customWidth="1"/>
    <col min="1548" max="1548" width="9.42578125" style="17" bestFit="1" customWidth="1"/>
    <col min="1549" max="1549" width="12.42578125" style="17" customWidth="1"/>
    <col min="1550" max="1790" width="9.140625" style="17"/>
    <col min="1791" max="1791" width="4.85546875" style="17" customWidth="1"/>
    <col min="1792" max="1792" width="75.7109375" style="17" customWidth="1"/>
    <col min="1793" max="1793" width="12.5703125" style="17" customWidth="1"/>
    <col min="1794" max="1794" width="13.7109375" style="17" customWidth="1"/>
    <col min="1795" max="1795" width="10.42578125" style="17" customWidth="1"/>
    <col min="1796" max="1796" width="12.85546875" style="17" customWidth="1"/>
    <col min="1797" max="1797" width="10.42578125" style="17" customWidth="1"/>
    <col min="1798" max="1798" width="12.85546875" style="17" customWidth="1"/>
    <col min="1799" max="1799" width="10.42578125" style="17" customWidth="1"/>
    <col min="1800" max="1803" width="12.5703125" style="17" customWidth="1"/>
    <col min="1804" max="1804" width="9.42578125" style="17" bestFit="1" customWidth="1"/>
    <col min="1805" max="1805" width="12.42578125" style="17" customWidth="1"/>
    <col min="1806" max="2046" width="9.140625" style="17"/>
    <col min="2047" max="2047" width="4.85546875" style="17" customWidth="1"/>
    <col min="2048" max="2048" width="75.7109375" style="17" customWidth="1"/>
    <col min="2049" max="2049" width="12.5703125" style="17" customWidth="1"/>
    <col min="2050" max="2050" width="13.7109375" style="17" customWidth="1"/>
    <col min="2051" max="2051" width="10.42578125" style="17" customWidth="1"/>
    <col min="2052" max="2052" width="12.85546875" style="17" customWidth="1"/>
    <col min="2053" max="2053" width="10.42578125" style="17" customWidth="1"/>
    <col min="2054" max="2054" width="12.85546875" style="17" customWidth="1"/>
    <col min="2055" max="2055" width="10.42578125" style="17" customWidth="1"/>
    <col min="2056" max="2059" width="12.5703125" style="17" customWidth="1"/>
    <col min="2060" max="2060" width="9.42578125" style="17" bestFit="1" customWidth="1"/>
    <col min="2061" max="2061" width="12.42578125" style="17" customWidth="1"/>
    <col min="2062" max="2302" width="9.140625" style="17"/>
    <col min="2303" max="2303" width="4.85546875" style="17" customWidth="1"/>
    <col min="2304" max="2304" width="75.7109375" style="17" customWidth="1"/>
    <col min="2305" max="2305" width="12.5703125" style="17" customWidth="1"/>
    <col min="2306" max="2306" width="13.7109375" style="17" customWidth="1"/>
    <col min="2307" max="2307" width="10.42578125" style="17" customWidth="1"/>
    <col min="2308" max="2308" width="12.85546875" style="17" customWidth="1"/>
    <col min="2309" max="2309" width="10.42578125" style="17" customWidth="1"/>
    <col min="2310" max="2310" width="12.85546875" style="17" customWidth="1"/>
    <col min="2311" max="2311" width="10.42578125" style="17" customWidth="1"/>
    <col min="2312" max="2315" width="12.5703125" style="17" customWidth="1"/>
    <col min="2316" max="2316" width="9.42578125" style="17" bestFit="1" customWidth="1"/>
    <col min="2317" max="2317" width="12.42578125" style="17" customWidth="1"/>
    <col min="2318" max="2558" width="9.140625" style="17"/>
    <col min="2559" max="2559" width="4.85546875" style="17" customWidth="1"/>
    <col min="2560" max="2560" width="75.7109375" style="17" customWidth="1"/>
    <col min="2561" max="2561" width="12.5703125" style="17" customWidth="1"/>
    <col min="2562" max="2562" width="13.7109375" style="17" customWidth="1"/>
    <col min="2563" max="2563" width="10.42578125" style="17" customWidth="1"/>
    <col min="2564" max="2564" width="12.85546875" style="17" customWidth="1"/>
    <col min="2565" max="2565" width="10.42578125" style="17" customWidth="1"/>
    <col min="2566" max="2566" width="12.85546875" style="17" customWidth="1"/>
    <col min="2567" max="2567" width="10.42578125" style="17" customWidth="1"/>
    <col min="2568" max="2571" width="12.5703125" style="17" customWidth="1"/>
    <col min="2572" max="2572" width="9.42578125" style="17" bestFit="1" customWidth="1"/>
    <col min="2573" max="2573" width="12.42578125" style="17" customWidth="1"/>
    <col min="2574" max="2814" width="9.140625" style="17"/>
    <col min="2815" max="2815" width="4.85546875" style="17" customWidth="1"/>
    <col min="2816" max="2816" width="75.7109375" style="17" customWidth="1"/>
    <col min="2817" max="2817" width="12.5703125" style="17" customWidth="1"/>
    <col min="2818" max="2818" width="13.7109375" style="17" customWidth="1"/>
    <col min="2819" max="2819" width="10.42578125" style="17" customWidth="1"/>
    <col min="2820" max="2820" width="12.85546875" style="17" customWidth="1"/>
    <col min="2821" max="2821" width="10.42578125" style="17" customWidth="1"/>
    <col min="2822" max="2822" width="12.85546875" style="17" customWidth="1"/>
    <col min="2823" max="2823" width="10.42578125" style="17" customWidth="1"/>
    <col min="2824" max="2827" width="12.5703125" style="17" customWidth="1"/>
    <col min="2828" max="2828" width="9.42578125" style="17" bestFit="1" customWidth="1"/>
    <col min="2829" max="2829" width="12.42578125" style="17" customWidth="1"/>
    <col min="2830" max="3070" width="9.140625" style="17"/>
    <col min="3071" max="3071" width="4.85546875" style="17" customWidth="1"/>
    <col min="3072" max="3072" width="75.7109375" style="17" customWidth="1"/>
    <col min="3073" max="3073" width="12.5703125" style="17" customWidth="1"/>
    <col min="3074" max="3074" width="13.7109375" style="17" customWidth="1"/>
    <col min="3075" max="3075" width="10.42578125" style="17" customWidth="1"/>
    <col min="3076" max="3076" width="12.85546875" style="17" customWidth="1"/>
    <col min="3077" max="3077" width="10.42578125" style="17" customWidth="1"/>
    <col min="3078" max="3078" width="12.85546875" style="17" customWidth="1"/>
    <col min="3079" max="3079" width="10.42578125" style="17" customWidth="1"/>
    <col min="3080" max="3083" width="12.5703125" style="17" customWidth="1"/>
    <col min="3084" max="3084" width="9.42578125" style="17" bestFit="1" customWidth="1"/>
    <col min="3085" max="3085" width="12.42578125" style="17" customWidth="1"/>
    <col min="3086" max="3326" width="9.140625" style="17"/>
    <col min="3327" max="3327" width="4.85546875" style="17" customWidth="1"/>
    <col min="3328" max="3328" width="75.7109375" style="17" customWidth="1"/>
    <col min="3329" max="3329" width="12.5703125" style="17" customWidth="1"/>
    <col min="3330" max="3330" width="13.7109375" style="17" customWidth="1"/>
    <col min="3331" max="3331" width="10.42578125" style="17" customWidth="1"/>
    <col min="3332" max="3332" width="12.85546875" style="17" customWidth="1"/>
    <col min="3333" max="3333" width="10.42578125" style="17" customWidth="1"/>
    <col min="3334" max="3334" width="12.85546875" style="17" customWidth="1"/>
    <col min="3335" max="3335" width="10.42578125" style="17" customWidth="1"/>
    <col min="3336" max="3339" width="12.5703125" style="17" customWidth="1"/>
    <col min="3340" max="3340" width="9.42578125" style="17" bestFit="1" customWidth="1"/>
    <col min="3341" max="3341" width="12.42578125" style="17" customWidth="1"/>
    <col min="3342" max="3582" width="9.140625" style="17"/>
    <col min="3583" max="3583" width="4.85546875" style="17" customWidth="1"/>
    <col min="3584" max="3584" width="75.7109375" style="17" customWidth="1"/>
    <col min="3585" max="3585" width="12.5703125" style="17" customWidth="1"/>
    <col min="3586" max="3586" width="13.7109375" style="17" customWidth="1"/>
    <col min="3587" max="3587" width="10.42578125" style="17" customWidth="1"/>
    <col min="3588" max="3588" width="12.85546875" style="17" customWidth="1"/>
    <col min="3589" max="3589" width="10.42578125" style="17" customWidth="1"/>
    <col min="3590" max="3590" width="12.85546875" style="17" customWidth="1"/>
    <col min="3591" max="3591" width="10.42578125" style="17" customWidth="1"/>
    <col min="3592" max="3595" width="12.5703125" style="17" customWidth="1"/>
    <col min="3596" max="3596" width="9.42578125" style="17" bestFit="1" customWidth="1"/>
    <col min="3597" max="3597" width="12.42578125" style="17" customWidth="1"/>
    <col min="3598" max="3838" width="9.140625" style="17"/>
    <col min="3839" max="3839" width="4.85546875" style="17" customWidth="1"/>
    <col min="3840" max="3840" width="75.7109375" style="17" customWidth="1"/>
    <col min="3841" max="3841" width="12.5703125" style="17" customWidth="1"/>
    <col min="3842" max="3842" width="13.7109375" style="17" customWidth="1"/>
    <col min="3843" max="3843" width="10.42578125" style="17" customWidth="1"/>
    <col min="3844" max="3844" width="12.85546875" style="17" customWidth="1"/>
    <col min="3845" max="3845" width="10.42578125" style="17" customWidth="1"/>
    <col min="3846" max="3846" width="12.85546875" style="17" customWidth="1"/>
    <col min="3847" max="3847" width="10.42578125" style="17" customWidth="1"/>
    <col min="3848" max="3851" width="12.5703125" style="17" customWidth="1"/>
    <col min="3852" max="3852" width="9.42578125" style="17" bestFit="1" customWidth="1"/>
    <col min="3853" max="3853" width="12.42578125" style="17" customWidth="1"/>
    <col min="3854" max="4094" width="9.140625" style="17"/>
    <col min="4095" max="4095" width="4.85546875" style="17" customWidth="1"/>
    <col min="4096" max="4096" width="75.7109375" style="17" customWidth="1"/>
    <col min="4097" max="4097" width="12.5703125" style="17" customWidth="1"/>
    <col min="4098" max="4098" width="13.7109375" style="17" customWidth="1"/>
    <col min="4099" max="4099" width="10.42578125" style="17" customWidth="1"/>
    <col min="4100" max="4100" width="12.85546875" style="17" customWidth="1"/>
    <col min="4101" max="4101" width="10.42578125" style="17" customWidth="1"/>
    <col min="4102" max="4102" width="12.85546875" style="17" customWidth="1"/>
    <col min="4103" max="4103" width="10.42578125" style="17" customWidth="1"/>
    <col min="4104" max="4107" width="12.5703125" style="17" customWidth="1"/>
    <col min="4108" max="4108" width="9.42578125" style="17" bestFit="1" customWidth="1"/>
    <col min="4109" max="4109" width="12.42578125" style="17" customWidth="1"/>
    <col min="4110" max="4350" width="9.140625" style="17"/>
    <col min="4351" max="4351" width="4.85546875" style="17" customWidth="1"/>
    <col min="4352" max="4352" width="75.7109375" style="17" customWidth="1"/>
    <col min="4353" max="4353" width="12.5703125" style="17" customWidth="1"/>
    <col min="4354" max="4354" width="13.7109375" style="17" customWidth="1"/>
    <col min="4355" max="4355" width="10.42578125" style="17" customWidth="1"/>
    <col min="4356" max="4356" width="12.85546875" style="17" customWidth="1"/>
    <col min="4357" max="4357" width="10.42578125" style="17" customWidth="1"/>
    <col min="4358" max="4358" width="12.85546875" style="17" customWidth="1"/>
    <col min="4359" max="4359" width="10.42578125" style="17" customWidth="1"/>
    <col min="4360" max="4363" width="12.5703125" style="17" customWidth="1"/>
    <col min="4364" max="4364" width="9.42578125" style="17" bestFit="1" customWidth="1"/>
    <col min="4365" max="4365" width="12.42578125" style="17" customWidth="1"/>
    <col min="4366" max="4606" width="9.140625" style="17"/>
    <col min="4607" max="4607" width="4.85546875" style="17" customWidth="1"/>
    <col min="4608" max="4608" width="75.7109375" style="17" customWidth="1"/>
    <col min="4609" max="4609" width="12.5703125" style="17" customWidth="1"/>
    <col min="4610" max="4610" width="13.7109375" style="17" customWidth="1"/>
    <col min="4611" max="4611" width="10.42578125" style="17" customWidth="1"/>
    <col min="4612" max="4612" width="12.85546875" style="17" customWidth="1"/>
    <col min="4613" max="4613" width="10.42578125" style="17" customWidth="1"/>
    <col min="4614" max="4614" width="12.85546875" style="17" customWidth="1"/>
    <col min="4615" max="4615" width="10.42578125" style="17" customWidth="1"/>
    <col min="4616" max="4619" width="12.5703125" style="17" customWidth="1"/>
    <col min="4620" max="4620" width="9.42578125" style="17" bestFit="1" customWidth="1"/>
    <col min="4621" max="4621" width="12.42578125" style="17" customWidth="1"/>
    <col min="4622" max="4862" width="9.140625" style="17"/>
    <col min="4863" max="4863" width="4.85546875" style="17" customWidth="1"/>
    <col min="4864" max="4864" width="75.7109375" style="17" customWidth="1"/>
    <col min="4865" max="4865" width="12.5703125" style="17" customWidth="1"/>
    <col min="4866" max="4866" width="13.7109375" style="17" customWidth="1"/>
    <col min="4867" max="4867" width="10.42578125" style="17" customWidth="1"/>
    <col min="4868" max="4868" width="12.85546875" style="17" customWidth="1"/>
    <col min="4869" max="4869" width="10.42578125" style="17" customWidth="1"/>
    <col min="4870" max="4870" width="12.85546875" style="17" customWidth="1"/>
    <col min="4871" max="4871" width="10.42578125" style="17" customWidth="1"/>
    <col min="4872" max="4875" width="12.5703125" style="17" customWidth="1"/>
    <col min="4876" max="4876" width="9.42578125" style="17" bestFit="1" customWidth="1"/>
    <col min="4877" max="4877" width="12.42578125" style="17" customWidth="1"/>
    <col min="4878" max="5118" width="9.140625" style="17"/>
    <col min="5119" max="5119" width="4.85546875" style="17" customWidth="1"/>
    <col min="5120" max="5120" width="75.7109375" style="17" customWidth="1"/>
    <col min="5121" max="5121" width="12.5703125" style="17" customWidth="1"/>
    <col min="5122" max="5122" width="13.7109375" style="17" customWidth="1"/>
    <col min="5123" max="5123" width="10.42578125" style="17" customWidth="1"/>
    <col min="5124" max="5124" width="12.85546875" style="17" customWidth="1"/>
    <col min="5125" max="5125" width="10.42578125" style="17" customWidth="1"/>
    <col min="5126" max="5126" width="12.85546875" style="17" customWidth="1"/>
    <col min="5127" max="5127" width="10.42578125" style="17" customWidth="1"/>
    <col min="5128" max="5131" width="12.5703125" style="17" customWidth="1"/>
    <col min="5132" max="5132" width="9.42578125" style="17" bestFit="1" customWidth="1"/>
    <col min="5133" max="5133" width="12.42578125" style="17" customWidth="1"/>
    <col min="5134" max="5374" width="9.140625" style="17"/>
    <col min="5375" max="5375" width="4.85546875" style="17" customWidth="1"/>
    <col min="5376" max="5376" width="75.7109375" style="17" customWidth="1"/>
    <col min="5377" max="5377" width="12.5703125" style="17" customWidth="1"/>
    <col min="5378" max="5378" width="13.7109375" style="17" customWidth="1"/>
    <col min="5379" max="5379" width="10.42578125" style="17" customWidth="1"/>
    <col min="5380" max="5380" width="12.85546875" style="17" customWidth="1"/>
    <col min="5381" max="5381" width="10.42578125" style="17" customWidth="1"/>
    <col min="5382" max="5382" width="12.85546875" style="17" customWidth="1"/>
    <col min="5383" max="5383" width="10.42578125" style="17" customWidth="1"/>
    <col min="5384" max="5387" width="12.5703125" style="17" customWidth="1"/>
    <col min="5388" max="5388" width="9.42578125" style="17" bestFit="1" customWidth="1"/>
    <col min="5389" max="5389" width="12.42578125" style="17" customWidth="1"/>
    <col min="5390" max="5630" width="9.140625" style="17"/>
    <col min="5631" max="5631" width="4.85546875" style="17" customWidth="1"/>
    <col min="5632" max="5632" width="75.7109375" style="17" customWidth="1"/>
    <col min="5633" max="5633" width="12.5703125" style="17" customWidth="1"/>
    <col min="5634" max="5634" width="13.7109375" style="17" customWidth="1"/>
    <col min="5635" max="5635" width="10.42578125" style="17" customWidth="1"/>
    <col min="5636" max="5636" width="12.85546875" style="17" customWidth="1"/>
    <col min="5637" max="5637" width="10.42578125" style="17" customWidth="1"/>
    <col min="5638" max="5638" width="12.85546875" style="17" customWidth="1"/>
    <col min="5639" max="5639" width="10.42578125" style="17" customWidth="1"/>
    <col min="5640" max="5643" width="12.5703125" style="17" customWidth="1"/>
    <col min="5644" max="5644" width="9.42578125" style="17" bestFit="1" customWidth="1"/>
    <col min="5645" max="5645" width="12.42578125" style="17" customWidth="1"/>
    <col min="5646" max="5886" width="9.140625" style="17"/>
    <col min="5887" max="5887" width="4.85546875" style="17" customWidth="1"/>
    <col min="5888" max="5888" width="75.7109375" style="17" customWidth="1"/>
    <col min="5889" max="5889" width="12.5703125" style="17" customWidth="1"/>
    <col min="5890" max="5890" width="13.7109375" style="17" customWidth="1"/>
    <col min="5891" max="5891" width="10.42578125" style="17" customWidth="1"/>
    <col min="5892" max="5892" width="12.85546875" style="17" customWidth="1"/>
    <col min="5893" max="5893" width="10.42578125" style="17" customWidth="1"/>
    <col min="5894" max="5894" width="12.85546875" style="17" customWidth="1"/>
    <col min="5895" max="5895" width="10.42578125" style="17" customWidth="1"/>
    <col min="5896" max="5899" width="12.5703125" style="17" customWidth="1"/>
    <col min="5900" max="5900" width="9.42578125" style="17" bestFit="1" customWidth="1"/>
    <col min="5901" max="5901" width="12.42578125" style="17" customWidth="1"/>
    <col min="5902" max="6142" width="9.140625" style="17"/>
    <col min="6143" max="6143" width="4.85546875" style="17" customWidth="1"/>
    <col min="6144" max="6144" width="75.7109375" style="17" customWidth="1"/>
    <col min="6145" max="6145" width="12.5703125" style="17" customWidth="1"/>
    <col min="6146" max="6146" width="13.7109375" style="17" customWidth="1"/>
    <col min="6147" max="6147" width="10.42578125" style="17" customWidth="1"/>
    <col min="6148" max="6148" width="12.85546875" style="17" customWidth="1"/>
    <col min="6149" max="6149" width="10.42578125" style="17" customWidth="1"/>
    <col min="6150" max="6150" width="12.85546875" style="17" customWidth="1"/>
    <col min="6151" max="6151" width="10.42578125" style="17" customWidth="1"/>
    <col min="6152" max="6155" width="12.5703125" style="17" customWidth="1"/>
    <col min="6156" max="6156" width="9.42578125" style="17" bestFit="1" customWidth="1"/>
    <col min="6157" max="6157" width="12.42578125" style="17" customWidth="1"/>
    <col min="6158" max="6398" width="9.140625" style="17"/>
    <col min="6399" max="6399" width="4.85546875" style="17" customWidth="1"/>
    <col min="6400" max="6400" width="75.7109375" style="17" customWidth="1"/>
    <col min="6401" max="6401" width="12.5703125" style="17" customWidth="1"/>
    <col min="6402" max="6402" width="13.7109375" style="17" customWidth="1"/>
    <col min="6403" max="6403" width="10.42578125" style="17" customWidth="1"/>
    <col min="6404" max="6404" width="12.85546875" style="17" customWidth="1"/>
    <col min="6405" max="6405" width="10.42578125" style="17" customWidth="1"/>
    <col min="6406" max="6406" width="12.85546875" style="17" customWidth="1"/>
    <col min="6407" max="6407" width="10.42578125" style="17" customWidth="1"/>
    <col min="6408" max="6411" width="12.5703125" style="17" customWidth="1"/>
    <col min="6412" max="6412" width="9.42578125" style="17" bestFit="1" customWidth="1"/>
    <col min="6413" max="6413" width="12.42578125" style="17" customWidth="1"/>
    <col min="6414" max="6654" width="9.140625" style="17"/>
    <col min="6655" max="6655" width="4.85546875" style="17" customWidth="1"/>
    <col min="6656" max="6656" width="75.7109375" style="17" customWidth="1"/>
    <col min="6657" max="6657" width="12.5703125" style="17" customWidth="1"/>
    <col min="6658" max="6658" width="13.7109375" style="17" customWidth="1"/>
    <col min="6659" max="6659" width="10.42578125" style="17" customWidth="1"/>
    <col min="6660" max="6660" width="12.85546875" style="17" customWidth="1"/>
    <col min="6661" max="6661" width="10.42578125" style="17" customWidth="1"/>
    <col min="6662" max="6662" width="12.85546875" style="17" customWidth="1"/>
    <col min="6663" max="6663" width="10.42578125" style="17" customWidth="1"/>
    <col min="6664" max="6667" width="12.5703125" style="17" customWidth="1"/>
    <col min="6668" max="6668" width="9.42578125" style="17" bestFit="1" customWidth="1"/>
    <col min="6669" max="6669" width="12.42578125" style="17" customWidth="1"/>
    <col min="6670" max="6910" width="9.140625" style="17"/>
    <col min="6911" max="6911" width="4.85546875" style="17" customWidth="1"/>
    <col min="6912" max="6912" width="75.7109375" style="17" customWidth="1"/>
    <col min="6913" max="6913" width="12.5703125" style="17" customWidth="1"/>
    <col min="6914" max="6914" width="13.7109375" style="17" customWidth="1"/>
    <col min="6915" max="6915" width="10.42578125" style="17" customWidth="1"/>
    <col min="6916" max="6916" width="12.85546875" style="17" customWidth="1"/>
    <col min="6917" max="6917" width="10.42578125" style="17" customWidth="1"/>
    <col min="6918" max="6918" width="12.85546875" style="17" customWidth="1"/>
    <col min="6919" max="6919" width="10.42578125" style="17" customWidth="1"/>
    <col min="6920" max="6923" width="12.5703125" style="17" customWidth="1"/>
    <col min="6924" max="6924" width="9.42578125" style="17" bestFit="1" customWidth="1"/>
    <col min="6925" max="6925" width="12.42578125" style="17" customWidth="1"/>
    <col min="6926" max="7166" width="9.140625" style="17"/>
    <col min="7167" max="7167" width="4.85546875" style="17" customWidth="1"/>
    <col min="7168" max="7168" width="75.7109375" style="17" customWidth="1"/>
    <col min="7169" max="7169" width="12.5703125" style="17" customWidth="1"/>
    <col min="7170" max="7170" width="13.7109375" style="17" customWidth="1"/>
    <col min="7171" max="7171" width="10.42578125" style="17" customWidth="1"/>
    <col min="7172" max="7172" width="12.85546875" style="17" customWidth="1"/>
    <col min="7173" max="7173" width="10.42578125" style="17" customWidth="1"/>
    <col min="7174" max="7174" width="12.85546875" style="17" customWidth="1"/>
    <col min="7175" max="7175" width="10.42578125" style="17" customWidth="1"/>
    <col min="7176" max="7179" width="12.5703125" style="17" customWidth="1"/>
    <col min="7180" max="7180" width="9.42578125" style="17" bestFit="1" customWidth="1"/>
    <col min="7181" max="7181" width="12.42578125" style="17" customWidth="1"/>
    <col min="7182" max="7422" width="9.140625" style="17"/>
    <col min="7423" max="7423" width="4.85546875" style="17" customWidth="1"/>
    <col min="7424" max="7424" width="75.7109375" style="17" customWidth="1"/>
    <col min="7425" max="7425" width="12.5703125" style="17" customWidth="1"/>
    <col min="7426" max="7426" width="13.7109375" style="17" customWidth="1"/>
    <col min="7427" max="7427" width="10.42578125" style="17" customWidth="1"/>
    <col min="7428" max="7428" width="12.85546875" style="17" customWidth="1"/>
    <col min="7429" max="7429" width="10.42578125" style="17" customWidth="1"/>
    <col min="7430" max="7430" width="12.85546875" style="17" customWidth="1"/>
    <col min="7431" max="7431" width="10.42578125" style="17" customWidth="1"/>
    <col min="7432" max="7435" width="12.5703125" style="17" customWidth="1"/>
    <col min="7436" max="7436" width="9.42578125" style="17" bestFit="1" customWidth="1"/>
    <col min="7437" max="7437" width="12.42578125" style="17" customWidth="1"/>
    <col min="7438" max="7678" width="9.140625" style="17"/>
    <col min="7679" max="7679" width="4.85546875" style="17" customWidth="1"/>
    <col min="7680" max="7680" width="75.7109375" style="17" customWidth="1"/>
    <col min="7681" max="7681" width="12.5703125" style="17" customWidth="1"/>
    <col min="7682" max="7682" width="13.7109375" style="17" customWidth="1"/>
    <col min="7683" max="7683" width="10.42578125" style="17" customWidth="1"/>
    <col min="7684" max="7684" width="12.85546875" style="17" customWidth="1"/>
    <col min="7685" max="7685" width="10.42578125" style="17" customWidth="1"/>
    <col min="7686" max="7686" width="12.85546875" style="17" customWidth="1"/>
    <col min="7687" max="7687" width="10.42578125" style="17" customWidth="1"/>
    <col min="7688" max="7691" width="12.5703125" style="17" customWidth="1"/>
    <col min="7692" max="7692" width="9.42578125" style="17" bestFit="1" customWidth="1"/>
    <col min="7693" max="7693" width="12.42578125" style="17" customWidth="1"/>
    <col min="7694" max="7934" width="9.140625" style="17"/>
    <col min="7935" max="7935" width="4.85546875" style="17" customWidth="1"/>
    <col min="7936" max="7936" width="75.7109375" style="17" customWidth="1"/>
    <col min="7937" max="7937" width="12.5703125" style="17" customWidth="1"/>
    <col min="7938" max="7938" width="13.7109375" style="17" customWidth="1"/>
    <col min="7939" max="7939" width="10.42578125" style="17" customWidth="1"/>
    <col min="7940" max="7940" width="12.85546875" style="17" customWidth="1"/>
    <col min="7941" max="7941" width="10.42578125" style="17" customWidth="1"/>
    <col min="7942" max="7942" width="12.85546875" style="17" customWidth="1"/>
    <col min="7943" max="7943" width="10.42578125" style="17" customWidth="1"/>
    <col min="7944" max="7947" width="12.5703125" style="17" customWidth="1"/>
    <col min="7948" max="7948" width="9.42578125" style="17" bestFit="1" customWidth="1"/>
    <col min="7949" max="7949" width="12.42578125" style="17" customWidth="1"/>
    <col min="7950" max="8190" width="9.140625" style="17"/>
    <col min="8191" max="8191" width="4.85546875" style="17" customWidth="1"/>
    <col min="8192" max="8192" width="75.7109375" style="17" customWidth="1"/>
    <col min="8193" max="8193" width="12.5703125" style="17" customWidth="1"/>
    <col min="8194" max="8194" width="13.7109375" style="17" customWidth="1"/>
    <col min="8195" max="8195" width="10.42578125" style="17" customWidth="1"/>
    <col min="8196" max="8196" width="12.85546875" style="17" customWidth="1"/>
    <col min="8197" max="8197" width="10.42578125" style="17" customWidth="1"/>
    <col min="8198" max="8198" width="12.85546875" style="17" customWidth="1"/>
    <col min="8199" max="8199" width="10.42578125" style="17" customWidth="1"/>
    <col min="8200" max="8203" width="12.5703125" style="17" customWidth="1"/>
    <col min="8204" max="8204" width="9.42578125" style="17" bestFit="1" customWidth="1"/>
    <col min="8205" max="8205" width="12.42578125" style="17" customWidth="1"/>
    <col min="8206" max="8446" width="9.140625" style="17"/>
    <col min="8447" max="8447" width="4.85546875" style="17" customWidth="1"/>
    <col min="8448" max="8448" width="75.7109375" style="17" customWidth="1"/>
    <col min="8449" max="8449" width="12.5703125" style="17" customWidth="1"/>
    <col min="8450" max="8450" width="13.7109375" style="17" customWidth="1"/>
    <col min="8451" max="8451" width="10.42578125" style="17" customWidth="1"/>
    <col min="8452" max="8452" width="12.85546875" style="17" customWidth="1"/>
    <col min="8453" max="8453" width="10.42578125" style="17" customWidth="1"/>
    <col min="8454" max="8454" width="12.85546875" style="17" customWidth="1"/>
    <col min="8455" max="8455" width="10.42578125" style="17" customWidth="1"/>
    <col min="8456" max="8459" width="12.5703125" style="17" customWidth="1"/>
    <col min="8460" max="8460" width="9.42578125" style="17" bestFit="1" customWidth="1"/>
    <col min="8461" max="8461" width="12.42578125" style="17" customWidth="1"/>
    <col min="8462" max="8702" width="9.140625" style="17"/>
    <col min="8703" max="8703" width="4.85546875" style="17" customWidth="1"/>
    <col min="8704" max="8704" width="75.7109375" style="17" customWidth="1"/>
    <col min="8705" max="8705" width="12.5703125" style="17" customWidth="1"/>
    <col min="8706" max="8706" width="13.7109375" style="17" customWidth="1"/>
    <col min="8707" max="8707" width="10.42578125" style="17" customWidth="1"/>
    <col min="8708" max="8708" width="12.85546875" style="17" customWidth="1"/>
    <col min="8709" max="8709" width="10.42578125" style="17" customWidth="1"/>
    <col min="8710" max="8710" width="12.85546875" style="17" customWidth="1"/>
    <col min="8711" max="8711" width="10.42578125" style="17" customWidth="1"/>
    <col min="8712" max="8715" width="12.5703125" style="17" customWidth="1"/>
    <col min="8716" max="8716" width="9.42578125" style="17" bestFit="1" customWidth="1"/>
    <col min="8717" max="8717" width="12.42578125" style="17" customWidth="1"/>
    <col min="8718" max="8958" width="9.140625" style="17"/>
    <col min="8959" max="8959" width="4.85546875" style="17" customWidth="1"/>
    <col min="8960" max="8960" width="75.7109375" style="17" customWidth="1"/>
    <col min="8961" max="8961" width="12.5703125" style="17" customWidth="1"/>
    <col min="8962" max="8962" width="13.7109375" style="17" customWidth="1"/>
    <col min="8963" max="8963" width="10.42578125" style="17" customWidth="1"/>
    <col min="8964" max="8964" width="12.85546875" style="17" customWidth="1"/>
    <col min="8965" max="8965" width="10.42578125" style="17" customWidth="1"/>
    <col min="8966" max="8966" width="12.85546875" style="17" customWidth="1"/>
    <col min="8967" max="8967" width="10.42578125" style="17" customWidth="1"/>
    <col min="8968" max="8971" width="12.5703125" style="17" customWidth="1"/>
    <col min="8972" max="8972" width="9.42578125" style="17" bestFit="1" customWidth="1"/>
    <col min="8973" max="8973" width="12.42578125" style="17" customWidth="1"/>
    <col min="8974" max="9214" width="9.140625" style="17"/>
    <col min="9215" max="9215" width="4.85546875" style="17" customWidth="1"/>
    <col min="9216" max="9216" width="75.7109375" style="17" customWidth="1"/>
    <col min="9217" max="9217" width="12.5703125" style="17" customWidth="1"/>
    <col min="9218" max="9218" width="13.7109375" style="17" customWidth="1"/>
    <col min="9219" max="9219" width="10.42578125" style="17" customWidth="1"/>
    <col min="9220" max="9220" width="12.85546875" style="17" customWidth="1"/>
    <col min="9221" max="9221" width="10.42578125" style="17" customWidth="1"/>
    <col min="9222" max="9222" width="12.85546875" style="17" customWidth="1"/>
    <col min="9223" max="9223" width="10.42578125" style="17" customWidth="1"/>
    <col min="9224" max="9227" width="12.5703125" style="17" customWidth="1"/>
    <col min="9228" max="9228" width="9.42578125" style="17" bestFit="1" customWidth="1"/>
    <col min="9229" max="9229" width="12.42578125" style="17" customWidth="1"/>
    <col min="9230" max="9470" width="9.140625" style="17"/>
    <col min="9471" max="9471" width="4.85546875" style="17" customWidth="1"/>
    <col min="9472" max="9472" width="75.7109375" style="17" customWidth="1"/>
    <col min="9473" max="9473" width="12.5703125" style="17" customWidth="1"/>
    <col min="9474" max="9474" width="13.7109375" style="17" customWidth="1"/>
    <col min="9475" max="9475" width="10.42578125" style="17" customWidth="1"/>
    <col min="9476" max="9476" width="12.85546875" style="17" customWidth="1"/>
    <col min="9477" max="9477" width="10.42578125" style="17" customWidth="1"/>
    <col min="9478" max="9478" width="12.85546875" style="17" customWidth="1"/>
    <col min="9479" max="9479" width="10.42578125" style="17" customWidth="1"/>
    <col min="9480" max="9483" width="12.5703125" style="17" customWidth="1"/>
    <col min="9484" max="9484" width="9.42578125" style="17" bestFit="1" customWidth="1"/>
    <col min="9485" max="9485" width="12.42578125" style="17" customWidth="1"/>
    <col min="9486" max="9726" width="9.140625" style="17"/>
    <col min="9727" max="9727" width="4.85546875" style="17" customWidth="1"/>
    <col min="9728" max="9728" width="75.7109375" style="17" customWidth="1"/>
    <col min="9729" max="9729" width="12.5703125" style="17" customWidth="1"/>
    <col min="9730" max="9730" width="13.7109375" style="17" customWidth="1"/>
    <col min="9731" max="9731" width="10.42578125" style="17" customWidth="1"/>
    <col min="9732" max="9732" width="12.85546875" style="17" customWidth="1"/>
    <col min="9733" max="9733" width="10.42578125" style="17" customWidth="1"/>
    <col min="9734" max="9734" width="12.85546875" style="17" customWidth="1"/>
    <col min="9735" max="9735" width="10.42578125" style="17" customWidth="1"/>
    <col min="9736" max="9739" width="12.5703125" style="17" customWidth="1"/>
    <col min="9740" max="9740" width="9.42578125" style="17" bestFit="1" customWidth="1"/>
    <col min="9741" max="9741" width="12.42578125" style="17" customWidth="1"/>
    <col min="9742" max="9982" width="9.140625" style="17"/>
    <col min="9983" max="9983" width="4.85546875" style="17" customWidth="1"/>
    <col min="9984" max="9984" width="75.7109375" style="17" customWidth="1"/>
    <col min="9985" max="9985" width="12.5703125" style="17" customWidth="1"/>
    <col min="9986" max="9986" width="13.7109375" style="17" customWidth="1"/>
    <col min="9987" max="9987" width="10.42578125" style="17" customWidth="1"/>
    <col min="9988" max="9988" width="12.85546875" style="17" customWidth="1"/>
    <col min="9989" max="9989" width="10.42578125" style="17" customWidth="1"/>
    <col min="9990" max="9990" width="12.85546875" style="17" customWidth="1"/>
    <col min="9991" max="9991" width="10.42578125" style="17" customWidth="1"/>
    <col min="9992" max="9995" width="12.5703125" style="17" customWidth="1"/>
    <col min="9996" max="9996" width="9.42578125" style="17" bestFit="1" customWidth="1"/>
    <col min="9997" max="9997" width="12.42578125" style="17" customWidth="1"/>
    <col min="9998" max="10238" width="9.140625" style="17"/>
    <col min="10239" max="10239" width="4.85546875" style="17" customWidth="1"/>
    <col min="10240" max="10240" width="75.7109375" style="17" customWidth="1"/>
    <col min="10241" max="10241" width="12.5703125" style="17" customWidth="1"/>
    <col min="10242" max="10242" width="13.7109375" style="17" customWidth="1"/>
    <col min="10243" max="10243" width="10.42578125" style="17" customWidth="1"/>
    <col min="10244" max="10244" width="12.85546875" style="17" customWidth="1"/>
    <col min="10245" max="10245" width="10.42578125" style="17" customWidth="1"/>
    <col min="10246" max="10246" width="12.85546875" style="17" customWidth="1"/>
    <col min="10247" max="10247" width="10.42578125" style="17" customWidth="1"/>
    <col min="10248" max="10251" width="12.5703125" style="17" customWidth="1"/>
    <col min="10252" max="10252" width="9.42578125" style="17" bestFit="1" customWidth="1"/>
    <col min="10253" max="10253" width="12.42578125" style="17" customWidth="1"/>
    <col min="10254" max="10494" width="9.140625" style="17"/>
    <col min="10495" max="10495" width="4.85546875" style="17" customWidth="1"/>
    <col min="10496" max="10496" width="75.7109375" style="17" customWidth="1"/>
    <col min="10497" max="10497" width="12.5703125" style="17" customWidth="1"/>
    <col min="10498" max="10498" width="13.7109375" style="17" customWidth="1"/>
    <col min="10499" max="10499" width="10.42578125" style="17" customWidth="1"/>
    <col min="10500" max="10500" width="12.85546875" style="17" customWidth="1"/>
    <col min="10501" max="10501" width="10.42578125" style="17" customWidth="1"/>
    <col min="10502" max="10502" width="12.85546875" style="17" customWidth="1"/>
    <col min="10503" max="10503" width="10.42578125" style="17" customWidth="1"/>
    <col min="10504" max="10507" width="12.5703125" style="17" customWidth="1"/>
    <col min="10508" max="10508" width="9.42578125" style="17" bestFit="1" customWidth="1"/>
    <col min="10509" max="10509" width="12.42578125" style="17" customWidth="1"/>
    <col min="10510" max="10750" width="9.140625" style="17"/>
    <col min="10751" max="10751" width="4.85546875" style="17" customWidth="1"/>
    <col min="10752" max="10752" width="75.7109375" style="17" customWidth="1"/>
    <col min="10753" max="10753" width="12.5703125" style="17" customWidth="1"/>
    <col min="10754" max="10754" width="13.7109375" style="17" customWidth="1"/>
    <col min="10755" max="10755" width="10.42578125" style="17" customWidth="1"/>
    <col min="10756" max="10756" width="12.85546875" style="17" customWidth="1"/>
    <col min="10757" max="10757" width="10.42578125" style="17" customWidth="1"/>
    <col min="10758" max="10758" width="12.85546875" style="17" customWidth="1"/>
    <col min="10759" max="10759" width="10.42578125" style="17" customWidth="1"/>
    <col min="10760" max="10763" width="12.5703125" style="17" customWidth="1"/>
    <col min="10764" max="10764" width="9.42578125" style="17" bestFit="1" customWidth="1"/>
    <col min="10765" max="10765" width="12.42578125" style="17" customWidth="1"/>
    <col min="10766" max="11006" width="9.140625" style="17"/>
    <col min="11007" max="11007" width="4.85546875" style="17" customWidth="1"/>
    <col min="11008" max="11008" width="75.7109375" style="17" customWidth="1"/>
    <col min="11009" max="11009" width="12.5703125" style="17" customWidth="1"/>
    <col min="11010" max="11010" width="13.7109375" style="17" customWidth="1"/>
    <col min="11011" max="11011" width="10.42578125" style="17" customWidth="1"/>
    <col min="11012" max="11012" width="12.85546875" style="17" customWidth="1"/>
    <col min="11013" max="11013" width="10.42578125" style="17" customWidth="1"/>
    <col min="11014" max="11014" width="12.85546875" style="17" customWidth="1"/>
    <col min="11015" max="11015" width="10.42578125" style="17" customWidth="1"/>
    <col min="11016" max="11019" width="12.5703125" style="17" customWidth="1"/>
    <col min="11020" max="11020" width="9.42578125" style="17" bestFit="1" customWidth="1"/>
    <col min="11021" max="11021" width="12.42578125" style="17" customWidth="1"/>
    <col min="11022" max="11262" width="9.140625" style="17"/>
    <col min="11263" max="11263" width="4.85546875" style="17" customWidth="1"/>
    <col min="11264" max="11264" width="75.7109375" style="17" customWidth="1"/>
    <col min="11265" max="11265" width="12.5703125" style="17" customWidth="1"/>
    <col min="11266" max="11266" width="13.7109375" style="17" customWidth="1"/>
    <col min="11267" max="11267" width="10.42578125" style="17" customWidth="1"/>
    <col min="11268" max="11268" width="12.85546875" style="17" customWidth="1"/>
    <col min="11269" max="11269" width="10.42578125" style="17" customWidth="1"/>
    <col min="11270" max="11270" width="12.85546875" style="17" customWidth="1"/>
    <col min="11271" max="11271" width="10.42578125" style="17" customWidth="1"/>
    <col min="11272" max="11275" width="12.5703125" style="17" customWidth="1"/>
    <col min="11276" max="11276" width="9.42578125" style="17" bestFit="1" customWidth="1"/>
    <col min="11277" max="11277" width="12.42578125" style="17" customWidth="1"/>
    <col min="11278" max="11518" width="9.140625" style="17"/>
    <col min="11519" max="11519" width="4.85546875" style="17" customWidth="1"/>
    <col min="11520" max="11520" width="75.7109375" style="17" customWidth="1"/>
    <col min="11521" max="11521" width="12.5703125" style="17" customWidth="1"/>
    <col min="11522" max="11522" width="13.7109375" style="17" customWidth="1"/>
    <col min="11523" max="11523" width="10.42578125" style="17" customWidth="1"/>
    <col min="11524" max="11524" width="12.85546875" style="17" customWidth="1"/>
    <col min="11525" max="11525" width="10.42578125" style="17" customWidth="1"/>
    <col min="11526" max="11526" width="12.85546875" style="17" customWidth="1"/>
    <col min="11527" max="11527" width="10.42578125" style="17" customWidth="1"/>
    <col min="11528" max="11531" width="12.5703125" style="17" customWidth="1"/>
    <col min="11532" max="11532" width="9.42578125" style="17" bestFit="1" customWidth="1"/>
    <col min="11533" max="11533" width="12.42578125" style="17" customWidth="1"/>
    <col min="11534" max="11774" width="9.140625" style="17"/>
    <col min="11775" max="11775" width="4.85546875" style="17" customWidth="1"/>
    <col min="11776" max="11776" width="75.7109375" style="17" customWidth="1"/>
    <col min="11777" max="11777" width="12.5703125" style="17" customWidth="1"/>
    <col min="11778" max="11778" width="13.7109375" style="17" customWidth="1"/>
    <col min="11779" max="11779" width="10.42578125" style="17" customWidth="1"/>
    <col min="11780" max="11780" width="12.85546875" style="17" customWidth="1"/>
    <col min="11781" max="11781" width="10.42578125" style="17" customWidth="1"/>
    <col min="11782" max="11782" width="12.85546875" style="17" customWidth="1"/>
    <col min="11783" max="11783" width="10.42578125" style="17" customWidth="1"/>
    <col min="11784" max="11787" width="12.5703125" style="17" customWidth="1"/>
    <col min="11788" max="11788" width="9.42578125" style="17" bestFit="1" customWidth="1"/>
    <col min="11789" max="11789" width="12.42578125" style="17" customWidth="1"/>
    <col min="11790" max="12030" width="9.140625" style="17"/>
    <col min="12031" max="12031" width="4.85546875" style="17" customWidth="1"/>
    <col min="12032" max="12032" width="75.7109375" style="17" customWidth="1"/>
    <col min="12033" max="12033" width="12.5703125" style="17" customWidth="1"/>
    <col min="12034" max="12034" width="13.7109375" style="17" customWidth="1"/>
    <col min="12035" max="12035" width="10.42578125" style="17" customWidth="1"/>
    <col min="12036" max="12036" width="12.85546875" style="17" customWidth="1"/>
    <col min="12037" max="12037" width="10.42578125" style="17" customWidth="1"/>
    <col min="12038" max="12038" width="12.85546875" style="17" customWidth="1"/>
    <col min="12039" max="12039" width="10.42578125" style="17" customWidth="1"/>
    <col min="12040" max="12043" width="12.5703125" style="17" customWidth="1"/>
    <col min="12044" max="12044" width="9.42578125" style="17" bestFit="1" customWidth="1"/>
    <col min="12045" max="12045" width="12.42578125" style="17" customWidth="1"/>
    <col min="12046" max="12286" width="9.140625" style="17"/>
    <col min="12287" max="12287" width="4.85546875" style="17" customWidth="1"/>
    <col min="12288" max="12288" width="75.7109375" style="17" customWidth="1"/>
    <col min="12289" max="12289" width="12.5703125" style="17" customWidth="1"/>
    <col min="12290" max="12290" width="13.7109375" style="17" customWidth="1"/>
    <col min="12291" max="12291" width="10.42578125" style="17" customWidth="1"/>
    <col min="12292" max="12292" width="12.85546875" style="17" customWidth="1"/>
    <col min="12293" max="12293" width="10.42578125" style="17" customWidth="1"/>
    <col min="12294" max="12294" width="12.85546875" style="17" customWidth="1"/>
    <col min="12295" max="12295" width="10.42578125" style="17" customWidth="1"/>
    <col min="12296" max="12299" width="12.5703125" style="17" customWidth="1"/>
    <col min="12300" max="12300" width="9.42578125" style="17" bestFit="1" customWidth="1"/>
    <col min="12301" max="12301" width="12.42578125" style="17" customWidth="1"/>
    <col min="12302" max="12542" width="9.140625" style="17"/>
    <col min="12543" max="12543" width="4.85546875" style="17" customWidth="1"/>
    <col min="12544" max="12544" width="75.7109375" style="17" customWidth="1"/>
    <col min="12545" max="12545" width="12.5703125" style="17" customWidth="1"/>
    <col min="12546" max="12546" width="13.7109375" style="17" customWidth="1"/>
    <col min="12547" max="12547" width="10.42578125" style="17" customWidth="1"/>
    <col min="12548" max="12548" width="12.85546875" style="17" customWidth="1"/>
    <col min="12549" max="12549" width="10.42578125" style="17" customWidth="1"/>
    <col min="12550" max="12550" width="12.85546875" style="17" customWidth="1"/>
    <col min="12551" max="12551" width="10.42578125" style="17" customWidth="1"/>
    <col min="12552" max="12555" width="12.5703125" style="17" customWidth="1"/>
    <col min="12556" max="12556" width="9.42578125" style="17" bestFit="1" customWidth="1"/>
    <col min="12557" max="12557" width="12.42578125" style="17" customWidth="1"/>
    <col min="12558" max="12798" width="9.140625" style="17"/>
    <col min="12799" max="12799" width="4.85546875" style="17" customWidth="1"/>
    <col min="12800" max="12800" width="75.7109375" style="17" customWidth="1"/>
    <col min="12801" max="12801" width="12.5703125" style="17" customWidth="1"/>
    <col min="12802" max="12802" width="13.7109375" style="17" customWidth="1"/>
    <col min="12803" max="12803" width="10.42578125" style="17" customWidth="1"/>
    <col min="12804" max="12804" width="12.85546875" style="17" customWidth="1"/>
    <col min="12805" max="12805" width="10.42578125" style="17" customWidth="1"/>
    <col min="12806" max="12806" width="12.85546875" style="17" customWidth="1"/>
    <col min="12807" max="12807" width="10.42578125" style="17" customWidth="1"/>
    <col min="12808" max="12811" width="12.5703125" style="17" customWidth="1"/>
    <col min="12812" max="12812" width="9.42578125" style="17" bestFit="1" customWidth="1"/>
    <col min="12813" max="12813" width="12.42578125" style="17" customWidth="1"/>
    <col min="12814" max="13054" width="9.140625" style="17"/>
    <col min="13055" max="13055" width="4.85546875" style="17" customWidth="1"/>
    <col min="13056" max="13056" width="75.7109375" style="17" customWidth="1"/>
    <col min="13057" max="13057" width="12.5703125" style="17" customWidth="1"/>
    <col min="13058" max="13058" width="13.7109375" style="17" customWidth="1"/>
    <col min="13059" max="13059" width="10.42578125" style="17" customWidth="1"/>
    <col min="13060" max="13060" width="12.85546875" style="17" customWidth="1"/>
    <col min="13061" max="13061" width="10.42578125" style="17" customWidth="1"/>
    <col min="13062" max="13062" width="12.85546875" style="17" customWidth="1"/>
    <col min="13063" max="13063" width="10.42578125" style="17" customWidth="1"/>
    <col min="13064" max="13067" width="12.5703125" style="17" customWidth="1"/>
    <col min="13068" max="13068" width="9.42578125" style="17" bestFit="1" customWidth="1"/>
    <col min="13069" max="13069" width="12.42578125" style="17" customWidth="1"/>
    <col min="13070" max="13310" width="9.140625" style="17"/>
    <col min="13311" max="13311" width="4.85546875" style="17" customWidth="1"/>
    <col min="13312" max="13312" width="75.7109375" style="17" customWidth="1"/>
    <col min="13313" max="13313" width="12.5703125" style="17" customWidth="1"/>
    <col min="13314" max="13314" width="13.7109375" style="17" customWidth="1"/>
    <col min="13315" max="13315" width="10.42578125" style="17" customWidth="1"/>
    <col min="13316" max="13316" width="12.85546875" style="17" customWidth="1"/>
    <col min="13317" max="13317" width="10.42578125" style="17" customWidth="1"/>
    <col min="13318" max="13318" width="12.85546875" style="17" customWidth="1"/>
    <col min="13319" max="13319" width="10.42578125" style="17" customWidth="1"/>
    <col min="13320" max="13323" width="12.5703125" style="17" customWidth="1"/>
    <col min="13324" max="13324" width="9.42578125" style="17" bestFit="1" customWidth="1"/>
    <col min="13325" max="13325" width="12.42578125" style="17" customWidth="1"/>
    <col min="13326" max="13566" width="9.140625" style="17"/>
    <col min="13567" max="13567" width="4.85546875" style="17" customWidth="1"/>
    <col min="13568" max="13568" width="75.7109375" style="17" customWidth="1"/>
    <col min="13569" max="13569" width="12.5703125" style="17" customWidth="1"/>
    <col min="13570" max="13570" width="13.7109375" style="17" customWidth="1"/>
    <col min="13571" max="13571" width="10.42578125" style="17" customWidth="1"/>
    <col min="13572" max="13572" width="12.85546875" style="17" customWidth="1"/>
    <col min="13573" max="13573" width="10.42578125" style="17" customWidth="1"/>
    <col min="13574" max="13574" width="12.85546875" style="17" customWidth="1"/>
    <col min="13575" max="13575" width="10.42578125" style="17" customWidth="1"/>
    <col min="13576" max="13579" width="12.5703125" style="17" customWidth="1"/>
    <col min="13580" max="13580" width="9.42578125" style="17" bestFit="1" customWidth="1"/>
    <col min="13581" max="13581" width="12.42578125" style="17" customWidth="1"/>
    <col min="13582" max="13822" width="9.140625" style="17"/>
    <col min="13823" max="13823" width="4.85546875" style="17" customWidth="1"/>
    <col min="13824" max="13824" width="75.7109375" style="17" customWidth="1"/>
    <col min="13825" max="13825" width="12.5703125" style="17" customWidth="1"/>
    <col min="13826" max="13826" width="13.7109375" style="17" customWidth="1"/>
    <col min="13827" max="13827" width="10.42578125" style="17" customWidth="1"/>
    <col min="13828" max="13828" width="12.85546875" style="17" customWidth="1"/>
    <col min="13829" max="13829" width="10.42578125" style="17" customWidth="1"/>
    <col min="13830" max="13830" width="12.85546875" style="17" customWidth="1"/>
    <col min="13831" max="13831" width="10.42578125" style="17" customWidth="1"/>
    <col min="13832" max="13835" width="12.5703125" style="17" customWidth="1"/>
    <col min="13836" max="13836" width="9.42578125" style="17" bestFit="1" customWidth="1"/>
    <col min="13837" max="13837" width="12.42578125" style="17" customWidth="1"/>
    <col min="13838" max="14078" width="9.140625" style="17"/>
    <col min="14079" max="14079" width="4.85546875" style="17" customWidth="1"/>
    <col min="14080" max="14080" width="75.7109375" style="17" customWidth="1"/>
    <col min="14081" max="14081" width="12.5703125" style="17" customWidth="1"/>
    <col min="14082" max="14082" width="13.7109375" style="17" customWidth="1"/>
    <col min="14083" max="14083" width="10.42578125" style="17" customWidth="1"/>
    <col min="14084" max="14084" width="12.85546875" style="17" customWidth="1"/>
    <col min="14085" max="14085" width="10.42578125" style="17" customWidth="1"/>
    <col min="14086" max="14086" width="12.85546875" style="17" customWidth="1"/>
    <col min="14087" max="14087" width="10.42578125" style="17" customWidth="1"/>
    <col min="14088" max="14091" width="12.5703125" style="17" customWidth="1"/>
    <col min="14092" max="14092" width="9.42578125" style="17" bestFit="1" customWidth="1"/>
    <col min="14093" max="14093" width="12.42578125" style="17" customWidth="1"/>
    <col min="14094" max="14334" width="9.140625" style="17"/>
    <col min="14335" max="14335" width="4.85546875" style="17" customWidth="1"/>
    <col min="14336" max="14336" width="75.7109375" style="17" customWidth="1"/>
    <col min="14337" max="14337" width="12.5703125" style="17" customWidth="1"/>
    <col min="14338" max="14338" width="13.7109375" style="17" customWidth="1"/>
    <col min="14339" max="14339" width="10.42578125" style="17" customWidth="1"/>
    <col min="14340" max="14340" width="12.85546875" style="17" customWidth="1"/>
    <col min="14341" max="14341" width="10.42578125" style="17" customWidth="1"/>
    <col min="14342" max="14342" width="12.85546875" style="17" customWidth="1"/>
    <col min="14343" max="14343" width="10.42578125" style="17" customWidth="1"/>
    <col min="14344" max="14347" width="12.5703125" style="17" customWidth="1"/>
    <col min="14348" max="14348" width="9.42578125" style="17" bestFit="1" customWidth="1"/>
    <col min="14349" max="14349" width="12.42578125" style="17" customWidth="1"/>
    <col min="14350" max="14590" width="9.140625" style="17"/>
    <col min="14591" max="14591" width="4.85546875" style="17" customWidth="1"/>
    <col min="14592" max="14592" width="75.7109375" style="17" customWidth="1"/>
    <col min="14593" max="14593" width="12.5703125" style="17" customWidth="1"/>
    <col min="14594" max="14594" width="13.7109375" style="17" customWidth="1"/>
    <col min="14595" max="14595" width="10.42578125" style="17" customWidth="1"/>
    <col min="14596" max="14596" width="12.85546875" style="17" customWidth="1"/>
    <col min="14597" max="14597" width="10.42578125" style="17" customWidth="1"/>
    <col min="14598" max="14598" width="12.85546875" style="17" customWidth="1"/>
    <col min="14599" max="14599" width="10.42578125" style="17" customWidth="1"/>
    <col min="14600" max="14603" width="12.5703125" style="17" customWidth="1"/>
    <col min="14604" max="14604" width="9.42578125" style="17" bestFit="1" customWidth="1"/>
    <col min="14605" max="14605" width="12.42578125" style="17" customWidth="1"/>
    <col min="14606" max="14846" width="9.140625" style="17"/>
    <col min="14847" max="14847" width="4.85546875" style="17" customWidth="1"/>
    <col min="14848" max="14848" width="75.7109375" style="17" customWidth="1"/>
    <col min="14849" max="14849" width="12.5703125" style="17" customWidth="1"/>
    <col min="14850" max="14850" width="13.7109375" style="17" customWidth="1"/>
    <col min="14851" max="14851" width="10.42578125" style="17" customWidth="1"/>
    <col min="14852" max="14852" width="12.85546875" style="17" customWidth="1"/>
    <col min="14853" max="14853" width="10.42578125" style="17" customWidth="1"/>
    <col min="14854" max="14854" width="12.85546875" style="17" customWidth="1"/>
    <col min="14855" max="14855" width="10.42578125" style="17" customWidth="1"/>
    <col min="14856" max="14859" width="12.5703125" style="17" customWidth="1"/>
    <col min="14860" max="14860" width="9.42578125" style="17" bestFit="1" customWidth="1"/>
    <col min="14861" max="14861" width="12.42578125" style="17" customWidth="1"/>
    <col min="14862" max="15102" width="9.140625" style="17"/>
    <col min="15103" max="15103" width="4.85546875" style="17" customWidth="1"/>
    <col min="15104" max="15104" width="75.7109375" style="17" customWidth="1"/>
    <col min="15105" max="15105" width="12.5703125" style="17" customWidth="1"/>
    <col min="15106" max="15106" width="13.7109375" style="17" customWidth="1"/>
    <col min="15107" max="15107" width="10.42578125" style="17" customWidth="1"/>
    <col min="15108" max="15108" width="12.85546875" style="17" customWidth="1"/>
    <col min="15109" max="15109" width="10.42578125" style="17" customWidth="1"/>
    <col min="15110" max="15110" width="12.85546875" style="17" customWidth="1"/>
    <col min="15111" max="15111" width="10.42578125" style="17" customWidth="1"/>
    <col min="15112" max="15115" width="12.5703125" style="17" customWidth="1"/>
    <col min="15116" max="15116" width="9.42578125" style="17" bestFit="1" customWidth="1"/>
    <col min="15117" max="15117" width="12.42578125" style="17" customWidth="1"/>
    <col min="15118" max="15358" width="9.140625" style="17"/>
    <col min="15359" max="15359" width="4.85546875" style="17" customWidth="1"/>
    <col min="15360" max="15360" width="75.7109375" style="17" customWidth="1"/>
    <col min="15361" max="15361" width="12.5703125" style="17" customWidth="1"/>
    <col min="15362" max="15362" width="13.7109375" style="17" customWidth="1"/>
    <col min="15363" max="15363" width="10.42578125" style="17" customWidth="1"/>
    <col min="15364" max="15364" width="12.85546875" style="17" customWidth="1"/>
    <col min="15365" max="15365" width="10.42578125" style="17" customWidth="1"/>
    <col min="15366" max="15366" width="12.85546875" style="17" customWidth="1"/>
    <col min="15367" max="15367" width="10.42578125" style="17" customWidth="1"/>
    <col min="15368" max="15371" width="12.5703125" style="17" customWidth="1"/>
    <col min="15372" max="15372" width="9.42578125" style="17" bestFit="1" customWidth="1"/>
    <col min="15373" max="15373" width="12.42578125" style="17" customWidth="1"/>
    <col min="15374" max="15614" width="9.140625" style="17"/>
    <col min="15615" max="15615" width="4.85546875" style="17" customWidth="1"/>
    <col min="15616" max="15616" width="75.7109375" style="17" customWidth="1"/>
    <col min="15617" max="15617" width="12.5703125" style="17" customWidth="1"/>
    <col min="15618" max="15618" width="13.7109375" style="17" customWidth="1"/>
    <col min="15619" max="15619" width="10.42578125" style="17" customWidth="1"/>
    <col min="15620" max="15620" width="12.85546875" style="17" customWidth="1"/>
    <col min="15621" max="15621" width="10.42578125" style="17" customWidth="1"/>
    <col min="15622" max="15622" width="12.85546875" style="17" customWidth="1"/>
    <col min="15623" max="15623" width="10.42578125" style="17" customWidth="1"/>
    <col min="15624" max="15627" width="12.5703125" style="17" customWidth="1"/>
    <col min="15628" max="15628" width="9.42578125" style="17" bestFit="1" customWidth="1"/>
    <col min="15629" max="15629" width="12.42578125" style="17" customWidth="1"/>
    <col min="15630" max="15870" width="9.140625" style="17"/>
    <col min="15871" max="15871" width="4.85546875" style="17" customWidth="1"/>
    <col min="15872" max="15872" width="75.7109375" style="17" customWidth="1"/>
    <col min="15873" max="15873" width="12.5703125" style="17" customWidth="1"/>
    <col min="15874" max="15874" width="13.7109375" style="17" customWidth="1"/>
    <col min="15875" max="15875" width="10.42578125" style="17" customWidth="1"/>
    <col min="15876" max="15876" width="12.85546875" style="17" customWidth="1"/>
    <col min="15877" max="15877" width="10.42578125" style="17" customWidth="1"/>
    <col min="15878" max="15878" width="12.85546875" style="17" customWidth="1"/>
    <col min="15879" max="15879" width="10.42578125" style="17" customWidth="1"/>
    <col min="15880" max="15883" width="12.5703125" style="17" customWidth="1"/>
    <col min="15884" max="15884" width="9.42578125" style="17" bestFit="1" customWidth="1"/>
    <col min="15885" max="15885" width="12.42578125" style="17" customWidth="1"/>
    <col min="15886" max="16126" width="9.140625" style="17"/>
    <col min="16127" max="16127" width="4.85546875" style="17" customWidth="1"/>
    <col min="16128" max="16128" width="75.7109375" style="17" customWidth="1"/>
    <col min="16129" max="16129" width="12.5703125" style="17" customWidth="1"/>
    <col min="16130" max="16130" width="13.7109375" style="17" customWidth="1"/>
    <col min="16131" max="16131" width="10.42578125" style="17" customWidth="1"/>
    <col min="16132" max="16132" width="12.85546875" style="17" customWidth="1"/>
    <col min="16133" max="16133" width="10.42578125" style="17" customWidth="1"/>
    <col min="16134" max="16134" width="12.85546875" style="17" customWidth="1"/>
    <col min="16135" max="16135" width="10.42578125" style="17" customWidth="1"/>
    <col min="16136" max="16139" width="12.5703125" style="17" customWidth="1"/>
    <col min="16140" max="16140" width="9.42578125" style="17" bestFit="1" customWidth="1"/>
    <col min="16141" max="16141" width="12.42578125" style="17" customWidth="1"/>
    <col min="16142" max="16384" width="9.140625" style="17"/>
  </cols>
  <sheetData>
    <row r="1" spans="1:27" ht="15.75">
      <c r="N1" s="47" t="s">
        <v>307</v>
      </c>
    </row>
    <row r="2" spans="1:27" ht="51" customHeight="1">
      <c r="N2" s="658" t="s">
        <v>184</v>
      </c>
      <c r="O2" s="658"/>
    </row>
    <row r="3" spans="1:27" ht="15.75">
      <c r="N3" s="667" t="s">
        <v>306</v>
      </c>
      <c r="O3" s="667"/>
    </row>
    <row r="5" spans="1:27">
      <c r="X5" s="52"/>
    </row>
    <row r="6" spans="1:27">
      <c r="A6" s="681" t="s">
        <v>309</v>
      </c>
      <c r="B6" s="681"/>
      <c r="C6" s="681"/>
      <c r="D6" s="681"/>
      <c r="E6" s="681"/>
      <c r="F6" s="681"/>
      <c r="G6" s="681"/>
      <c r="H6" s="681"/>
      <c r="I6" s="681"/>
      <c r="J6" s="681"/>
      <c r="K6" s="681"/>
      <c r="L6" s="681"/>
      <c r="M6" s="681"/>
      <c r="X6" s="52"/>
    </row>
    <row r="7" spans="1:27" ht="18.75" customHeight="1">
      <c r="A7" s="681"/>
      <c r="B7" s="681"/>
      <c r="C7" s="681"/>
      <c r="D7" s="681"/>
      <c r="E7" s="681"/>
      <c r="F7" s="681"/>
      <c r="G7" s="681"/>
      <c r="H7" s="681"/>
      <c r="I7" s="681"/>
      <c r="J7" s="681"/>
      <c r="K7" s="681"/>
      <c r="L7" s="681"/>
      <c r="M7" s="681"/>
      <c r="X7" s="52"/>
    </row>
    <row r="8" spans="1:27" ht="26.25" customHeight="1">
      <c r="A8" s="17"/>
      <c r="B8" s="682" t="e">
        <f>Д7_послуга!B6</f>
        <v>#REF!</v>
      </c>
      <c r="C8" s="682"/>
      <c r="D8" s="682"/>
      <c r="E8" s="682"/>
      <c r="F8" s="682"/>
      <c r="G8" s="682"/>
      <c r="H8" s="682"/>
      <c r="I8" s="682"/>
      <c r="J8" s="682"/>
      <c r="K8" s="682"/>
      <c r="L8" s="682"/>
      <c r="X8" s="52"/>
    </row>
    <row r="9" spans="1:27" ht="26.25" customHeight="1">
      <c r="A9" s="17"/>
      <c r="B9" s="683" t="s">
        <v>241</v>
      </c>
      <c r="C9" s="683"/>
      <c r="D9" s="683"/>
      <c r="E9" s="683"/>
      <c r="F9" s="683"/>
      <c r="G9" s="683"/>
      <c r="H9" s="683"/>
      <c r="I9" s="683"/>
      <c r="J9" s="683"/>
      <c r="K9" s="683"/>
      <c r="L9" s="683"/>
      <c r="X9" s="52"/>
    </row>
    <row r="10" spans="1:27" ht="26.25" customHeight="1">
      <c r="A10" s="54"/>
      <c r="B10" s="54"/>
      <c r="C10" s="54"/>
      <c r="D10" s="54"/>
      <c r="E10" s="54"/>
      <c r="F10" s="54"/>
      <c r="G10" s="54"/>
      <c r="H10" s="54"/>
      <c r="I10" s="54"/>
      <c r="J10" s="54"/>
      <c r="M10" s="17" t="s">
        <v>308</v>
      </c>
      <c r="N10" s="54"/>
      <c r="X10" s="52"/>
    </row>
    <row r="11" spans="1:27" s="16" customFormat="1" ht="14.25" customHeight="1">
      <c r="A11" s="685" t="s">
        <v>11</v>
      </c>
      <c r="B11" s="685" t="s">
        <v>130</v>
      </c>
      <c r="C11" s="678" t="s">
        <v>310</v>
      </c>
      <c r="D11" s="678" t="s">
        <v>185</v>
      </c>
      <c r="E11" s="678"/>
      <c r="F11" s="678"/>
      <c r="G11" s="678"/>
      <c r="H11" s="678"/>
      <c r="I11" s="678"/>
      <c r="J11" s="678"/>
      <c r="K11" s="678"/>
      <c r="L11" s="678"/>
      <c r="M11" s="678"/>
      <c r="N11" s="678"/>
      <c r="O11" s="678"/>
      <c r="X11" s="52"/>
      <c r="Y11" s="17"/>
    </row>
    <row r="12" spans="1:27" s="16" customFormat="1" ht="35.25" customHeight="1">
      <c r="A12" s="685"/>
      <c r="B12" s="685"/>
      <c r="C12" s="678"/>
      <c r="D12" s="678" t="s">
        <v>311</v>
      </c>
      <c r="E12" s="678"/>
      <c r="F12" s="678"/>
      <c r="G12" s="678"/>
      <c r="H12" s="678"/>
      <c r="I12" s="678"/>
      <c r="J12" s="678" t="s">
        <v>173</v>
      </c>
      <c r="K12" s="678"/>
      <c r="L12" s="678" t="s">
        <v>174</v>
      </c>
      <c r="M12" s="678"/>
      <c r="N12" s="679" t="s">
        <v>355</v>
      </c>
      <c r="O12" s="679"/>
      <c r="X12" s="52"/>
      <c r="Y12" s="17"/>
      <c r="AA12" s="17"/>
    </row>
    <row r="13" spans="1:27" s="16" customFormat="1" ht="15" customHeight="1">
      <c r="A13" s="685"/>
      <c r="B13" s="685"/>
      <c r="C13" s="678"/>
      <c r="D13" s="678" t="s">
        <v>175</v>
      </c>
      <c r="E13" s="678"/>
      <c r="F13" s="678" t="s">
        <v>158</v>
      </c>
      <c r="G13" s="678"/>
      <c r="H13" s="678"/>
      <c r="I13" s="678"/>
      <c r="J13" s="678" t="s">
        <v>175</v>
      </c>
      <c r="K13" s="678"/>
      <c r="L13" s="678" t="s">
        <v>175</v>
      </c>
      <c r="M13" s="678"/>
      <c r="N13" s="678" t="s">
        <v>175</v>
      </c>
      <c r="O13" s="678"/>
      <c r="Y13" s="17"/>
    </row>
    <row r="14" spans="1:27" s="16" customFormat="1" ht="52.5" customHeight="1">
      <c r="A14" s="685"/>
      <c r="B14" s="685"/>
      <c r="C14" s="678"/>
      <c r="D14" s="678"/>
      <c r="E14" s="678"/>
      <c r="F14" s="678" t="s">
        <v>245</v>
      </c>
      <c r="G14" s="678"/>
      <c r="H14" s="678" t="s">
        <v>246</v>
      </c>
      <c r="I14" s="678"/>
      <c r="J14" s="678"/>
      <c r="K14" s="678"/>
      <c r="L14" s="678"/>
      <c r="M14" s="678"/>
      <c r="N14" s="678"/>
      <c r="O14" s="678"/>
    </row>
    <row r="15" spans="1:27" s="16" customFormat="1" ht="15.75">
      <c r="A15" s="685"/>
      <c r="B15" s="685"/>
      <c r="C15" s="55" t="s">
        <v>27</v>
      </c>
      <c r="D15" s="55" t="s">
        <v>27</v>
      </c>
      <c r="E15" s="55" t="s">
        <v>312</v>
      </c>
      <c r="F15" s="55" t="s">
        <v>27</v>
      </c>
      <c r="G15" s="55" t="s">
        <v>312</v>
      </c>
      <c r="H15" s="55" t="s">
        <v>27</v>
      </c>
      <c r="I15" s="55" t="s">
        <v>312</v>
      </c>
      <c r="J15" s="55" t="s">
        <v>27</v>
      </c>
      <c r="K15" s="55" t="s">
        <v>312</v>
      </c>
      <c r="L15" s="55" t="s">
        <v>27</v>
      </c>
      <c r="M15" s="55" t="s">
        <v>312</v>
      </c>
      <c r="N15" s="78" t="s">
        <v>27</v>
      </c>
      <c r="O15" s="78" t="s">
        <v>312</v>
      </c>
    </row>
    <row r="16" spans="1:27" s="16" customFormat="1" ht="15.75">
      <c r="A16" s="55">
        <v>1</v>
      </c>
      <c r="B16" s="55">
        <v>2</v>
      </c>
      <c r="C16" s="55">
        <v>3</v>
      </c>
      <c r="D16" s="55">
        <v>4</v>
      </c>
      <c r="E16" s="55">
        <v>5</v>
      </c>
      <c r="F16" s="55">
        <v>6</v>
      </c>
      <c r="G16" s="55">
        <v>7</v>
      </c>
      <c r="H16" s="55">
        <v>8</v>
      </c>
      <c r="I16" s="55">
        <v>9</v>
      </c>
      <c r="J16" s="55">
        <v>10</v>
      </c>
      <c r="K16" s="55">
        <v>11</v>
      </c>
      <c r="L16" s="55">
        <v>12</v>
      </c>
      <c r="M16" s="55">
        <v>13</v>
      </c>
      <c r="N16" s="78">
        <v>14</v>
      </c>
      <c r="O16" s="78">
        <v>15</v>
      </c>
    </row>
    <row r="17" spans="1:15" ht="31.5">
      <c r="A17" s="63" t="s">
        <v>248</v>
      </c>
      <c r="B17" s="57" t="s">
        <v>176</v>
      </c>
      <c r="C17" s="66" t="e">
        <f>D17+J17+L17</f>
        <v>#REF!</v>
      </c>
      <c r="D17" s="66" t="e">
        <f>F17+H17</f>
        <v>#REF!</v>
      </c>
      <c r="E17" s="66" t="e">
        <f t="shared" ref="E17:E23" si="0">D17/$D$30</f>
        <v>#REF!</v>
      </c>
      <c r="F17" s="66" t="e">
        <f>F26*$D$28/1000</f>
        <v>#REF!</v>
      </c>
      <c r="G17" s="79" t="e">
        <f>F17/$F$30</f>
        <v>#REF!</v>
      </c>
      <c r="H17" s="66" t="e">
        <f>H26*$D$28/1000</f>
        <v>#REF!</v>
      </c>
      <c r="I17" s="66" t="e">
        <f>H17/$H$30</f>
        <v>#REF!</v>
      </c>
      <c r="J17" s="66" t="e">
        <f>J26*$J$28/1000</f>
        <v>#REF!</v>
      </c>
      <c r="K17" s="66" t="e">
        <f>J17/$J$30</f>
        <v>#REF!</v>
      </c>
      <c r="L17" s="66" t="e">
        <f>L26*$L$28/1000</f>
        <v>#REF!</v>
      </c>
      <c r="M17" s="66" t="e">
        <f>L17/$L$30</f>
        <v>#REF!</v>
      </c>
      <c r="N17" s="66" t="e">
        <f>N26*$N$28/1000</f>
        <v>#REF!</v>
      </c>
      <c r="O17" s="66" t="e">
        <f>N17/$L$30</f>
        <v>#REF!</v>
      </c>
    </row>
    <row r="18" spans="1:15" ht="31.5">
      <c r="A18" s="63" t="s">
        <v>249</v>
      </c>
      <c r="B18" s="57" t="s">
        <v>251</v>
      </c>
      <c r="C18" s="66" t="e">
        <f t="shared" ref="C18:C24" si="1">D18+J18+L18</f>
        <v>#REF!</v>
      </c>
      <c r="D18" s="66" t="e">
        <f t="shared" ref="D18:D24" si="2">F18+H18</f>
        <v>#REF!</v>
      </c>
      <c r="E18" s="66" t="e">
        <f t="shared" si="0"/>
        <v>#REF!</v>
      </c>
      <c r="F18" s="66" t="e">
        <f>F32*F33</f>
        <v>#REF!</v>
      </c>
      <c r="G18" s="66" t="e">
        <f t="shared" ref="G18:G23" si="3">F18/$F$30</f>
        <v>#REF!</v>
      </c>
      <c r="H18" s="66" t="e">
        <f>H32*H33</f>
        <v>#REF!</v>
      </c>
      <c r="I18" s="66" t="e">
        <f t="shared" ref="I18:I23" si="4">H18/$H$30</f>
        <v>#REF!</v>
      </c>
      <c r="J18" s="66" t="e">
        <f>J32*J33</f>
        <v>#REF!</v>
      </c>
      <c r="K18" s="66" t="e">
        <f t="shared" ref="K18:K23" si="5">J18/$J$30</f>
        <v>#REF!</v>
      </c>
      <c r="L18" s="66" t="e">
        <f>L32*L33</f>
        <v>#REF!</v>
      </c>
      <c r="M18" s="66" t="e">
        <f t="shared" ref="M18:M23" si="6">L18/$L$30</f>
        <v>#REF!</v>
      </c>
      <c r="N18" s="66" t="e">
        <f>N32*N33</f>
        <v>#REF!</v>
      </c>
      <c r="O18" s="66" t="e">
        <f t="shared" ref="O18:O23" si="7">N18/$L$30</f>
        <v>#REF!</v>
      </c>
    </row>
    <row r="19" spans="1:15" ht="15.75">
      <c r="A19" s="56" t="s">
        <v>192</v>
      </c>
      <c r="B19" s="57" t="s">
        <v>194</v>
      </c>
      <c r="C19" s="66">
        <f t="shared" si="1"/>
        <v>0</v>
      </c>
      <c r="D19" s="66">
        <f t="shared" si="2"/>
        <v>0</v>
      </c>
      <c r="E19" s="66" t="e">
        <f t="shared" si="0"/>
        <v>#REF!</v>
      </c>
      <c r="F19" s="66">
        <v>0</v>
      </c>
      <c r="G19" s="66" t="e">
        <f t="shared" si="3"/>
        <v>#REF!</v>
      </c>
      <c r="H19" s="66">
        <v>0</v>
      </c>
      <c r="I19" s="66" t="e">
        <f t="shared" si="4"/>
        <v>#REF!</v>
      </c>
      <c r="J19" s="66">
        <v>0</v>
      </c>
      <c r="K19" s="66" t="e">
        <f t="shared" si="5"/>
        <v>#REF!</v>
      </c>
      <c r="L19" s="66">
        <v>0</v>
      </c>
      <c r="M19" s="66" t="e">
        <f t="shared" si="6"/>
        <v>#REF!</v>
      </c>
      <c r="N19" s="66">
        <v>0</v>
      </c>
      <c r="O19" s="66" t="e">
        <f t="shared" si="7"/>
        <v>#REF!</v>
      </c>
    </row>
    <row r="20" spans="1:15" ht="15.75">
      <c r="A20" s="56" t="s">
        <v>193</v>
      </c>
      <c r="B20" s="57" t="s">
        <v>89</v>
      </c>
      <c r="C20" s="66" t="e">
        <f t="shared" si="1"/>
        <v>#REF!</v>
      </c>
      <c r="D20" s="66" t="e">
        <f t="shared" si="2"/>
        <v>#REF!</v>
      </c>
      <c r="E20" s="66" t="e">
        <f t="shared" si="0"/>
        <v>#REF!</v>
      </c>
      <c r="F20" s="66" t="e">
        <f>F21+F22+F23</f>
        <v>#REF!</v>
      </c>
      <c r="G20" s="66" t="e">
        <f t="shared" si="3"/>
        <v>#REF!</v>
      </c>
      <c r="H20" s="66" t="e">
        <f>H21+H22+H23</f>
        <v>#REF!</v>
      </c>
      <c r="I20" s="66" t="e">
        <f t="shared" si="4"/>
        <v>#REF!</v>
      </c>
      <c r="J20" s="66" t="e">
        <f>J21+J22+J23</f>
        <v>#REF!</v>
      </c>
      <c r="K20" s="66" t="e">
        <f t="shared" si="5"/>
        <v>#REF!</v>
      </c>
      <c r="L20" s="66" t="e">
        <f>L21+L22+L23</f>
        <v>#REF!</v>
      </c>
      <c r="M20" s="66" t="e">
        <f t="shared" si="6"/>
        <v>#REF!</v>
      </c>
      <c r="N20" s="66" t="e">
        <f>N21+N22+N23</f>
        <v>#REF!</v>
      </c>
      <c r="O20" s="66" t="e">
        <f t="shared" si="7"/>
        <v>#REF!</v>
      </c>
    </row>
    <row r="21" spans="1:15" ht="15.75">
      <c r="A21" s="56" t="s">
        <v>18</v>
      </c>
      <c r="B21" s="57" t="s">
        <v>177</v>
      </c>
      <c r="C21" s="66" t="e">
        <f t="shared" si="1"/>
        <v>#REF!</v>
      </c>
      <c r="D21" s="66" t="e">
        <f t="shared" si="2"/>
        <v>#REF!</v>
      </c>
      <c r="E21" s="66" t="e">
        <f t="shared" si="0"/>
        <v>#REF!</v>
      </c>
      <c r="F21" s="66" t="e">
        <f>(#REF!+#REF!)*F30/1000</f>
        <v>#REF!</v>
      </c>
      <c r="G21" s="66" t="e">
        <f t="shared" si="3"/>
        <v>#REF!</v>
      </c>
      <c r="H21" s="66" t="e">
        <f>(#REF!+#REF!)*H30/1000</f>
        <v>#REF!</v>
      </c>
      <c r="I21" s="66" t="e">
        <f t="shared" si="4"/>
        <v>#REF!</v>
      </c>
      <c r="J21" s="66" t="e">
        <f>(#REF!+#REF!)*J30/1000</f>
        <v>#REF!</v>
      </c>
      <c r="K21" s="66" t="e">
        <f t="shared" si="5"/>
        <v>#REF!</v>
      </c>
      <c r="L21" s="66" t="e">
        <f>(#REF!+#REF!)*L30/1000</f>
        <v>#REF!</v>
      </c>
      <c r="M21" s="66" t="e">
        <f t="shared" si="6"/>
        <v>#REF!</v>
      </c>
      <c r="N21" s="66" t="e">
        <f>(#REF!+#REF!)*N30/1000</f>
        <v>#REF!</v>
      </c>
      <c r="O21" s="66" t="e">
        <f t="shared" si="7"/>
        <v>#REF!</v>
      </c>
    </row>
    <row r="22" spans="1:15" ht="31.5">
      <c r="A22" s="56" t="s">
        <v>93</v>
      </c>
      <c r="B22" s="57" t="s">
        <v>313</v>
      </c>
      <c r="C22" s="66">
        <f t="shared" si="1"/>
        <v>0</v>
      </c>
      <c r="D22" s="66">
        <f t="shared" si="2"/>
        <v>0</v>
      </c>
      <c r="E22" s="66" t="e">
        <f t="shared" si="0"/>
        <v>#REF!</v>
      </c>
      <c r="F22" s="66">
        <v>0</v>
      </c>
      <c r="G22" s="66" t="e">
        <f t="shared" si="3"/>
        <v>#REF!</v>
      </c>
      <c r="H22" s="66">
        <v>0</v>
      </c>
      <c r="I22" s="66" t="e">
        <f t="shared" si="4"/>
        <v>#REF!</v>
      </c>
      <c r="J22" s="66">
        <v>0</v>
      </c>
      <c r="K22" s="66" t="e">
        <f t="shared" si="5"/>
        <v>#REF!</v>
      </c>
      <c r="L22" s="66">
        <v>0</v>
      </c>
      <c r="M22" s="66" t="e">
        <f t="shared" si="6"/>
        <v>#REF!</v>
      </c>
      <c r="N22" s="66">
        <v>0</v>
      </c>
      <c r="O22" s="66" t="e">
        <f t="shared" si="7"/>
        <v>#REF!</v>
      </c>
    </row>
    <row r="23" spans="1:15" ht="15.75">
      <c r="A23" s="56" t="s">
        <v>105</v>
      </c>
      <c r="B23" s="57" t="s">
        <v>62</v>
      </c>
      <c r="C23" s="66" t="e">
        <f t="shared" si="1"/>
        <v>#REF!</v>
      </c>
      <c r="D23" s="66" t="e">
        <f t="shared" si="2"/>
        <v>#REF!</v>
      </c>
      <c r="E23" s="66" t="e">
        <f t="shared" si="0"/>
        <v>#REF!</v>
      </c>
      <c r="F23" s="66" t="e">
        <f>(F22+F21)/82*100*0.18</f>
        <v>#REF!</v>
      </c>
      <c r="G23" s="66" t="e">
        <f t="shared" si="3"/>
        <v>#REF!</v>
      </c>
      <c r="H23" s="66" t="e">
        <f>(H22+H21)/82*100*0.18</f>
        <v>#REF!</v>
      </c>
      <c r="I23" s="66" t="e">
        <f t="shared" si="4"/>
        <v>#REF!</v>
      </c>
      <c r="J23" s="66" t="e">
        <f>(J22+J21)/82*100*0.18</f>
        <v>#REF!</v>
      </c>
      <c r="K23" s="66" t="e">
        <f t="shared" si="5"/>
        <v>#REF!</v>
      </c>
      <c r="L23" s="66" t="e">
        <f>(L22+L21)/82*100*0.18</f>
        <v>#REF!</v>
      </c>
      <c r="M23" s="66" t="e">
        <f t="shared" si="6"/>
        <v>#REF!</v>
      </c>
      <c r="N23" s="66" t="e">
        <f>(N22+N21)/82*100*0.18</f>
        <v>#REF!</v>
      </c>
      <c r="O23" s="66" t="e">
        <f t="shared" si="7"/>
        <v>#REF!</v>
      </c>
    </row>
    <row r="24" spans="1:15" ht="15.75">
      <c r="A24" s="56" t="s">
        <v>186</v>
      </c>
      <c r="B24" s="57" t="s">
        <v>178</v>
      </c>
      <c r="C24" s="66" t="e">
        <f t="shared" si="1"/>
        <v>#REF!</v>
      </c>
      <c r="D24" s="66" t="e">
        <f t="shared" si="2"/>
        <v>#REF!</v>
      </c>
      <c r="E24" s="58" t="s">
        <v>172</v>
      </c>
      <c r="F24" s="58" t="e">
        <f>F17+F18+F19+F20</f>
        <v>#REF!</v>
      </c>
      <c r="G24" s="58" t="s">
        <v>172</v>
      </c>
      <c r="H24" s="58" t="e">
        <f>H17+H18+H19+H20</f>
        <v>#REF!</v>
      </c>
      <c r="I24" s="58" t="s">
        <v>172</v>
      </c>
      <c r="J24" s="58" t="e">
        <f>J17+J18+J19+J20</f>
        <v>#REF!</v>
      </c>
      <c r="K24" s="58" t="s">
        <v>172</v>
      </c>
      <c r="L24" s="58" t="e">
        <f>L17+L18+L19+L20</f>
        <v>#REF!</v>
      </c>
      <c r="M24" s="58" t="s">
        <v>172</v>
      </c>
      <c r="N24" s="58" t="e">
        <f>N17+N18+N19+N20</f>
        <v>#REF!</v>
      </c>
      <c r="O24" s="58" t="s">
        <v>172</v>
      </c>
    </row>
    <row r="25" spans="1:15" ht="15.75" customHeight="1">
      <c r="A25" s="56" t="s">
        <v>187</v>
      </c>
      <c r="B25" s="57" t="s">
        <v>314</v>
      </c>
      <c r="C25" s="58" t="s">
        <v>172</v>
      </c>
      <c r="D25" s="58" t="s">
        <v>172</v>
      </c>
      <c r="E25" s="66" t="e">
        <f>D24/D30</f>
        <v>#REF!</v>
      </c>
      <c r="F25" s="58" t="s">
        <v>172</v>
      </c>
      <c r="G25" s="58" t="e">
        <f>F24/F30</f>
        <v>#REF!</v>
      </c>
      <c r="H25" s="58" t="s">
        <v>172</v>
      </c>
      <c r="I25" s="58" t="e">
        <f>H24/H30</f>
        <v>#REF!</v>
      </c>
      <c r="J25" s="58" t="s">
        <v>172</v>
      </c>
      <c r="K25" s="58" t="e">
        <f>J24/J30</f>
        <v>#REF!</v>
      </c>
      <c r="L25" s="58" t="s">
        <v>172</v>
      </c>
      <c r="M25" s="58" t="e">
        <f>L24/L30</f>
        <v>#REF!</v>
      </c>
      <c r="N25" s="58" t="s">
        <v>172</v>
      </c>
      <c r="O25" s="58" t="e">
        <f>N24/N30</f>
        <v>#REF!</v>
      </c>
    </row>
    <row r="26" spans="1:15" ht="15.75">
      <c r="A26" s="81" t="s">
        <v>188</v>
      </c>
      <c r="B26" s="82" t="s">
        <v>315</v>
      </c>
      <c r="C26" s="83" t="e">
        <f>D26+J26+L26</f>
        <v>#REF!</v>
      </c>
      <c r="D26" s="83" t="e">
        <f>F26+H26</f>
        <v>#REF!</v>
      </c>
      <c r="E26" s="83" t="s">
        <v>172</v>
      </c>
      <c r="F26" s="83" t="e">
        <f>#REF!</f>
        <v>#REF!</v>
      </c>
      <c r="G26" s="83" t="s">
        <v>172</v>
      </c>
      <c r="H26" s="83" t="e">
        <f>#REF!</f>
        <v>#REF!</v>
      </c>
      <c r="I26" s="83" t="s">
        <v>172</v>
      </c>
      <c r="J26" s="83" t="e">
        <f>#REF!</f>
        <v>#REF!</v>
      </c>
      <c r="K26" s="83" t="s">
        <v>172</v>
      </c>
      <c r="L26" s="83" t="e">
        <f>#REF!</f>
        <v>#REF!</v>
      </c>
      <c r="M26" s="83" t="s">
        <v>172</v>
      </c>
      <c r="N26" s="83" t="e">
        <f>#REF!</f>
        <v>#REF!</v>
      </c>
      <c r="O26" s="83" t="s">
        <v>172</v>
      </c>
    </row>
    <row r="27" spans="1:15" ht="15.75">
      <c r="A27" s="56" t="s">
        <v>189</v>
      </c>
      <c r="B27" s="57" t="s">
        <v>320</v>
      </c>
      <c r="C27" s="58" t="s">
        <v>172</v>
      </c>
      <c r="D27" s="58" t="e">
        <f>#REF!</f>
        <v>#REF!</v>
      </c>
      <c r="E27" s="58" t="s">
        <v>172</v>
      </c>
      <c r="F27" s="58" t="s">
        <v>172</v>
      </c>
      <c r="G27" s="58" t="s">
        <v>172</v>
      </c>
      <c r="H27" s="58" t="s">
        <v>172</v>
      </c>
      <c r="I27" s="58" t="s">
        <v>172</v>
      </c>
      <c r="J27" s="58" t="e">
        <f>#REF!</f>
        <v>#REF!</v>
      </c>
      <c r="K27" s="58" t="s">
        <v>172</v>
      </c>
      <c r="L27" s="58" t="e">
        <f>#REF!</f>
        <v>#REF!</v>
      </c>
      <c r="M27" s="58" t="s">
        <v>172</v>
      </c>
      <c r="N27" s="58" t="e">
        <f>#REF!</f>
        <v>#REF!</v>
      </c>
      <c r="O27" s="58" t="s">
        <v>172</v>
      </c>
    </row>
    <row r="28" spans="1:15" ht="15.75">
      <c r="A28" s="56" t="s">
        <v>94</v>
      </c>
      <c r="B28" s="57" t="s">
        <v>179</v>
      </c>
      <c r="C28" s="58" t="s">
        <v>172</v>
      </c>
      <c r="D28" s="58" t="e">
        <f>#REF!</f>
        <v>#REF!</v>
      </c>
      <c r="E28" s="58" t="s">
        <v>172</v>
      </c>
      <c r="F28" s="58" t="s">
        <v>172</v>
      </c>
      <c r="G28" s="58" t="s">
        <v>172</v>
      </c>
      <c r="H28" s="58" t="s">
        <v>172</v>
      </c>
      <c r="I28" s="58" t="s">
        <v>172</v>
      </c>
      <c r="J28" s="58" t="e">
        <f>#REF!</f>
        <v>#REF!</v>
      </c>
      <c r="K28" s="58" t="s">
        <v>172</v>
      </c>
      <c r="L28" s="58" t="e">
        <f>#REF!</f>
        <v>#REF!</v>
      </c>
      <c r="M28" s="58" t="s">
        <v>172</v>
      </c>
      <c r="N28" s="58" t="e">
        <f>#REF!</f>
        <v>#REF!</v>
      </c>
      <c r="O28" s="58" t="s">
        <v>172</v>
      </c>
    </row>
    <row r="29" spans="1:15" ht="15.75">
      <c r="A29" s="56" t="s">
        <v>95</v>
      </c>
      <c r="B29" s="57" t="s">
        <v>180</v>
      </c>
      <c r="C29" s="58" t="s">
        <v>172</v>
      </c>
      <c r="D29" s="58" t="e">
        <f>#REF!</f>
        <v>#REF!</v>
      </c>
      <c r="E29" s="58" t="s">
        <v>172</v>
      </c>
      <c r="F29" s="58" t="s">
        <v>172</v>
      </c>
      <c r="G29" s="58" t="s">
        <v>172</v>
      </c>
      <c r="H29" s="58" t="s">
        <v>172</v>
      </c>
      <c r="I29" s="58" t="s">
        <v>172</v>
      </c>
      <c r="J29" s="58" t="e">
        <f>#REF!</f>
        <v>#REF!</v>
      </c>
      <c r="K29" s="58" t="s">
        <v>172</v>
      </c>
      <c r="L29" s="58" t="e">
        <f>#REF!</f>
        <v>#REF!</v>
      </c>
      <c r="M29" s="58" t="s">
        <v>172</v>
      </c>
      <c r="N29" s="58" t="e">
        <f>#REF!</f>
        <v>#REF!</v>
      </c>
      <c r="O29" s="58" t="s">
        <v>172</v>
      </c>
    </row>
    <row r="30" spans="1:15" ht="15.75">
      <c r="A30" s="56" t="s">
        <v>202</v>
      </c>
      <c r="B30" s="57" t="s">
        <v>181</v>
      </c>
      <c r="C30" s="58" t="e">
        <f>D30+J30+L30</f>
        <v>#REF!</v>
      </c>
      <c r="D30" s="58" t="e">
        <f>F30+H30</f>
        <v>#REF!</v>
      </c>
      <c r="E30" s="58" t="s">
        <v>172</v>
      </c>
      <c r="F30" s="58" t="e">
        <f>#REF!/1000</f>
        <v>#REF!</v>
      </c>
      <c r="G30" s="58" t="s">
        <v>172</v>
      </c>
      <c r="H30" s="58" t="e">
        <f>#REF!/1000</f>
        <v>#REF!</v>
      </c>
      <c r="I30" s="58" t="s">
        <v>172</v>
      </c>
      <c r="J30" s="58" t="e">
        <f>#REF!/1000</f>
        <v>#REF!</v>
      </c>
      <c r="K30" s="58" t="s">
        <v>172</v>
      </c>
      <c r="L30" s="58" t="e">
        <f>#REF!/1000</f>
        <v>#REF!</v>
      </c>
      <c r="M30" s="58" t="s">
        <v>172</v>
      </c>
      <c r="N30" s="58" t="e">
        <f>#REF!/1000</f>
        <v>#REF!</v>
      </c>
      <c r="O30" s="58" t="s">
        <v>172</v>
      </c>
    </row>
    <row r="31" spans="1:15" ht="15.75">
      <c r="A31" s="56" t="s">
        <v>203</v>
      </c>
      <c r="B31" s="57" t="s">
        <v>316</v>
      </c>
      <c r="C31" s="58" t="e">
        <f>D31+J31+L31</f>
        <v>#REF!</v>
      </c>
      <c r="D31" s="58" t="e">
        <f>F31+H31</f>
        <v>#REF!</v>
      </c>
      <c r="E31" s="58" t="s">
        <v>172</v>
      </c>
      <c r="F31" s="58" t="e">
        <f>#REF!</f>
        <v>#REF!</v>
      </c>
      <c r="G31" s="58" t="s">
        <v>172</v>
      </c>
      <c r="H31" s="58" t="e">
        <f>#REF!</f>
        <v>#REF!</v>
      </c>
      <c r="I31" s="58" t="s">
        <v>172</v>
      </c>
      <c r="J31" s="58" t="e">
        <f>#REF!</f>
        <v>#REF!</v>
      </c>
      <c r="K31" s="58" t="s">
        <v>172</v>
      </c>
      <c r="L31" s="58" t="e">
        <f>#REF!</f>
        <v>#REF!</v>
      </c>
      <c r="M31" s="58" t="s">
        <v>172</v>
      </c>
      <c r="N31" s="58" t="e">
        <f>#REF!</f>
        <v>#REF!</v>
      </c>
      <c r="O31" s="58" t="s">
        <v>172</v>
      </c>
    </row>
    <row r="32" spans="1:15" ht="15.75">
      <c r="A32" s="56" t="s">
        <v>206</v>
      </c>
      <c r="B32" s="57" t="s">
        <v>169</v>
      </c>
      <c r="C32" s="58" t="e">
        <f>D32+J32+L32</f>
        <v>#REF!</v>
      </c>
      <c r="D32" s="58" t="e">
        <f>F32+H32</f>
        <v>#REF!</v>
      </c>
      <c r="E32" s="58" t="s">
        <v>172</v>
      </c>
      <c r="F32" s="58" t="e">
        <f>#REF!/1000</f>
        <v>#REF!</v>
      </c>
      <c r="G32" s="58" t="s">
        <v>172</v>
      </c>
      <c r="H32" s="58" t="e">
        <f>#REF!/1000</f>
        <v>#REF!</v>
      </c>
      <c r="I32" s="58" t="s">
        <v>172</v>
      </c>
      <c r="J32" s="58" t="e">
        <f>#REF!/1000</f>
        <v>#REF!</v>
      </c>
      <c r="K32" s="58" t="s">
        <v>172</v>
      </c>
      <c r="L32" s="58" t="e">
        <f>#REF!/1000</f>
        <v>#REF!</v>
      </c>
      <c r="M32" s="58" t="s">
        <v>172</v>
      </c>
      <c r="N32" s="58" t="e">
        <f>#REF!/1000</f>
        <v>#REF!</v>
      </c>
      <c r="O32" s="58" t="s">
        <v>172</v>
      </c>
    </row>
    <row r="33" spans="1:15" ht="15.75">
      <c r="A33" s="56" t="s">
        <v>207</v>
      </c>
      <c r="B33" s="57" t="s">
        <v>170</v>
      </c>
      <c r="C33" s="60"/>
      <c r="D33" s="58">
        <f>$C$33</f>
        <v>0</v>
      </c>
      <c r="E33" s="58" t="s">
        <v>172</v>
      </c>
      <c r="F33" s="58">
        <f>$C$33</f>
        <v>0</v>
      </c>
      <c r="G33" s="58" t="s">
        <v>172</v>
      </c>
      <c r="H33" s="58">
        <f>$C$33</f>
        <v>0</v>
      </c>
      <c r="I33" s="58" t="s">
        <v>172</v>
      </c>
      <c r="J33" s="58">
        <f>$C$33</f>
        <v>0</v>
      </c>
      <c r="K33" s="58" t="s">
        <v>172</v>
      </c>
      <c r="L33" s="58">
        <f>$C$33</f>
        <v>0</v>
      </c>
      <c r="M33" s="58" t="s">
        <v>172</v>
      </c>
      <c r="N33" s="58">
        <f>$C$33</f>
        <v>0</v>
      </c>
      <c r="O33" s="58" t="s">
        <v>172</v>
      </c>
    </row>
    <row r="34" spans="1:15" ht="31.5">
      <c r="A34" s="63" t="s">
        <v>212</v>
      </c>
      <c r="B34" s="59" t="s">
        <v>182</v>
      </c>
      <c r="C34" s="64" t="s">
        <v>172</v>
      </c>
      <c r="D34" s="70" t="e">
        <f>D26/D30/1000</f>
        <v>#REF!</v>
      </c>
      <c r="E34" s="64" t="s">
        <v>172</v>
      </c>
      <c r="F34" s="71" t="e">
        <f>#REF!</f>
        <v>#REF!</v>
      </c>
      <c r="G34" s="64" t="s">
        <v>172</v>
      </c>
      <c r="H34" s="71" t="e">
        <f>#REF!</f>
        <v>#REF!</v>
      </c>
      <c r="I34" s="64" t="s">
        <v>172</v>
      </c>
      <c r="J34" s="71" t="e">
        <f>#REF!</f>
        <v>#REF!</v>
      </c>
      <c r="K34" s="64" t="s">
        <v>172</v>
      </c>
      <c r="L34" s="71" t="e">
        <f>#REF!</f>
        <v>#REF!</v>
      </c>
      <c r="M34" s="64" t="s">
        <v>172</v>
      </c>
      <c r="N34" s="71" t="e">
        <f>#REF!</f>
        <v>#REF!</v>
      </c>
      <c r="O34" s="64" t="s">
        <v>172</v>
      </c>
    </row>
    <row r="35" spans="1:15" ht="31.5">
      <c r="A35" s="63" t="s">
        <v>213</v>
      </c>
      <c r="B35" s="59" t="s">
        <v>317</v>
      </c>
      <c r="C35" s="64" t="s">
        <v>172</v>
      </c>
      <c r="D35" s="67"/>
      <c r="E35" s="65" t="s">
        <v>172</v>
      </c>
      <c r="F35" s="67"/>
      <c r="G35" s="65" t="s">
        <v>172</v>
      </c>
      <c r="H35" s="65"/>
      <c r="I35" s="65" t="s">
        <v>172</v>
      </c>
      <c r="J35" s="65"/>
      <c r="K35" s="65" t="s">
        <v>172</v>
      </c>
      <c r="L35" s="65"/>
      <c r="M35" s="65" t="s">
        <v>172</v>
      </c>
      <c r="N35" s="65"/>
      <c r="O35" s="65" t="s">
        <v>172</v>
      </c>
    </row>
    <row r="36" spans="1:15" ht="31.5">
      <c r="A36" s="63" t="s">
        <v>214</v>
      </c>
      <c r="B36" s="59" t="s">
        <v>318</v>
      </c>
      <c r="C36" s="64" t="s">
        <v>172</v>
      </c>
      <c r="D36" s="64" t="s">
        <v>172</v>
      </c>
      <c r="E36" s="60"/>
      <c r="F36" s="64" t="s">
        <v>172</v>
      </c>
      <c r="G36" s="60"/>
      <c r="H36" s="64" t="s">
        <v>172</v>
      </c>
      <c r="I36" s="60"/>
      <c r="J36" s="64" t="s">
        <v>172</v>
      </c>
      <c r="K36" s="60"/>
      <c r="L36" s="64" t="s">
        <v>172</v>
      </c>
      <c r="M36" s="60"/>
      <c r="N36" s="64" t="s">
        <v>172</v>
      </c>
      <c r="O36" s="60"/>
    </row>
    <row r="37" spans="1:15" ht="31.5">
      <c r="A37" s="63" t="s">
        <v>215</v>
      </c>
      <c r="B37" s="59" t="s">
        <v>319</v>
      </c>
      <c r="C37" s="64" t="s">
        <v>172</v>
      </c>
      <c r="D37" s="64" t="s">
        <v>172</v>
      </c>
      <c r="E37" s="65"/>
      <c r="F37" s="64" t="s">
        <v>172</v>
      </c>
      <c r="G37" s="64" t="s">
        <v>172</v>
      </c>
      <c r="H37" s="64" t="s">
        <v>172</v>
      </c>
      <c r="I37" s="64" t="s">
        <v>172</v>
      </c>
      <c r="J37" s="64" t="s">
        <v>172</v>
      </c>
      <c r="K37" s="65"/>
      <c r="L37" s="64" t="s">
        <v>172</v>
      </c>
      <c r="M37" s="65"/>
      <c r="N37" s="64" t="s">
        <v>172</v>
      </c>
      <c r="O37" s="65"/>
    </row>
    <row r="38" spans="1:15" ht="15.75">
      <c r="A38" s="56" t="s">
        <v>223</v>
      </c>
      <c r="B38" s="59" t="s">
        <v>171</v>
      </c>
      <c r="C38" s="58" t="s">
        <v>172</v>
      </c>
      <c r="D38" s="58" t="s">
        <v>172</v>
      </c>
      <c r="E38" s="60"/>
      <c r="F38" s="58" t="s">
        <v>172</v>
      </c>
      <c r="G38" s="60"/>
      <c r="H38" s="60"/>
      <c r="I38" s="60"/>
      <c r="J38" s="58" t="s">
        <v>172</v>
      </c>
      <c r="K38" s="60"/>
      <c r="L38" s="58" t="s">
        <v>172</v>
      </c>
      <c r="M38" s="60"/>
      <c r="N38" s="58" t="s">
        <v>172</v>
      </c>
      <c r="O38" s="60"/>
    </row>
    <row r="39" spans="1:15" ht="15.75">
      <c r="A39" s="61"/>
      <c r="B39" s="62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</row>
    <row r="40" spans="1:15" ht="15.75">
      <c r="A40" s="61"/>
      <c r="B40" s="684" t="s">
        <v>265</v>
      </c>
      <c r="C40" s="684"/>
      <c r="D40" s="684"/>
      <c r="E40" s="684"/>
      <c r="F40" s="43"/>
      <c r="G40" s="43"/>
      <c r="H40" s="43"/>
      <c r="I40" s="43"/>
      <c r="J40" s="43"/>
      <c r="K40" s="43"/>
      <c r="L40" s="43"/>
      <c r="M40" s="43"/>
    </row>
    <row r="41" spans="1:15" ht="15.75">
      <c r="A41" s="61"/>
      <c r="B41" s="62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</row>
    <row r="42" spans="1:15" ht="15.75" customHeight="1">
      <c r="A42" s="61"/>
      <c r="B42" s="50" t="s">
        <v>236</v>
      </c>
      <c r="C42" s="677"/>
      <c r="D42" s="677"/>
      <c r="E42" s="43"/>
      <c r="F42" s="686" t="s">
        <v>239</v>
      </c>
      <c r="G42" s="686"/>
      <c r="H42" s="677"/>
      <c r="I42" s="677"/>
      <c r="J42" s="677"/>
      <c r="K42" s="43"/>
      <c r="L42" s="43"/>
      <c r="M42" s="43"/>
    </row>
    <row r="43" spans="1:15" ht="15" customHeight="1">
      <c r="A43" s="61"/>
      <c r="B43" s="43"/>
      <c r="C43" s="680" t="s">
        <v>238</v>
      </c>
      <c r="D43" s="680"/>
      <c r="E43" s="43"/>
      <c r="F43" s="686"/>
      <c r="G43" s="686"/>
      <c r="H43" s="689" t="s">
        <v>240</v>
      </c>
      <c r="I43" s="689"/>
      <c r="J43" s="689"/>
      <c r="K43" s="43"/>
      <c r="L43" s="43"/>
      <c r="M43" s="43"/>
    </row>
    <row r="44" spans="1:15" ht="15.75" customHeight="1">
      <c r="A44" s="61"/>
      <c r="B44" s="50" t="s">
        <v>237</v>
      </c>
      <c r="C44" s="677"/>
      <c r="D44" s="677"/>
      <c r="E44" s="43"/>
      <c r="F44" s="686"/>
      <c r="G44" s="686"/>
      <c r="H44" s="690"/>
      <c r="I44" s="690"/>
      <c r="J44" s="690"/>
      <c r="K44" s="43"/>
      <c r="L44" s="688"/>
      <c r="M44" s="688"/>
    </row>
    <row r="45" spans="1:15" ht="15" customHeight="1">
      <c r="A45" s="61"/>
      <c r="B45" s="43"/>
      <c r="C45" s="680" t="s">
        <v>238</v>
      </c>
      <c r="D45" s="680"/>
      <c r="E45" s="43"/>
      <c r="F45" s="686"/>
      <c r="G45" s="686"/>
      <c r="H45" s="689" t="s">
        <v>240</v>
      </c>
      <c r="I45" s="689"/>
      <c r="J45" s="689"/>
      <c r="K45" s="43"/>
      <c r="L45" s="687" t="s">
        <v>303</v>
      </c>
      <c r="M45" s="687"/>
    </row>
    <row r="46" spans="1:15">
      <c r="B46" s="16"/>
    </row>
    <row r="47" spans="1:15">
      <c r="B47" s="16"/>
    </row>
    <row r="48" spans="1:15">
      <c r="B48" s="16"/>
    </row>
    <row r="49" spans="1:2">
      <c r="B49" s="16"/>
    </row>
    <row r="50" spans="1:2">
      <c r="B50" s="16"/>
    </row>
    <row r="51" spans="1:2">
      <c r="B51" s="16"/>
    </row>
    <row r="52" spans="1:2">
      <c r="B52" s="16"/>
    </row>
    <row r="53" spans="1:2">
      <c r="B53" s="16"/>
    </row>
    <row r="54" spans="1:2">
      <c r="A54" s="17"/>
      <c r="B54" s="16"/>
    </row>
    <row r="55" spans="1:2">
      <c r="A55" s="17"/>
      <c r="B55" s="16"/>
    </row>
    <row r="56" spans="1:2">
      <c r="A56" s="17"/>
      <c r="B56" s="16"/>
    </row>
    <row r="57" spans="1:2">
      <c r="A57" s="17"/>
      <c r="B57" s="16"/>
    </row>
    <row r="58" spans="1:2">
      <c r="A58" s="17"/>
      <c r="B58" s="16"/>
    </row>
    <row r="59" spans="1:2">
      <c r="A59" s="17"/>
      <c r="B59" s="16"/>
    </row>
    <row r="60" spans="1:2">
      <c r="A60" s="17"/>
      <c r="B60" s="16"/>
    </row>
    <row r="61" spans="1:2">
      <c r="A61" s="17"/>
      <c r="B61" s="16"/>
    </row>
    <row r="62" spans="1:2">
      <c r="A62" s="17"/>
      <c r="B62" s="16"/>
    </row>
    <row r="63" spans="1:2">
      <c r="A63" s="17"/>
      <c r="B63" s="16"/>
    </row>
    <row r="64" spans="1:2">
      <c r="A64" s="17"/>
      <c r="B64" s="16"/>
    </row>
    <row r="65" spans="1:2">
      <c r="A65" s="17"/>
      <c r="B65" s="16"/>
    </row>
    <row r="66" spans="1:2">
      <c r="A66" s="17"/>
      <c r="B66" s="16"/>
    </row>
    <row r="67" spans="1:2">
      <c r="A67" s="17"/>
      <c r="B67" s="16"/>
    </row>
  </sheetData>
  <sheetProtection selectLockedCells="1"/>
  <mergeCells count="32">
    <mergeCell ref="C43:D43"/>
    <mergeCell ref="C44:D44"/>
    <mergeCell ref="C45:D45"/>
    <mergeCell ref="A6:M7"/>
    <mergeCell ref="B8:L8"/>
    <mergeCell ref="B9:L9"/>
    <mergeCell ref="B40:E40"/>
    <mergeCell ref="A11:A15"/>
    <mergeCell ref="B11:B15"/>
    <mergeCell ref="C11:C14"/>
    <mergeCell ref="F42:G45"/>
    <mergeCell ref="L45:M45"/>
    <mergeCell ref="L44:M44"/>
    <mergeCell ref="H45:J45"/>
    <mergeCell ref="H44:J44"/>
    <mergeCell ref="H43:J43"/>
    <mergeCell ref="H42:J42"/>
    <mergeCell ref="C42:D42"/>
    <mergeCell ref="N2:O2"/>
    <mergeCell ref="N3:O3"/>
    <mergeCell ref="D13:E14"/>
    <mergeCell ref="F13:I13"/>
    <mergeCell ref="J13:K14"/>
    <mergeCell ref="L13:M14"/>
    <mergeCell ref="F14:G14"/>
    <mergeCell ref="H14:I14"/>
    <mergeCell ref="D12:I12"/>
    <mergeCell ref="J12:K12"/>
    <mergeCell ref="L12:M12"/>
    <mergeCell ref="N12:O12"/>
    <mergeCell ref="N13:O14"/>
    <mergeCell ref="D11:O11"/>
  </mergeCells>
  <printOptions horizontalCentered="1"/>
  <pageMargins left="0" right="0" top="0" bottom="0" header="0" footer="0"/>
  <pageSetup paperSize="9" scale="5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C2" sqref="C2:C3"/>
    </sheetView>
  </sheetViews>
  <sheetFormatPr defaultRowHeight="15"/>
  <cols>
    <col min="1" max="1" width="4.42578125" customWidth="1"/>
    <col min="2" max="2" width="54" customWidth="1"/>
    <col min="3" max="3" width="4.85546875" customWidth="1"/>
    <col min="4" max="4" width="49.85546875" customWidth="1"/>
  </cols>
  <sheetData>
    <row r="1" spans="1:4">
      <c r="A1" s="691" t="s">
        <v>100</v>
      </c>
      <c r="B1" s="691"/>
      <c r="C1" s="692" t="s">
        <v>97</v>
      </c>
      <c r="D1" s="692"/>
    </row>
    <row r="2" spans="1:4">
      <c r="B2" s="1" t="s">
        <v>32</v>
      </c>
      <c r="C2" s="2" t="s">
        <v>98</v>
      </c>
      <c r="D2" s="3" t="s">
        <v>88</v>
      </c>
    </row>
    <row r="3" spans="1:4">
      <c r="B3" s="1" t="s">
        <v>35</v>
      </c>
      <c r="C3" s="2" t="s">
        <v>99</v>
      </c>
      <c r="D3" s="3" t="s">
        <v>45</v>
      </c>
    </row>
    <row r="4" spans="1:4">
      <c r="B4" s="1" t="s">
        <v>37</v>
      </c>
    </row>
    <row r="5" spans="1:4">
      <c r="B5" s="1" t="s">
        <v>45</v>
      </c>
    </row>
  </sheetData>
  <mergeCells count="2">
    <mergeCell ref="A1:B1"/>
    <mergeCell ref="C1:D1"/>
  </mergeCells>
  <pageMargins left="0.7" right="0.7" top="0.75" bottom="0.75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V69"/>
  <sheetViews>
    <sheetView topLeftCell="D27" zoomScale="80" zoomScaleNormal="80" zoomScaleSheetLayoutView="80" workbookViewId="0">
      <selection activeCell="R55" sqref="R55"/>
    </sheetView>
  </sheetViews>
  <sheetFormatPr defaultColWidth="9.140625" defaultRowHeight="12.75"/>
  <cols>
    <col min="1" max="1" width="6.5703125" style="168" customWidth="1"/>
    <col min="2" max="2" width="32.140625" style="169" customWidth="1"/>
    <col min="3" max="3" width="15" style="170" customWidth="1"/>
    <col min="4" max="4" width="9.85546875" style="171" customWidth="1"/>
    <col min="5" max="5" width="10.28515625" style="171" customWidth="1"/>
    <col min="6" max="6" width="11.28515625" style="171" customWidth="1"/>
    <col min="7" max="7" width="10.85546875" style="171" customWidth="1"/>
    <col min="8" max="8" width="11.28515625" style="171" customWidth="1"/>
    <col min="9" max="9" width="11.7109375" style="171" customWidth="1"/>
    <col min="10" max="10" width="10.5703125" style="171" customWidth="1"/>
    <col min="11" max="11" width="10.85546875" style="171" customWidth="1"/>
    <col min="12" max="12" width="11.7109375" style="171" customWidth="1"/>
    <col min="13" max="13" width="10.28515625" style="171" customWidth="1"/>
    <col min="14" max="14" width="11" style="171" customWidth="1"/>
    <col min="15" max="15" width="10.5703125" style="171" customWidth="1"/>
    <col min="16" max="16" width="9.7109375" style="171" customWidth="1"/>
    <col min="17" max="17" width="10.28515625" style="171" customWidth="1"/>
    <col min="18" max="18" width="10.140625" style="171" customWidth="1"/>
    <col min="19" max="19" width="11.28515625" style="171" customWidth="1"/>
    <col min="20" max="20" width="10.28515625" style="171" customWidth="1"/>
    <col min="21" max="21" width="10.28515625" style="168" bestFit="1" customWidth="1"/>
    <col min="22" max="16384" width="9.140625" style="168"/>
  </cols>
  <sheetData>
    <row r="1" spans="1:22" ht="15">
      <c r="E1" s="172"/>
      <c r="T1" s="173" t="s">
        <v>398</v>
      </c>
    </row>
    <row r="2" spans="1:22" ht="20.25" customHeight="1">
      <c r="A2" s="608" t="s">
        <v>699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</row>
    <row r="3" spans="1:22" ht="15" thickBot="1">
      <c r="F3" s="174"/>
      <c r="G3" s="174"/>
      <c r="H3" s="174"/>
      <c r="K3" s="174"/>
      <c r="L3" s="174"/>
      <c r="M3" s="174"/>
      <c r="O3" s="174"/>
      <c r="P3" s="174"/>
      <c r="Q3" s="174"/>
      <c r="R3" s="174"/>
      <c r="S3" s="174"/>
      <c r="T3" s="174" t="s">
        <v>23</v>
      </c>
    </row>
    <row r="4" spans="1:22" s="175" customFormat="1">
      <c r="A4" s="602"/>
      <c r="B4" s="602" t="s">
        <v>92</v>
      </c>
      <c r="C4" s="604" t="s">
        <v>24</v>
      </c>
      <c r="D4" s="609" t="s">
        <v>399</v>
      </c>
      <c r="E4" s="610"/>
      <c r="F4" s="610"/>
      <c r="G4" s="610"/>
      <c r="H4" s="611"/>
      <c r="I4" s="609" t="s">
        <v>400</v>
      </c>
      <c r="J4" s="610"/>
      <c r="K4" s="610"/>
      <c r="L4" s="610"/>
      <c r="M4" s="611"/>
      <c r="N4" s="609" t="s">
        <v>401</v>
      </c>
      <c r="O4" s="610"/>
      <c r="P4" s="610"/>
      <c r="Q4" s="610"/>
      <c r="R4" s="610"/>
      <c r="S4" s="610"/>
      <c r="T4" s="611"/>
    </row>
    <row r="5" spans="1:22" s="175" customFormat="1" ht="51">
      <c r="A5" s="602"/>
      <c r="B5" s="602"/>
      <c r="C5" s="604"/>
      <c r="D5" s="603" t="s">
        <v>321</v>
      </c>
      <c r="E5" s="602" t="s">
        <v>402</v>
      </c>
      <c r="F5" s="602"/>
      <c r="G5" s="602"/>
      <c r="H5" s="176" t="s">
        <v>403</v>
      </c>
      <c r="I5" s="603" t="s">
        <v>321</v>
      </c>
      <c r="J5" s="602" t="s">
        <v>402</v>
      </c>
      <c r="K5" s="602"/>
      <c r="L5" s="602"/>
      <c r="M5" s="176" t="s">
        <v>403</v>
      </c>
      <c r="N5" s="603" t="s">
        <v>404</v>
      </c>
      <c r="O5" s="604" t="s">
        <v>402</v>
      </c>
      <c r="P5" s="605"/>
      <c r="Q5" s="606"/>
      <c r="R5" s="602" t="s">
        <v>403</v>
      </c>
      <c r="S5" s="602"/>
      <c r="T5" s="607"/>
    </row>
    <row r="6" spans="1:22" s="175" customFormat="1" ht="51">
      <c r="A6" s="602"/>
      <c r="B6" s="602"/>
      <c r="C6" s="604"/>
      <c r="D6" s="603"/>
      <c r="E6" s="177" t="s">
        <v>405</v>
      </c>
      <c r="F6" s="177" t="s">
        <v>406</v>
      </c>
      <c r="G6" s="177" t="s">
        <v>407</v>
      </c>
      <c r="H6" s="176" t="s">
        <v>408</v>
      </c>
      <c r="I6" s="603"/>
      <c r="J6" s="177" t="s">
        <v>405</v>
      </c>
      <c r="K6" s="177" t="s">
        <v>406</v>
      </c>
      <c r="L6" s="177" t="s">
        <v>407</v>
      </c>
      <c r="M6" s="176" t="s">
        <v>408</v>
      </c>
      <c r="N6" s="603"/>
      <c r="O6" s="177" t="s">
        <v>405</v>
      </c>
      <c r="P6" s="177" t="s">
        <v>409</v>
      </c>
      <c r="Q6" s="177" t="s">
        <v>407</v>
      </c>
      <c r="R6" s="177" t="s">
        <v>410</v>
      </c>
      <c r="S6" s="177" t="s">
        <v>411</v>
      </c>
      <c r="T6" s="176" t="s">
        <v>412</v>
      </c>
      <c r="U6" s="175" t="s">
        <v>413</v>
      </c>
      <c r="V6" s="175" t="s">
        <v>414</v>
      </c>
    </row>
    <row r="7" spans="1:22" s="182" customFormat="1">
      <c r="A7" s="178">
        <v>1</v>
      </c>
      <c r="B7" s="178">
        <v>2</v>
      </c>
      <c r="C7" s="179">
        <v>3</v>
      </c>
      <c r="D7" s="180">
        <v>4</v>
      </c>
      <c r="E7" s="178">
        <v>5</v>
      </c>
      <c r="F7" s="178">
        <v>6</v>
      </c>
      <c r="G7" s="178">
        <v>7</v>
      </c>
      <c r="H7" s="181">
        <v>8</v>
      </c>
      <c r="I7" s="180">
        <v>9</v>
      </c>
      <c r="J7" s="178">
        <v>10</v>
      </c>
      <c r="K7" s="178">
        <v>11</v>
      </c>
      <c r="L7" s="178">
        <v>12</v>
      </c>
      <c r="M7" s="181">
        <v>13</v>
      </c>
      <c r="N7" s="180">
        <v>14</v>
      </c>
      <c r="O7" s="178">
        <v>15</v>
      </c>
      <c r="P7" s="178">
        <v>16</v>
      </c>
      <c r="Q7" s="178">
        <v>17</v>
      </c>
      <c r="R7" s="178">
        <v>18</v>
      </c>
      <c r="S7" s="178">
        <v>19</v>
      </c>
      <c r="T7" s="181">
        <v>20</v>
      </c>
    </row>
    <row r="8" spans="1:22" ht="34.15" customHeight="1">
      <c r="A8" s="183" t="s">
        <v>151</v>
      </c>
      <c r="B8" s="184" t="s">
        <v>415</v>
      </c>
      <c r="C8" s="185" t="s">
        <v>13</v>
      </c>
      <c r="D8" s="186" t="s">
        <v>4</v>
      </c>
      <c r="E8" s="187" t="e">
        <f>#REF!</f>
        <v>#REF!</v>
      </c>
      <c r="F8" s="188" t="s">
        <v>4</v>
      </c>
      <c r="G8" s="188" t="s">
        <v>4</v>
      </c>
      <c r="H8" s="189"/>
      <c r="I8" s="186" t="s">
        <v>4</v>
      </c>
      <c r="J8" s="187" t="e">
        <f>#REF!</f>
        <v>#REF!</v>
      </c>
      <c r="K8" s="188" t="s">
        <v>4</v>
      </c>
      <c r="L8" s="188" t="s">
        <v>4</v>
      </c>
      <c r="M8" s="189"/>
      <c r="N8" s="186" t="s">
        <v>4</v>
      </c>
      <c r="O8" s="187" t="e">
        <f>#REF!</f>
        <v>#REF!</v>
      </c>
      <c r="P8" s="188" t="s">
        <v>4</v>
      </c>
      <c r="Q8" s="188" t="s">
        <v>4</v>
      </c>
      <c r="R8" s="190"/>
      <c r="S8" s="190"/>
      <c r="T8" s="189"/>
      <c r="U8" s="168">
        <v>1</v>
      </c>
      <c r="V8" s="168" t="e">
        <f>IF(SUM(E8,J8,O8)=0,0,1)</f>
        <v>#REF!</v>
      </c>
    </row>
    <row r="9" spans="1:22" ht="63.75">
      <c r="A9" s="183" t="s">
        <v>349</v>
      </c>
      <c r="B9" s="184" t="s">
        <v>416</v>
      </c>
      <c r="C9" s="185" t="s">
        <v>13</v>
      </c>
      <c r="D9" s="191" t="e">
        <f>F9</f>
        <v>#REF!</v>
      </c>
      <c r="E9" s="188" t="s">
        <v>4</v>
      </c>
      <c r="F9" s="187" t="e">
        <f>#REF!</f>
        <v>#REF!</v>
      </c>
      <c r="G9" s="187" t="e">
        <f>#REF!</f>
        <v>#REF!</v>
      </c>
      <c r="H9" s="192"/>
      <c r="I9" s="191" t="e">
        <f>K9</f>
        <v>#REF!</v>
      </c>
      <c r="J9" s="188" t="s">
        <v>4</v>
      </c>
      <c r="K9" s="187" t="e">
        <f>#REF!</f>
        <v>#REF!</v>
      </c>
      <c r="L9" s="187" t="e">
        <f>#REF!</f>
        <v>#REF!</v>
      </c>
      <c r="M9" s="192"/>
      <c r="N9" s="191" t="e">
        <f>P9</f>
        <v>#REF!</v>
      </c>
      <c r="O9" s="188" t="s">
        <v>4</v>
      </c>
      <c r="P9" s="187" t="e">
        <f>#REF!</f>
        <v>#REF!</v>
      </c>
      <c r="Q9" s="187">
        <v>254898.37400000001</v>
      </c>
      <c r="R9" s="187"/>
      <c r="S9" s="187">
        <f>R9</f>
        <v>0</v>
      </c>
      <c r="T9" s="187">
        <f>S9</f>
        <v>0</v>
      </c>
      <c r="U9" s="168">
        <v>1</v>
      </c>
      <c r="V9" s="168" t="e">
        <f>IF(SUM(D9:T9)=0,0,1)</f>
        <v>#REF!</v>
      </c>
    </row>
    <row r="10" spans="1:22" s="199" customFormat="1" ht="38.25">
      <c r="A10" s="193" t="s">
        <v>152</v>
      </c>
      <c r="B10" s="194" t="s">
        <v>417</v>
      </c>
      <c r="C10" s="195" t="s">
        <v>418</v>
      </c>
      <c r="D10" s="196" t="e">
        <f>E10+F10+G10+H10</f>
        <v>#REF!</v>
      </c>
      <c r="E10" s="197" t="e">
        <f>IF(E8=0,,E11/E8*1000)</f>
        <v>#REF!</v>
      </c>
      <c r="F10" s="197" t="e">
        <f>IF(F9=0,,F11/F9*1000)</f>
        <v>#REF!</v>
      </c>
      <c r="G10" s="197" t="e">
        <f>IF(G9=0,,G11/G9*1000)</f>
        <v>#REF!</v>
      </c>
      <c r="H10" s="198">
        <f>IF(H9=0,,H11/H9*1000)</f>
        <v>0</v>
      </c>
      <c r="I10" s="196" t="e">
        <f>J10+K10+L10+M10</f>
        <v>#REF!</v>
      </c>
      <c r="J10" s="197" t="e">
        <f>IF(J8=0,,J11/J8*1000)</f>
        <v>#REF!</v>
      </c>
      <c r="K10" s="197" t="e">
        <f>IF(K9=0,,K11/K9*1000)</f>
        <v>#REF!</v>
      </c>
      <c r="L10" s="197" t="e">
        <f>IF(L9=0,,L11/L9*1000)</f>
        <v>#REF!</v>
      </c>
      <c r="M10" s="198">
        <f>IF(M9=0,,M11/M9*1000)</f>
        <v>0</v>
      </c>
      <c r="N10" s="196" t="e">
        <f>O10+P10+Q10+R10+S10+T10</f>
        <v>#REF!</v>
      </c>
      <c r="O10" s="197" t="e">
        <f>IF(O8=0,,O11/O8*1000)</f>
        <v>#REF!</v>
      </c>
      <c r="P10" s="197" t="e">
        <f>IF(P9=0,,P11/P9*1000)</f>
        <v>#REF!</v>
      </c>
      <c r="Q10" s="197">
        <f>IF(Q9=0,,Q11/Q9*1000)</f>
        <v>0</v>
      </c>
      <c r="R10" s="198">
        <f>IF(R9=0,,R11/R9*1000)</f>
        <v>0</v>
      </c>
      <c r="S10" s="198">
        <f>IF(S9=0,,S11/S9*1000)</f>
        <v>0</v>
      </c>
      <c r="T10" s="198">
        <f>IF(T9=0,,T11/T9*1000)</f>
        <v>0</v>
      </c>
      <c r="U10" s="199">
        <v>1</v>
      </c>
      <c r="V10" s="168" t="e">
        <f t="shared" ref="V10:V61" si="0">IF(SUM(D10:T10)=0,0,1)</f>
        <v>#REF!</v>
      </c>
    </row>
    <row r="11" spans="1:22" s="199" customFormat="1" ht="38.25">
      <c r="A11" s="193" t="s">
        <v>153</v>
      </c>
      <c r="B11" s="194" t="s">
        <v>419</v>
      </c>
      <c r="C11" s="195" t="s">
        <v>420</v>
      </c>
      <c r="D11" s="200">
        <f>D12+D27+D43</f>
        <v>10542.818000000001</v>
      </c>
      <c r="E11" s="197">
        <f>E12+E27+E43</f>
        <v>10225.806</v>
      </c>
      <c r="F11" s="197">
        <f>F12+F27+F43</f>
        <v>0</v>
      </c>
      <c r="G11" s="197">
        <f>G12+G27+G43</f>
        <v>0</v>
      </c>
      <c r="H11" s="201">
        <f>H12+H27+H43</f>
        <v>317.012</v>
      </c>
      <c r="I11" s="200">
        <f t="shared" ref="I11:Q11" si="1">I12+I27+I43</f>
        <v>9111.9089999999997</v>
      </c>
      <c r="J11" s="197">
        <f t="shared" si="1"/>
        <v>8788.2389999999996</v>
      </c>
      <c r="K11" s="197">
        <f t="shared" si="1"/>
        <v>0</v>
      </c>
      <c r="L11" s="197">
        <f>L12+L27+L43</f>
        <v>0</v>
      </c>
      <c r="M11" s="201">
        <f t="shared" si="1"/>
        <v>323.66999999999996</v>
      </c>
      <c r="N11" s="200">
        <f>N12+N27+N43</f>
        <v>9441.8516500000005</v>
      </c>
      <c r="O11" s="197">
        <f t="shared" si="1"/>
        <v>9150.2756499999996</v>
      </c>
      <c r="P11" s="197">
        <f t="shared" si="1"/>
        <v>0</v>
      </c>
      <c r="Q11" s="197">
        <f t="shared" si="1"/>
        <v>0</v>
      </c>
      <c r="R11" s="197">
        <f>R12+R27+R43</f>
        <v>291.57600000000002</v>
      </c>
      <c r="S11" s="197">
        <f>S12+S27+S43</f>
        <v>0</v>
      </c>
      <c r="T11" s="201">
        <f>T12+T27+T43</f>
        <v>0</v>
      </c>
      <c r="U11" s="199">
        <f t="shared" ref="U11:U58" si="2">IF(C11="тис. кВт-год",1,0)</f>
        <v>1</v>
      </c>
      <c r="V11" s="168">
        <f t="shared" si="0"/>
        <v>1</v>
      </c>
    </row>
    <row r="12" spans="1:22" ht="30" hidden="1" customHeight="1">
      <c r="A12" s="202" t="s">
        <v>421</v>
      </c>
      <c r="B12" s="184" t="s">
        <v>422</v>
      </c>
      <c r="C12" s="185" t="s">
        <v>420</v>
      </c>
      <c r="D12" s="203">
        <f t="shared" ref="D12:Q12" si="3">D15+D18+D21+D24</f>
        <v>0</v>
      </c>
      <c r="E12" s="190">
        <f t="shared" si="3"/>
        <v>0</v>
      </c>
      <c r="F12" s="190">
        <f t="shared" si="3"/>
        <v>0</v>
      </c>
      <c r="G12" s="190">
        <f>G15+G18+G21+G24</f>
        <v>0</v>
      </c>
      <c r="H12" s="189">
        <f t="shared" si="3"/>
        <v>0</v>
      </c>
      <c r="I12" s="203">
        <f t="shared" si="3"/>
        <v>0</v>
      </c>
      <c r="J12" s="190">
        <f t="shared" si="3"/>
        <v>0</v>
      </c>
      <c r="K12" s="190">
        <f t="shared" si="3"/>
        <v>0</v>
      </c>
      <c r="L12" s="190">
        <f>L15+L18+L21+L24</f>
        <v>0</v>
      </c>
      <c r="M12" s="189">
        <f t="shared" si="3"/>
        <v>0</v>
      </c>
      <c r="N12" s="203">
        <f t="shared" si="3"/>
        <v>0</v>
      </c>
      <c r="O12" s="190">
        <f t="shared" si="3"/>
        <v>0</v>
      </c>
      <c r="P12" s="190">
        <f t="shared" si="3"/>
        <v>0</v>
      </c>
      <c r="Q12" s="190">
        <f t="shared" si="3"/>
        <v>0</v>
      </c>
      <c r="R12" s="190">
        <f>R15+R18+R21+R24</f>
        <v>0</v>
      </c>
      <c r="S12" s="190">
        <f>S15+S18+S21+S24</f>
        <v>0</v>
      </c>
      <c r="T12" s="189">
        <f>T15+T18+T21+T24</f>
        <v>0</v>
      </c>
      <c r="U12" s="168">
        <f t="shared" si="2"/>
        <v>1</v>
      </c>
      <c r="V12" s="168">
        <f t="shared" si="0"/>
        <v>0</v>
      </c>
    </row>
    <row r="13" spans="1:22" ht="30" hidden="1" customHeight="1">
      <c r="A13" s="202" t="s">
        <v>423</v>
      </c>
      <c r="B13" s="184" t="s">
        <v>424</v>
      </c>
      <c r="C13" s="185" t="s">
        <v>425</v>
      </c>
      <c r="D13" s="203">
        <f>IF(D14=0,,D14/D12*100)</f>
        <v>0</v>
      </c>
      <c r="E13" s="190">
        <f t="shared" ref="E13:T13" si="4">IF(E14=0,,E14/E12*100)</f>
        <v>0</v>
      </c>
      <c r="F13" s="190">
        <f t="shared" si="4"/>
        <v>0</v>
      </c>
      <c r="G13" s="190">
        <f t="shared" si="4"/>
        <v>0</v>
      </c>
      <c r="H13" s="189">
        <f t="shared" si="4"/>
        <v>0</v>
      </c>
      <c r="I13" s="203">
        <f t="shared" si="4"/>
        <v>0</v>
      </c>
      <c r="J13" s="190">
        <f t="shared" si="4"/>
        <v>0</v>
      </c>
      <c r="K13" s="190">
        <f t="shared" si="4"/>
        <v>0</v>
      </c>
      <c r="L13" s="190">
        <f t="shared" si="4"/>
        <v>0</v>
      </c>
      <c r="M13" s="189">
        <f t="shared" si="4"/>
        <v>0</v>
      </c>
      <c r="N13" s="203">
        <f t="shared" si="4"/>
        <v>0</v>
      </c>
      <c r="O13" s="190">
        <f t="shared" si="4"/>
        <v>0</v>
      </c>
      <c r="P13" s="190">
        <f t="shared" si="4"/>
        <v>0</v>
      </c>
      <c r="Q13" s="190">
        <f t="shared" si="4"/>
        <v>0</v>
      </c>
      <c r="R13" s="190">
        <f t="shared" si="4"/>
        <v>0</v>
      </c>
      <c r="S13" s="190">
        <f t="shared" si="4"/>
        <v>0</v>
      </c>
      <c r="T13" s="189">
        <f t="shared" si="4"/>
        <v>0</v>
      </c>
      <c r="U13" s="168">
        <f t="shared" si="2"/>
        <v>0</v>
      </c>
      <c r="V13" s="168">
        <f t="shared" si="0"/>
        <v>0</v>
      </c>
    </row>
    <row r="14" spans="1:22" ht="27.75" hidden="1" customHeight="1">
      <c r="A14" s="202" t="s">
        <v>426</v>
      </c>
      <c r="B14" s="184" t="s">
        <v>427</v>
      </c>
      <c r="C14" s="185" t="s">
        <v>356</v>
      </c>
      <c r="D14" s="203">
        <f t="shared" ref="D14:Q14" si="5">D17+D20+D23+D26</f>
        <v>0</v>
      </c>
      <c r="E14" s="190">
        <f t="shared" si="5"/>
        <v>0</v>
      </c>
      <c r="F14" s="190">
        <f t="shared" si="5"/>
        <v>0</v>
      </c>
      <c r="G14" s="190">
        <f>G17+G20+G23+G26</f>
        <v>0</v>
      </c>
      <c r="H14" s="189">
        <f t="shared" si="5"/>
        <v>0</v>
      </c>
      <c r="I14" s="203">
        <f t="shared" si="5"/>
        <v>0</v>
      </c>
      <c r="J14" s="190">
        <f t="shared" si="5"/>
        <v>0</v>
      </c>
      <c r="K14" s="190">
        <f t="shared" si="5"/>
        <v>0</v>
      </c>
      <c r="L14" s="190">
        <f>L17+L20+L23+L26</f>
        <v>0</v>
      </c>
      <c r="M14" s="189">
        <f t="shared" si="5"/>
        <v>0</v>
      </c>
      <c r="N14" s="203">
        <f t="shared" si="5"/>
        <v>0</v>
      </c>
      <c r="O14" s="190">
        <f t="shared" si="5"/>
        <v>0</v>
      </c>
      <c r="P14" s="190">
        <f t="shared" si="5"/>
        <v>0</v>
      </c>
      <c r="Q14" s="190">
        <f t="shared" si="5"/>
        <v>0</v>
      </c>
      <c r="R14" s="190">
        <f>R17+R20+R23+R26</f>
        <v>0</v>
      </c>
      <c r="S14" s="190">
        <f>S17+S20+S23+S26</f>
        <v>0</v>
      </c>
      <c r="T14" s="189">
        <f>T17+T20+T23+T26</f>
        <v>0</v>
      </c>
      <c r="U14" s="168">
        <f t="shared" si="2"/>
        <v>0</v>
      </c>
      <c r="V14" s="168">
        <f t="shared" si="0"/>
        <v>0</v>
      </c>
    </row>
    <row r="15" spans="1:22" ht="25.5" hidden="1">
      <c r="A15" s="202" t="s">
        <v>350</v>
      </c>
      <c r="B15" s="184" t="s">
        <v>428</v>
      </c>
      <c r="C15" s="185" t="s">
        <v>420</v>
      </c>
      <c r="D15" s="203">
        <f>SUM(E15:H15)</f>
        <v>0</v>
      </c>
      <c r="E15" s="190">
        <v>0</v>
      </c>
      <c r="F15" s="190">
        <v>0</v>
      </c>
      <c r="G15" s="190">
        <v>0</v>
      </c>
      <c r="H15" s="189">
        <v>0</v>
      </c>
      <c r="I15" s="203">
        <f>SUM(J15:M15)</f>
        <v>0</v>
      </c>
      <c r="J15" s="190">
        <v>0</v>
      </c>
      <c r="K15" s="190">
        <v>0</v>
      </c>
      <c r="L15" s="190">
        <v>0</v>
      </c>
      <c r="M15" s="189">
        <v>0</v>
      </c>
      <c r="N15" s="203">
        <f>SUM(O15:T15)</f>
        <v>0</v>
      </c>
      <c r="O15" s="190">
        <v>0</v>
      </c>
      <c r="P15" s="190">
        <v>0</v>
      </c>
      <c r="Q15" s="190">
        <v>0</v>
      </c>
      <c r="R15" s="190">
        <v>0</v>
      </c>
      <c r="S15" s="190">
        <v>0</v>
      </c>
      <c r="T15" s="189">
        <v>0</v>
      </c>
      <c r="U15" s="168">
        <f t="shared" si="2"/>
        <v>1</v>
      </c>
      <c r="V15" s="168">
        <f t="shared" si="0"/>
        <v>0</v>
      </c>
    </row>
    <row r="16" spans="1:22" hidden="1">
      <c r="A16" s="202" t="s">
        <v>429</v>
      </c>
      <c r="B16" s="184" t="s">
        <v>430</v>
      </c>
      <c r="C16" s="185" t="s">
        <v>425</v>
      </c>
      <c r="D16" s="203">
        <f>IFERROR(D17/D15*100,0)</f>
        <v>0</v>
      </c>
      <c r="E16" s="190">
        <v>0</v>
      </c>
      <c r="F16" s="190">
        <v>0</v>
      </c>
      <c r="G16" s="190">
        <v>0</v>
      </c>
      <c r="H16" s="189">
        <v>0</v>
      </c>
      <c r="I16" s="203">
        <f>IFERROR(I17/I15*100,0)</f>
        <v>0</v>
      </c>
      <c r="J16" s="190">
        <v>0</v>
      </c>
      <c r="K16" s="190">
        <v>0</v>
      </c>
      <c r="L16" s="190">
        <v>0</v>
      </c>
      <c r="M16" s="189">
        <v>0</v>
      </c>
      <c r="N16" s="203">
        <f>IFERROR(N17/N15*100,0)</f>
        <v>0</v>
      </c>
      <c r="O16" s="190">
        <v>0</v>
      </c>
      <c r="P16" s="190">
        <v>0</v>
      </c>
      <c r="Q16" s="190">
        <v>0</v>
      </c>
      <c r="R16" s="190">
        <v>0</v>
      </c>
      <c r="S16" s="190">
        <v>0</v>
      </c>
      <c r="T16" s="189">
        <v>0</v>
      </c>
      <c r="U16" s="168">
        <f t="shared" si="2"/>
        <v>0</v>
      </c>
      <c r="V16" s="168">
        <f t="shared" si="0"/>
        <v>0</v>
      </c>
    </row>
    <row r="17" spans="1:22" ht="25.5" hidden="1">
      <c r="A17" s="202" t="s">
        <v>431</v>
      </c>
      <c r="B17" s="184" t="s">
        <v>432</v>
      </c>
      <c r="C17" s="185" t="s">
        <v>356</v>
      </c>
      <c r="D17" s="203">
        <f>SUM(E17:H17)</f>
        <v>0</v>
      </c>
      <c r="E17" s="190">
        <f t="shared" ref="E17:Q17" si="6">E15*E16/100</f>
        <v>0</v>
      </c>
      <c r="F17" s="190">
        <f t="shared" si="6"/>
        <v>0</v>
      </c>
      <c r="G17" s="190">
        <f>G15*G16/100</f>
        <v>0</v>
      </c>
      <c r="H17" s="189">
        <f t="shared" si="6"/>
        <v>0</v>
      </c>
      <c r="I17" s="203">
        <f>SUM(J17:M17)</f>
        <v>0</v>
      </c>
      <c r="J17" s="190">
        <f t="shared" si="6"/>
        <v>0</v>
      </c>
      <c r="K17" s="190">
        <f t="shared" si="6"/>
        <v>0</v>
      </c>
      <c r="L17" s="190">
        <f>L15*L16/100</f>
        <v>0</v>
      </c>
      <c r="M17" s="189">
        <f t="shared" si="6"/>
        <v>0</v>
      </c>
      <c r="N17" s="203">
        <f>SUM(O17:T17)</f>
        <v>0</v>
      </c>
      <c r="O17" s="190">
        <f t="shared" si="6"/>
        <v>0</v>
      </c>
      <c r="P17" s="190">
        <f t="shared" si="6"/>
        <v>0</v>
      </c>
      <c r="Q17" s="190">
        <f t="shared" si="6"/>
        <v>0</v>
      </c>
      <c r="R17" s="190">
        <f>R15*R16/100</f>
        <v>0</v>
      </c>
      <c r="S17" s="190">
        <f>S15*S16/100</f>
        <v>0</v>
      </c>
      <c r="T17" s="189">
        <f>T15*T16/100</f>
        <v>0</v>
      </c>
      <c r="U17" s="168">
        <f t="shared" si="2"/>
        <v>0</v>
      </c>
      <c r="V17" s="168">
        <f t="shared" si="0"/>
        <v>0</v>
      </c>
    </row>
    <row r="18" spans="1:22" ht="38.25" hidden="1">
      <c r="A18" s="183" t="s">
        <v>351</v>
      </c>
      <c r="B18" s="184" t="s">
        <v>433</v>
      </c>
      <c r="C18" s="185" t="s">
        <v>420</v>
      </c>
      <c r="D18" s="203">
        <f>SUM(E18:H18)</f>
        <v>0</v>
      </c>
      <c r="E18" s="190">
        <v>0</v>
      </c>
      <c r="F18" s="190">
        <v>0</v>
      </c>
      <c r="G18" s="190">
        <v>0</v>
      </c>
      <c r="H18" s="189">
        <v>0</v>
      </c>
      <c r="I18" s="203">
        <f>SUM(J18:M18)</f>
        <v>0</v>
      </c>
      <c r="J18" s="190">
        <v>0</v>
      </c>
      <c r="K18" s="190">
        <v>0</v>
      </c>
      <c r="L18" s="190">
        <v>0</v>
      </c>
      <c r="M18" s="189">
        <v>0</v>
      </c>
      <c r="N18" s="203">
        <f>SUM(O18:T18)</f>
        <v>0</v>
      </c>
      <c r="O18" s="190">
        <v>0</v>
      </c>
      <c r="P18" s="190">
        <v>0</v>
      </c>
      <c r="Q18" s="190">
        <v>0</v>
      </c>
      <c r="R18" s="190">
        <v>0</v>
      </c>
      <c r="S18" s="190">
        <v>0</v>
      </c>
      <c r="T18" s="189">
        <v>0</v>
      </c>
      <c r="U18" s="168">
        <f t="shared" si="2"/>
        <v>1</v>
      </c>
      <c r="V18" s="168">
        <f t="shared" si="0"/>
        <v>0</v>
      </c>
    </row>
    <row r="19" spans="1:22" ht="38.25" hidden="1">
      <c r="A19" s="183" t="s">
        <v>434</v>
      </c>
      <c r="B19" s="184" t="s">
        <v>435</v>
      </c>
      <c r="C19" s="185" t="s">
        <v>425</v>
      </c>
      <c r="D19" s="203">
        <f>IFERROR(D20/D18*100,0)</f>
        <v>0</v>
      </c>
      <c r="E19" s="190">
        <v>0</v>
      </c>
      <c r="F19" s="190">
        <v>0</v>
      </c>
      <c r="G19" s="190">
        <v>0</v>
      </c>
      <c r="H19" s="189">
        <v>0</v>
      </c>
      <c r="I19" s="203">
        <f>IFERROR(I20/I18*100,0)</f>
        <v>0</v>
      </c>
      <c r="J19" s="190">
        <v>0</v>
      </c>
      <c r="K19" s="190">
        <v>0</v>
      </c>
      <c r="L19" s="190">
        <v>0</v>
      </c>
      <c r="M19" s="189">
        <v>0</v>
      </c>
      <c r="N19" s="203">
        <f>IFERROR(N20/N18*100,0)</f>
        <v>0</v>
      </c>
      <c r="O19" s="190">
        <v>0</v>
      </c>
      <c r="P19" s="190">
        <v>0</v>
      </c>
      <c r="Q19" s="190">
        <v>0</v>
      </c>
      <c r="R19" s="190">
        <v>0</v>
      </c>
      <c r="S19" s="190">
        <v>0</v>
      </c>
      <c r="T19" s="189">
        <v>0</v>
      </c>
      <c r="U19" s="168">
        <f t="shared" si="2"/>
        <v>0</v>
      </c>
      <c r="V19" s="168">
        <f t="shared" si="0"/>
        <v>0</v>
      </c>
    </row>
    <row r="20" spans="1:22" ht="25.5" hidden="1">
      <c r="A20" s="202" t="s">
        <v>436</v>
      </c>
      <c r="B20" s="184" t="s">
        <v>437</v>
      </c>
      <c r="C20" s="185" t="s">
        <v>356</v>
      </c>
      <c r="D20" s="203">
        <f>SUM(E20:H20)</f>
        <v>0</v>
      </c>
      <c r="E20" s="190">
        <f t="shared" ref="E20:Q20" si="7">E18*E19/100</f>
        <v>0</v>
      </c>
      <c r="F20" s="190">
        <f t="shared" si="7"/>
        <v>0</v>
      </c>
      <c r="G20" s="190">
        <f>G18*G19/100</f>
        <v>0</v>
      </c>
      <c r="H20" s="189">
        <f t="shared" si="7"/>
        <v>0</v>
      </c>
      <c r="I20" s="203">
        <f>SUM(J20:M20)</f>
        <v>0</v>
      </c>
      <c r="J20" s="190">
        <f t="shared" si="7"/>
        <v>0</v>
      </c>
      <c r="K20" s="190">
        <f t="shared" si="7"/>
        <v>0</v>
      </c>
      <c r="L20" s="190">
        <f>L18*L19/100</f>
        <v>0</v>
      </c>
      <c r="M20" s="189">
        <f t="shared" si="7"/>
        <v>0</v>
      </c>
      <c r="N20" s="203">
        <f>SUM(O20:T20)</f>
        <v>0</v>
      </c>
      <c r="O20" s="190">
        <f t="shared" si="7"/>
        <v>0</v>
      </c>
      <c r="P20" s="190">
        <f t="shared" si="7"/>
        <v>0</v>
      </c>
      <c r="Q20" s="190">
        <f t="shared" si="7"/>
        <v>0</v>
      </c>
      <c r="R20" s="190">
        <f>R18*R19/100</f>
        <v>0</v>
      </c>
      <c r="S20" s="190">
        <f>S18*S19/100</f>
        <v>0</v>
      </c>
      <c r="T20" s="189">
        <f>T18*T19/100</f>
        <v>0</v>
      </c>
      <c r="U20" s="168">
        <f t="shared" si="2"/>
        <v>0</v>
      </c>
      <c r="V20" s="168">
        <f t="shared" si="0"/>
        <v>0</v>
      </c>
    </row>
    <row r="21" spans="1:22" ht="38.25" hidden="1">
      <c r="A21" s="183" t="s">
        <v>352</v>
      </c>
      <c r="B21" s="184" t="s">
        <v>438</v>
      </c>
      <c r="C21" s="185" t="s">
        <v>420</v>
      </c>
      <c r="D21" s="203">
        <f>SUM(E21:H21)</f>
        <v>0</v>
      </c>
      <c r="E21" s="190">
        <v>0</v>
      </c>
      <c r="F21" s="190">
        <v>0</v>
      </c>
      <c r="G21" s="190">
        <v>0</v>
      </c>
      <c r="H21" s="189">
        <v>0</v>
      </c>
      <c r="I21" s="203">
        <f>SUM(J21:M21)</f>
        <v>0</v>
      </c>
      <c r="J21" s="190">
        <v>0</v>
      </c>
      <c r="K21" s="190">
        <v>0</v>
      </c>
      <c r="L21" s="190">
        <v>0</v>
      </c>
      <c r="M21" s="189">
        <v>0</v>
      </c>
      <c r="N21" s="203">
        <f>SUM(O21:T21)</f>
        <v>0</v>
      </c>
      <c r="O21" s="190">
        <v>0</v>
      </c>
      <c r="P21" s="190">
        <v>0</v>
      </c>
      <c r="Q21" s="190">
        <v>0</v>
      </c>
      <c r="R21" s="190">
        <v>0</v>
      </c>
      <c r="S21" s="190">
        <v>0</v>
      </c>
      <c r="T21" s="189">
        <v>0</v>
      </c>
      <c r="U21" s="168">
        <f t="shared" si="2"/>
        <v>1</v>
      </c>
      <c r="V21" s="168">
        <f t="shared" si="0"/>
        <v>0</v>
      </c>
    </row>
    <row r="22" spans="1:22" ht="38.25" hidden="1">
      <c r="A22" s="183" t="s">
        <v>439</v>
      </c>
      <c r="B22" s="184" t="s">
        <v>440</v>
      </c>
      <c r="C22" s="185" t="s">
        <v>425</v>
      </c>
      <c r="D22" s="203">
        <f>IFERROR(D23/D21*100,0)</f>
        <v>0</v>
      </c>
      <c r="E22" s="190">
        <v>0</v>
      </c>
      <c r="F22" s="190">
        <v>0</v>
      </c>
      <c r="G22" s="190">
        <v>0</v>
      </c>
      <c r="H22" s="189">
        <v>0</v>
      </c>
      <c r="I22" s="203">
        <f>IFERROR(I23/I21*100,0)</f>
        <v>0</v>
      </c>
      <c r="J22" s="190">
        <v>0</v>
      </c>
      <c r="K22" s="190">
        <v>0</v>
      </c>
      <c r="L22" s="190">
        <v>0</v>
      </c>
      <c r="M22" s="189">
        <v>0</v>
      </c>
      <c r="N22" s="203">
        <f>IFERROR(N23/N21*100,0)</f>
        <v>0</v>
      </c>
      <c r="O22" s="190">
        <v>0</v>
      </c>
      <c r="P22" s="190">
        <v>0</v>
      </c>
      <c r="Q22" s="190">
        <v>0</v>
      </c>
      <c r="R22" s="190">
        <v>0</v>
      </c>
      <c r="S22" s="190">
        <v>0</v>
      </c>
      <c r="T22" s="189">
        <v>0</v>
      </c>
      <c r="U22" s="168">
        <f t="shared" si="2"/>
        <v>0</v>
      </c>
      <c r="V22" s="168">
        <f t="shared" si="0"/>
        <v>0</v>
      </c>
    </row>
    <row r="23" spans="1:22" ht="25.5" hidden="1">
      <c r="A23" s="202" t="s">
        <v>441</v>
      </c>
      <c r="B23" s="184" t="s">
        <v>442</v>
      </c>
      <c r="C23" s="185" t="s">
        <v>356</v>
      </c>
      <c r="D23" s="203">
        <f>SUM(E23:H23)</f>
        <v>0</v>
      </c>
      <c r="E23" s="190">
        <f t="shared" ref="E23:Q23" si="8">E21*E22/100</f>
        <v>0</v>
      </c>
      <c r="F23" s="190">
        <f t="shared" si="8"/>
        <v>0</v>
      </c>
      <c r="G23" s="190">
        <f>G21*G22/100</f>
        <v>0</v>
      </c>
      <c r="H23" s="189">
        <f t="shared" si="8"/>
        <v>0</v>
      </c>
      <c r="I23" s="203">
        <f>SUM(J23:M23)</f>
        <v>0</v>
      </c>
      <c r="J23" s="190">
        <f t="shared" si="8"/>
        <v>0</v>
      </c>
      <c r="K23" s="190">
        <f t="shared" si="8"/>
        <v>0</v>
      </c>
      <c r="L23" s="190">
        <f>L21*L22/100</f>
        <v>0</v>
      </c>
      <c r="M23" s="189">
        <f t="shared" si="8"/>
        <v>0</v>
      </c>
      <c r="N23" s="203">
        <f>SUM(O23:T23)</f>
        <v>0</v>
      </c>
      <c r="O23" s="190">
        <f t="shared" si="8"/>
        <v>0</v>
      </c>
      <c r="P23" s="190">
        <f t="shared" si="8"/>
        <v>0</v>
      </c>
      <c r="Q23" s="190">
        <f t="shared" si="8"/>
        <v>0</v>
      </c>
      <c r="R23" s="190">
        <f>R21*R22/100</f>
        <v>0</v>
      </c>
      <c r="S23" s="190">
        <f>S21*S22/100</f>
        <v>0</v>
      </c>
      <c r="T23" s="189">
        <f>T21*T22/100</f>
        <v>0</v>
      </c>
      <c r="U23" s="168">
        <f t="shared" si="2"/>
        <v>0</v>
      </c>
      <c r="V23" s="168">
        <f t="shared" si="0"/>
        <v>0</v>
      </c>
    </row>
    <row r="24" spans="1:22" ht="38.25" hidden="1">
      <c r="A24" s="183" t="s">
        <v>443</v>
      </c>
      <c r="B24" s="184" t="s">
        <v>444</v>
      </c>
      <c r="C24" s="185" t="s">
        <v>420</v>
      </c>
      <c r="D24" s="203">
        <f>SUM(E24:H24)</f>
        <v>0</v>
      </c>
      <c r="E24" s="190">
        <v>0</v>
      </c>
      <c r="F24" s="190">
        <v>0</v>
      </c>
      <c r="G24" s="190">
        <v>0</v>
      </c>
      <c r="H24" s="189">
        <v>0</v>
      </c>
      <c r="I24" s="203">
        <f>SUM(J24:M24)</f>
        <v>0</v>
      </c>
      <c r="J24" s="190">
        <v>0</v>
      </c>
      <c r="K24" s="190">
        <v>0</v>
      </c>
      <c r="L24" s="190">
        <v>0</v>
      </c>
      <c r="M24" s="189">
        <v>0</v>
      </c>
      <c r="N24" s="203">
        <f>SUM(O24:T24)</f>
        <v>0</v>
      </c>
      <c r="O24" s="190">
        <v>0</v>
      </c>
      <c r="P24" s="190">
        <v>0</v>
      </c>
      <c r="Q24" s="190">
        <v>0</v>
      </c>
      <c r="R24" s="190">
        <v>0</v>
      </c>
      <c r="S24" s="190">
        <v>0</v>
      </c>
      <c r="T24" s="189">
        <v>0</v>
      </c>
      <c r="U24" s="168">
        <f t="shared" si="2"/>
        <v>1</v>
      </c>
      <c r="V24" s="168">
        <f t="shared" si="0"/>
        <v>0</v>
      </c>
    </row>
    <row r="25" spans="1:22" ht="38.25" hidden="1">
      <c r="A25" s="183" t="s">
        <v>445</v>
      </c>
      <c r="B25" s="184" t="s">
        <v>446</v>
      </c>
      <c r="C25" s="185" t="s">
        <v>425</v>
      </c>
      <c r="D25" s="203">
        <f>IFERROR(D26/D24*100,0)</f>
        <v>0</v>
      </c>
      <c r="E25" s="190">
        <v>0</v>
      </c>
      <c r="F25" s="190">
        <v>0</v>
      </c>
      <c r="G25" s="190">
        <v>0</v>
      </c>
      <c r="H25" s="189">
        <v>0</v>
      </c>
      <c r="I25" s="203">
        <f>IFERROR(I26/I24*100,0)</f>
        <v>0</v>
      </c>
      <c r="J25" s="190">
        <v>0</v>
      </c>
      <c r="K25" s="190">
        <v>0</v>
      </c>
      <c r="L25" s="190">
        <v>0</v>
      </c>
      <c r="M25" s="189">
        <v>0</v>
      </c>
      <c r="N25" s="203">
        <f>IFERROR(N26/N24*100,0)</f>
        <v>0</v>
      </c>
      <c r="O25" s="190">
        <v>0</v>
      </c>
      <c r="P25" s="190">
        <v>0</v>
      </c>
      <c r="Q25" s="190">
        <v>0</v>
      </c>
      <c r="R25" s="190">
        <v>0</v>
      </c>
      <c r="S25" s="190">
        <v>0</v>
      </c>
      <c r="T25" s="189">
        <v>0</v>
      </c>
      <c r="U25" s="168">
        <f t="shared" si="2"/>
        <v>0</v>
      </c>
      <c r="V25" s="168">
        <f t="shared" si="0"/>
        <v>0</v>
      </c>
    </row>
    <row r="26" spans="1:22" ht="25.5" hidden="1">
      <c r="A26" s="202" t="s">
        <v>447</v>
      </c>
      <c r="B26" s="184" t="s">
        <v>448</v>
      </c>
      <c r="C26" s="185" t="s">
        <v>356</v>
      </c>
      <c r="D26" s="203">
        <f>SUM(E26:H26)</f>
        <v>0</v>
      </c>
      <c r="E26" s="190">
        <f t="shared" ref="E26:Q26" si="9">E24*E25/100</f>
        <v>0</v>
      </c>
      <c r="F26" s="190">
        <f t="shared" si="9"/>
        <v>0</v>
      </c>
      <c r="G26" s="190">
        <f>G24*G25/100</f>
        <v>0</v>
      </c>
      <c r="H26" s="189">
        <f t="shared" si="9"/>
        <v>0</v>
      </c>
      <c r="I26" s="203">
        <f>SUM(J26:M26)</f>
        <v>0</v>
      </c>
      <c r="J26" s="190">
        <f t="shared" si="9"/>
        <v>0</v>
      </c>
      <c r="K26" s="190">
        <f t="shared" si="9"/>
        <v>0</v>
      </c>
      <c r="L26" s="190">
        <f>L24*L25/100</f>
        <v>0</v>
      </c>
      <c r="M26" s="189">
        <f t="shared" si="9"/>
        <v>0</v>
      </c>
      <c r="N26" s="203">
        <f>SUM(O26:T26)</f>
        <v>0</v>
      </c>
      <c r="O26" s="190">
        <f t="shared" si="9"/>
        <v>0</v>
      </c>
      <c r="P26" s="190">
        <f t="shared" si="9"/>
        <v>0</v>
      </c>
      <c r="Q26" s="190">
        <f t="shared" si="9"/>
        <v>0</v>
      </c>
      <c r="R26" s="190">
        <f>R24*R25/100</f>
        <v>0</v>
      </c>
      <c r="S26" s="190">
        <f>S24*S25/100</f>
        <v>0</v>
      </c>
      <c r="T26" s="189">
        <f>T24*T25/100</f>
        <v>0</v>
      </c>
      <c r="U26" s="168">
        <f t="shared" si="2"/>
        <v>0</v>
      </c>
      <c r="V26" s="168">
        <f t="shared" si="0"/>
        <v>0</v>
      </c>
    </row>
    <row r="27" spans="1:22" ht="30" customHeight="1">
      <c r="A27" s="202" t="s">
        <v>449</v>
      </c>
      <c r="B27" s="184" t="s">
        <v>450</v>
      </c>
      <c r="C27" s="185" t="s">
        <v>420</v>
      </c>
      <c r="D27" s="191">
        <f t="shared" ref="D27:Q27" si="10">D30+D33+D36+D39</f>
        <v>10542.818000000001</v>
      </c>
      <c r="E27" s="187">
        <f>E30+E33+E36+E39</f>
        <v>10225.806</v>
      </c>
      <c r="F27" s="187">
        <f t="shared" si="10"/>
        <v>0</v>
      </c>
      <c r="G27" s="187">
        <f>G30+G33+G36+G39</f>
        <v>0</v>
      </c>
      <c r="H27" s="192">
        <f t="shared" si="10"/>
        <v>317.012</v>
      </c>
      <c r="I27" s="191">
        <f t="shared" si="10"/>
        <v>9111.9089999999997</v>
      </c>
      <c r="J27" s="187">
        <f t="shared" si="10"/>
        <v>8788.2389999999996</v>
      </c>
      <c r="K27" s="187">
        <f t="shared" si="10"/>
        <v>0</v>
      </c>
      <c r="L27" s="187">
        <f>L30+L33+L36+L39</f>
        <v>0</v>
      </c>
      <c r="M27" s="192">
        <f t="shared" si="10"/>
        <v>323.66999999999996</v>
      </c>
      <c r="N27" s="191">
        <f t="shared" si="10"/>
        <v>9441.8516500000005</v>
      </c>
      <c r="O27" s="187">
        <f t="shared" si="10"/>
        <v>9150.2756499999996</v>
      </c>
      <c r="P27" s="187">
        <f t="shared" si="10"/>
        <v>0</v>
      </c>
      <c r="Q27" s="187">
        <f t="shared" si="10"/>
        <v>0</v>
      </c>
      <c r="R27" s="187">
        <f>R30+R33+R36+R39</f>
        <v>291.57600000000002</v>
      </c>
      <c r="S27" s="187">
        <f>S30+S33+S36+S39</f>
        <v>0</v>
      </c>
      <c r="T27" s="192">
        <f>T30+T33+T36+T39</f>
        <v>0</v>
      </c>
      <c r="U27" s="168">
        <f t="shared" si="2"/>
        <v>1</v>
      </c>
      <c r="V27" s="168">
        <f t="shared" si="0"/>
        <v>1</v>
      </c>
    </row>
    <row r="28" spans="1:22" ht="30" customHeight="1">
      <c r="A28" s="202" t="s">
        <v>451</v>
      </c>
      <c r="B28" s="184" t="s">
        <v>452</v>
      </c>
      <c r="C28" s="185" t="s">
        <v>425</v>
      </c>
      <c r="D28" s="191">
        <f t="shared" ref="D28:T28" si="11">IF(D29=0,,D29/D27*100)</f>
        <v>176.49016445965026</v>
      </c>
      <c r="E28" s="187">
        <f t="shared" si="11"/>
        <v>176.49073021000004</v>
      </c>
      <c r="F28" s="187">
        <f t="shared" si="11"/>
        <v>0</v>
      </c>
      <c r="G28" s="187">
        <f t="shared" si="11"/>
        <v>0</v>
      </c>
      <c r="H28" s="192">
        <f t="shared" si="11"/>
        <v>176.47191513999999</v>
      </c>
      <c r="I28" s="191">
        <f t="shared" si="11"/>
        <v>203.98613600000002</v>
      </c>
      <c r="J28" s="187">
        <f t="shared" si="11"/>
        <v>203.98613599999999</v>
      </c>
      <c r="K28" s="187">
        <f t="shared" si="11"/>
        <v>0</v>
      </c>
      <c r="L28" s="187">
        <f t="shared" si="11"/>
        <v>0</v>
      </c>
      <c r="M28" s="192">
        <f t="shared" si="11"/>
        <v>203.98613599999999</v>
      </c>
      <c r="N28" s="191">
        <f>IFERROR(N29/N27*100,0)</f>
        <v>238.43299999999999</v>
      </c>
      <c r="O28" s="187">
        <f t="shared" si="11"/>
        <v>238.43299999999999</v>
      </c>
      <c r="P28" s="187">
        <f t="shared" si="11"/>
        <v>0</v>
      </c>
      <c r="Q28" s="187">
        <f t="shared" si="11"/>
        <v>0</v>
      </c>
      <c r="R28" s="187">
        <f t="shared" si="11"/>
        <v>238.43299999999999</v>
      </c>
      <c r="S28" s="187">
        <f t="shared" si="11"/>
        <v>0</v>
      </c>
      <c r="T28" s="192">
        <f t="shared" si="11"/>
        <v>0</v>
      </c>
      <c r="U28" s="168">
        <f t="shared" si="2"/>
        <v>0</v>
      </c>
      <c r="V28" s="168">
        <f t="shared" si="0"/>
        <v>1</v>
      </c>
    </row>
    <row r="29" spans="1:22" ht="27.75" customHeight="1">
      <c r="A29" s="202" t="s">
        <v>453</v>
      </c>
      <c r="B29" s="184" t="s">
        <v>454</v>
      </c>
      <c r="C29" s="185" t="s">
        <v>356</v>
      </c>
      <c r="D29" s="191">
        <f t="shared" ref="D29:Q29" si="12">D32+D35+D38+D41</f>
        <v>18607.036826881613</v>
      </c>
      <c r="E29" s="187">
        <f>E32+E35+E38+E41</f>
        <v>18047.599679257997</v>
      </c>
      <c r="F29" s="187">
        <f t="shared" si="12"/>
        <v>0</v>
      </c>
      <c r="G29" s="187">
        <f>G32+G35+G38+G41</f>
        <v>0</v>
      </c>
      <c r="H29" s="192">
        <f t="shared" si="12"/>
        <v>559.43714762361674</v>
      </c>
      <c r="I29" s="191">
        <f t="shared" si="12"/>
        <v>18587.031084936239</v>
      </c>
      <c r="J29" s="187">
        <f t="shared" si="12"/>
        <v>17926.789158545038</v>
      </c>
      <c r="K29" s="187">
        <f t="shared" si="12"/>
        <v>0</v>
      </c>
      <c r="L29" s="187">
        <f>L32+L35+L38+L41</f>
        <v>0</v>
      </c>
      <c r="M29" s="192">
        <f t="shared" si="12"/>
        <v>660.24192639119985</v>
      </c>
      <c r="N29" s="191">
        <f>SUM(O29:T29)</f>
        <v>22512.4901446445</v>
      </c>
      <c r="O29" s="187">
        <f t="shared" si="12"/>
        <v>21817.276740564499</v>
      </c>
      <c r="P29" s="187">
        <f t="shared" si="12"/>
        <v>0</v>
      </c>
      <c r="Q29" s="187">
        <f t="shared" si="12"/>
        <v>0</v>
      </c>
      <c r="R29" s="187">
        <f>R32+R35+R38+R41</f>
        <v>695.21340408000003</v>
      </c>
      <c r="S29" s="187">
        <f>S32+S35+S38+S41</f>
        <v>0</v>
      </c>
      <c r="T29" s="192">
        <f>T32+T35+T38+T41</f>
        <v>0</v>
      </c>
      <c r="U29" s="168">
        <f t="shared" si="2"/>
        <v>0</v>
      </c>
      <c r="V29" s="168">
        <f t="shared" si="0"/>
        <v>1</v>
      </c>
    </row>
    <row r="30" spans="1:22" ht="25.5">
      <c r="A30" s="204" t="s">
        <v>455</v>
      </c>
      <c r="B30" s="184" t="s">
        <v>456</v>
      </c>
      <c r="C30" s="185" t="s">
        <v>420</v>
      </c>
      <c r="D30" s="191">
        <f>SUM(E30:H30)</f>
        <v>10542.818000000001</v>
      </c>
      <c r="E30" s="190">
        <v>10225.806</v>
      </c>
      <c r="F30" s="190">
        <v>0</v>
      </c>
      <c r="G30" s="190">
        <v>0</v>
      </c>
      <c r="H30" s="189">
        <f>300.406+16.606</f>
        <v>317.012</v>
      </c>
      <c r="I30" s="191">
        <f>SUM(J30:M30)</f>
        <v>9111.9089999999997</v>
      </c>
      <c r="J30" s="190">
        <v>8788.2389999999996</v>
      </c>
      <c r="K30" s="190">
        <v>0</v>
      </c>
      <c r="L30" s="190">
        <v>0</v>
      </c>
      <c r="M30" s="189">
        <f>307.551+16.119</f>
        <v>323.66999999999996</v>
      </c>
      <c r="N30" s="191">
        <f>SUM(O30:T30)</f>
        <v>9441.8516500000005</v>
      </c>
      <c r="O30" s="190">
        <f>9100.114+50.16165</f>
        <v>9150.2756499999996</v>
      </c>
      <c r="P30" s="190"/>
      <c r="Q30" s="190"/>
      <c r="R30" s="190">
        <f>16.119+275.457</f>
        <v>291.57600000000002</v>
      </c>
      <c r="S30" s="190"/>
      <c r="T30" s="189"/>
      <c r="U30" s="168">
        <f t="shared" si="2"/>
        <v>1</v>
      </c>
      <c r="V30" s="168">
        <f t="shared" si="0"/>
        <v>1</v>
      </c>
    </row>
    <row r="31" spans="1:22">
      <c r="A31" s="183" t="s">
        <v>457</v>
      </c>
      <c r="B31" s="184" t="s">
        <v>102</v>
      </c>
      <c r="C31" s="185" t="s">
        <v>425</v>
      </c>
      <c r="D31" s="191">
        <f>IFERROR(D32/D30*100,0)</f>
        <v>176.49016445965026</v>
      </c>
      <c r="E31" s="190">
        <v>176.49073021000001</v>
      </c>
      <c r="F31" s="190">
        <v>0</v>
      </c>
      <c r="G31" s="190">
        <v>0</v>
      </c>
      <c r="H31" s="189">
        <v>176.47191513999999</v>
      </c>
      <c r="I31" s="191">
        <f>IFERROR(I32/I30*100,0)</f>
        <v>203.98613600000002</v>
      </c>
      <c r="J31" s="190">
        <v>203.98613599999999</v>
      </c>
      <c r="K31" s="190">
        <v>0</v>
      </c>
      <c r="L31" s="190">
        <v>0</v>
      </c>
      <c r="M31" s="189">
        <v>203.98613599999999</v>
      </c>
      <c r="N31" s="191">
        <f>IFERROR(N32/N30*100,0)</f>
        <v>238.43299999999999</v>
      </c>
      <c r="O31" s="190">
        <v>238.43299999999999</v>
      </c>
      <c r="P31" s="190"/>
      <c r="Q31" s="190"/>
      <c r="R31" s="190">
        <v>238.43299999999999</v>
      </c>
      <c r="S31" s="190"/>
      <c r="T31" s="189"/>
      <c r="U31" s="168">
        <f t="shared" si="2"/>
        <v>0</v>
      </c>
      <c r="V31" s="168">
        <f t="shared" si="0"/>
        <v>1</v>
      </c>
    </row>
    <row r="32" spans="1:22" ht="25.5">
      <c r="A32" s="183" t="s">
        <v>458</v>
      </c>
      <c r="B32" s="184" t="s">
        <v>103</v>
      </c>
      <c r="C32" s="185" t="s">
        <v>356</v>
      </c>
      <c r="D32" s="191">
        <f>SUM(E32:H32)</f>
        <v>18607.036826881613</v>
      </c>
      <c r="E32" s="187">
        <f>E30*E31/100</f>
        <v>18047.599679257997</v>
      </c>
      <c r="F32" s="187">
        <f t="shared" ref="F32:Q32" si="13">F30*F31/100</f>
        <v>0</v>
      </c>
      <c r="G32" s="187">
        <f>G30*G31/100</f>
        <v>0</v>
      </c>
      <c r="H32" s="192">
        <f t="shared" si="13"/>
        <v>559.43714762361674</v>
      </c>
      <c r="I32" s="191">
        <f>SUM(J32:M32)</f>
        <v>18587.031084936239</v>
      </c>
      <c r="J32" s="187">
        <f t="shared" si="13"/>
        <v>17926.789158545038</v>
      </c>
      <c r="K32" s="187">
        <f t="shared" si="13"/>
        <v>0</v>
      </c>
      <c r="L32" s="187">
        <f>L30*L31/100</f>
        <v>0</v>
      </c>
      <c r="M32" s="192">
        <f t="shared" si="13"/>
        <v>660.24192639119985</v>
      </c>
      <c r="N32" s="191">
        <f>SUM(O32:T32)</f>
        <v>22512.4901446445</v>
      </c>
      <c r="O32" s="187">
        <f t="shared" si="13"/>
        <v>21817.276740564499</v>
      </c>
      <c r="P32" s="187">
        <f t="shared" si="13"/>
        <v>0</v>
      </c>
      <c r="Q32" s="187">
        <f t="shared" si="13"/>
        <v>0</v>
      </c>
      <c r="R32" s="187">
        <f>R30*R31/100</f>
        <v>695.21340408000003</v>
      </c>
      <c r="S32" s="187">
        <f>S30*S31/100</f>
        <v>0</v>
      </c>
      <c r="T32" s="192">
        <f>T30*T31/100</f>
        <v>0</v>
      </c>
      <c r="U32" s="168">
        <f t="shared" si="2"/>
        <v>0</v>
      </c>
      <c r="V32" s="168">
        <f t="shared" si="0"/>
        <v>1</v>
      </c>
    </row>
    <row r="33" spans="1:22" ht="25.5" hidden="1">
      <c r="A33" s="183" t="s">
        <v>459</v>
      </c>
      <c r="B33" s="184" t="s">
        <v>460</v>
      </c>
      <c r="C33" s="185" t="s">
        <v>420</v>
      </c>
      <c r="D33" s="203">
        <f>SUM(E33:H33)</f>
        <v>0</v>
      </c>
      <c r="E33" s="190">
        <v>0</v>
      </c>
      <c r="F33" s="190">
        <v>0</v>
      </c>
      <c r="G33" s="190">
        <v>0</v>
      </c>
      <c r="H33" s="189">
        <v>0</v>
      </c>
      <c r="I33" s="203">
        <f>SUM(J33:M33)</f>
        <v>0</v>
      </c>
      <c r="J33" s="190">
        <v>0</v>
      </c>
      <c r="K33" s="190">
        <v>0</v>
      </c>
      <c r="L33" s="190">
        <v>0</v>
      </c>
      <c r="M33" s="189">
        <v>0</v>
      </c>
      <c r="N33" s="203">
        <f>SUM(O33:T33)</f>
        <v>0</v>
      </c>
      <c r="O33" s="190">
        <v>0</v>
      </c>
      <c r="P33" s="190">
        <v>0</v>
      </c>
      <c r="Q33" s="190">
        <v>0</v>
      </c>
      <c r="R33" s="190">
        <v>0</v>
      </c>
      <c r="S33" s="190">
        <v>0</v>
      </c>
      <c r="T33" s="189">
        <v>0</v>
      </c>
      <c r="U33" s="168">
        <f t="shared" si="2"/>
        <v>1</v>
      </c>
      <c r="V33" s="168">
        <f t="shared" si="0"/>
        <v>0</v>
      </c>
    </row>
    <row r="34" spans="1:22" ht="38.25" hidden="1">
      <c r="A34" s="183" t="s">
        <v>461</v>
      </c>
      <c r="B34" s="184" t="s">
        <v>462</v>
      </c>
      <c r="C34" s="185" t="s">
        <v>425</v>
      </c>
      <c r="D34" s="203">
        <f>IFERROR(D35/D33*100,0)</f>
        <v>0</v>
      </c>
      <c r="E34" s="190">
        <v>0</v>
      </c>
      <c r="F34" s="190">
        <v>0</v>
      </c>
      <c r="G34" s="190">
        <v>0</v>
      </c>
      <c r="H34" s="189">
        <v>0</v>
      </c>
      <c r="I34" s="203">
        <f>IFERROR(I35/I33*100,0)</f>
        <v>0</v>
      </c>
      <c r="J34" s="190">
        <v>0</v>
      </c>
      <c r="K34" s="190">
        <v>0</v>
      </c>
      <c r="L34" s="190">
        <v>0</v>
      </c>
      <c r="M34" s="189">
        <v>0</v>
      </c>
      <c r="N34" s="203">
        <f>IFERROR(N35/N33*100,0)</f>
        <v>0</v>
      </c>
      <c r="O34" s="190">
        <v>0</v>
      </c>
      <c r="P34" s="190">
        <v>0</v>
      </c>
      <c r="Q34" s="190">
        <v>0</v>
      </c>
      <c r="R34" s="190">
        <v>0</v>
      </c>
      <c r="S34" s="190">
        <v>0</v>
      </c>
      <c r="T34" s="189">
        <v>0</v>
      </c>
      <c r="U34" s="168">
        <f t="shared" si="2"/>
        <v>0</v>
      </c>
      <c r="V34" s="168">
        <f t="shared" si="0"/>
        <v>0</v>
      </c>
    </row>
    <row r="35" spans="1:22" ht="25.5" hidden="1">
      <c r="A35" s="183" t="s">
        <v>463</v>
      </c>
      <c r="B35" s="184" t="s">
        <v>464</v>
      </c>
      <c r="C35" s="185" t="s">
        <v>356</v>
      </c>
      <c r="D35" s="203">
        <f>SUM(E35:H35)</f>
        <v>0</v>
      </c>
      <c r="E35" s="190">
        <f t="shared" ref="E35:Q35" si="14">E33*E34/100</f>
        <v>0</v>
      </c>
      <c r="F35" s="190">
        <f t="shared" si="14"/>
        <v>0</v>
      </c>
      <c r="G35" s="190">
        <f>G33*G34/100</f>
        <v>0</v>
      </c>
      <c r="H35" s="189">
        <f t="shared" si="14"/>
        <v>0</v>
      </c>
      <c r="I35" s="203">
        <f>SUM(J35:M35)</f>
        <v>0</v>
      </c>
      <c r="J35" s="190">
        <f t="shared" si="14"/>
        <v>0</v>
      </c>
      <c r="K35" s="190">
        <f t="shared" si="14"/>
        <v>0</v>
      </c>
      <c r="L35" s="190">
        <f>L33*L34/100</f>
        <v>0</v>
      </c>
      <c r="M35" s="189">
        <f t="shared" si="14"/>
        <v>0</v>
      </c>
      <c r="N35" s="203">
        <f>SUM(O35:T35)</f>
        <v>0</v>
      </c>
      <c r="O35" s="190">
        <f t="shared" si="14"/>
        <v>0</v>
      </c>
      <c r="P35" s="190">
        <f t="shared" si="14"/>
        <v>0</v>
      </c>
      <c r="Q35" s="190">
        <f t="shared" si="14"/>
        <v>0</v>
      </c>
      <c r="R35" s="190">
        <f>R33*R34/100</f>
        <v>0</v>
      </c>
      <c r="S35" s="190">
        <f>S33*S34/100</f>
        <v>0</v>
      </c>
      <c r="T35" s="189">
        <f>T33*T34/100</f>
        <v>0</v>
      </c>
      <c r="U35" s="168">
        <f t="shared" si="2"/>
        <v>0</v>
      </c>
      <c r="V35" s="168">
        <f t="shared" si="0"/>
        <v>0</v>
      </c>
    </row>
    <row r="36" spans="1:22" ht="38.25" hidden="1">
      <c r="A36" s="183" t="s">
        <v>465</v>
      </c>
      <c r="B36" s="184" t="s">
        <v>466</v>
      </c>
      <c r="C36" s="185" t="s">
        <v>420</v>
      </c>
      <c r="D36" s="203">
        <f>SUM(E36:H36)</f>
        <v>0</v>
      </c>
      <c r="E36" s="190">
        <v>0</v>
      </c>
      <c r="F36" s="190">
        <v>0</v>
      </c>
      <c r="G36" s="190">
        <v>0</v>
      </c>
      <c r="H36" s="189">
        <v>0</v>
      </c>
      <c r="I36" s="203">
        <f>SUM(J36:M36)</f>
        <v>0</v>
      </c>
      <c r="J36" s="190">
        <v>0</v>
      </c>
      <c r="K36" s="190">
        <v>0</v>
      </c>
      <c r="L36" s="190">
        <v>0</v>
      </c>
      <c r="M36" s="189">
        <v>0</v>
      </c>
      <c r="N36" s="203">
        <f>SUM(O36:T36)</f>
        <v>0</v>
      </c>
      <c r="O36" s="190">
        <v>0</v>
      </c>
      <c r="P36" s="190">
        <v>0</v>
      </c>
      <c r="Q36" s="190">
        <v>0</v>
      </c>
      <c r="R36" s="190">
        <v>0</v>
      </c>
      <c r="S36" s="190">
        <v>0</v>
      </c>
      <c r="T36" s="189">
        <v>0</v>
      </c>
      <c r="U36" s="168">
        <f t="shared" si="2"/>
        <v>1</v>
      </c>
      <c r="V36" s="168">
        <f t="shared" si="0"/>
        <v>0</v>
      </c>
    </row>
    <row r="37" spans="1:22" ht="38.25" hidden="1">
      <c r="A37" s="183" t="s">
        <v>467</v>
      </c>
      <c r="B37" s="184" t="s">
        <v>468</v>
      </c>
      <c r="C37" s="185" t="s">
        <v>425</v>
      </c>
      <c r="D37" s="203">
        <f>IFERROR(D38/D36*100,0)</f>
        <v>0</v>
      </c>
      <c r="E37" s="190">
        <v>0</v>
      </c>
      <c r="F37" s="190">
        <v>0</v>
      </c>
      <c r="G37" s="190">
        <v>0</v>
      </c>
      <c r="H37" s="189">
        <v>0</v>
      </c>
      <c r="I37" s="203">
        <f>IFERROR(I38/I36*100,0)</f>
        <v>0</v>
      </c>
      <c r="J37" s="190">
        <v>0</v>
      </c>
      <c r="K37" s="190">
        <v>0</v>
      </c>
      <c r="L37" s="190">
        <v>0</v>
      </c>
      <c r="M37" s="189">
        <v>0</v>
      </c>
      <c r="N37" s="203">
        <f>IFERROR(N38/N36*100,0)</f>
        <v>0</v>
      </c>
      <c r="O37" s="190">
        <v>0</v>
      </c>
      <c r="P37" s="190">
        <v>0</v>
      </c>
      <c r="Q37" s="190">
        <v>0</v>
      </c>
      <c r="R37" s="190">
        <v>0</v>
      </c>
      <c r="S37" s="190">
        <v>0</v>
      </c>
      <c r="T37" s="189">
        <v>0</v>
      </c>
      <c r="U37" s="168">
        <f t="shared" si="2"/>
        <v>0</v>
      </c>
      <c r="V37" s="168">
        <f t="shared" si="0"/>
        <v>0</v>
      </c>
    </row>
    <row r="38" spans="1:22" ht="25.5" hidden="1">
      <c r="A38" s="183" t="s">
        <v>469</v>
      </c>
      <c r="B38" s="184" t="s">
        <v>470</v>
      </c>
      <c r="C38" s="185" t="s">
        <v>356</v>
      </c>
      <c r="D38" s="203">
        <f>SUM(E38:H38)</f>
        <v>0</v>
      </c>
      <c r="E38" s="190">
        <f t="shared" ref="E38:Q38" si="15">E36*E37/100</f>
        <v>0</v>
      </c>
      <c r="F38" s="190">
        <f t="shared" si="15"/>
        <v>0</v>
      </c>
      <c r="G38" s="190">
        <f>G36*G37/100</f>
        <v>0</v>
      </c>
      <c r="H38" s="189">
        <f t="shared" si="15"/>
        <v>0</v>
      </c>
      <c r="I38" s="203">
        <f>SUM(J38:M38)</f>
        <v>0</v>
      </c>
      <c r="J38" s="190">
        <f t="shared" si="15"/>
        <v>0</v>
      </c>
      <c r="K38" s="190">
        <f t="shared" si="15"/>
        <v>0</v>
      </c>
      <c r="L38" s="190">
        <f>L36*L37/100</f>
        <v>0</v>
      </c>
      <c r="M38" s="189">
        <f t="shared" si="15"/>
        <v>0</v>
      </c>
      <c r="N38" s="203">
        <f>SUM(O38:T38)</f>
        <v>0</v>
      </c>
      <c r="O38" s="190">
        <f t="shared" si="15"/>
        <v>0</v>
      </c>
      <c r="P38" s="190">
        <f t="shared" si="15"/>
        <v>0</v>
      </c>
      <c r="Q38" s="190">
        <f t="shared" si="15"/>
        <v>0</v>
      </c>
      <c r="R38" s="190">
        <f>R36*R37/100</f>
        <v>0</v>
      </c>
      <c r="S38" s="190">
        <f>S36*S37/100</f>
        <v>0</v>
      </c>
      <c r="T38" s="189">
        <f>T36*T37/100</f>
        <v>0</v>
      </c>
      <c r="U38" s="168">
        <f t="shared" si="2"/>
        <v>0</v>
      </c>
      <c r="V38" s="168">
        <f t="shared" si="0"/>
        <v>0</v>
      </c>
    </row>
    <row r="39" spans="1:22" ht="38.25" hidden="1">
      <c r="A39" s="183" t="s">
        <v>471</v>
      </c>
      <c r="B39" s="184" t="s">
        <v>472</v>
      </c>
      <c r="C39" s="185" t="s">
        <v>420</v>
      </c>
      <c r="D39" s="203">
        <f>SUM(E39:H39)</f>
        <v>0</v>
      </c>
      <c r="E39" s="190">
        <v>0</v>
      </c>
      <c r="F39" s="190">
        <v>0</v>
      </c>
      <c r="G39" s="190">
        <v>0</v>
      </c>
      <c r="H39" s="189">
        <v>0</v>
      </c>
      <c r="I39" s="203">
        <f>SUM(J39:M39)</f>
        <v>0</v>
      </c>
      <c r="J39" s="190">
        <v>0</v>
      </c>
      <c r="K39" s="190">
        <v>0</v>
      </c>
      <c r="L39" s="190">
        <v>0</v>
      </c>
      <c r="M39" s="189">
        <v>0</v>
      </c>
      <c r="N39" s="203">
        <f>SUM(O39:T39)</f>
        <v>0</v>
      </c>
      <c r="O39" s="190">
        <v>0</v>
      </c>
      <c r="P39" s="190">
        <v>0</v>
      </c>
      <c r="Q39" s="190">
        <v>0</v>
      </c>
      <c r="R39" s="190">
        <v>0</v>
      </c>
      <c r="S39" s="190">
        <v>0</v>
      </c>
      <c r="T39" s="189">
        <v>0</v>
      </c>
      <c r="U39" s="168">
        <f t="shared" si="2"/>
        <v>1</v>
      </c>
      <c r="V39" s="168">
        <f t="shared" si="0"/>
        <v>0</v>
      </c>
    </row>
    <row r="40" spans="1:22" ht="38.25" hidden="1">
      <c r="A40" s="183" t="s">
        <v>473</v>
      </c>
      <c r="B40" s="184" t="s">
        <v>474</v>
      </c>
      <c r="C40" s="185" t="s">
        <v>425</v>
      </c>
      <c r="D40" s="203">
        <f>IFERROR(D41/D39*100,0)</f>
        <v>0</v>
      </c>
      <c r="E40" s="190">
        <v>0</v>
      </c>
      <c r="F40" s="190">
        <v>0</v>
      </c>
      <c r="G40" s="190">
        <v>0</v>
      </c>
      <c r="H40" s="189">
        <v>0</v>
      </c>
      <c r="I40" s="203">
        <f>IFERROR(I41/I39*100,0)</f>
        <v>0</v>
      </c>
      <c r="J40" s="190">
        <v>0</v>
      </c>
      <c r="K40" s="190">
        <v>0</v>
      </c>
      <c r="L40" s="190">
        <v>0</v>
      </c>
      <c r="M40" s="189">
        <v>0</v>
      </c>
      <c r="N40" s="203">
        <f>IFERROR(N41/N39*100,0)</f>
        <v>0</v>
      </c>
      <c r="O40" s="190">
        <v>0</v>
      </c>
      <c r="P40" s="190">
        <v>0</v>
      </c>
      <c r="Q40" s="190">
        <v>0</v>
      </c>
      <c r="R40" s="190">
        <v>0</v>
      </c>
      <c r="S40" s="190">
        <v>0</v>
      </c>
      <c r="T40" s="189">
        <v>0</v>
      </c>
      <c r="U40" s="168">
        <v>0</v>
      </c>
      <c r="V40" s="168">
        <f t="shared" si="0"/>
        <v>0</v>
      </c>
    </row>
    <row r="41" spans="1:22" ht="25.5" hidden="1">
      <c r="A41" s="183" t="s">
        <v>475</v>
      </c>
      <c r="B41" s="184" t="s">
        <v>476</v>
      </c>
      <c r="C41" s="185" t="s">
        <v>356</v>
      </c>
      <c r="D41" s="203">
        <f>SUM(E41:H41)</f>
        <v>0</v>
      </c>
      <c r="E41" s="190">
        <f t="shared" ref="E41:Q41" si="16">E39*E40/100</f>
        <v>0</v>
      </c>
      <c r="F41" s="190">
        <f t="shared" si="16"/>
        <v>0</v>
      </c>
      <c r="G41" s="190">
        <f>G39*G40/100</f>
        <v>0</v>
      </c>
      <c r="H41" s="189">
        <f t="shared" si="16"/>
        <v>0</v>
      </c>
      <c r="I41" s="203">
        <f>SUM(J41:M41)</f>
        <v>0</v>
      </c>
      <c r="J41" s="190">
        <f t="shared" si="16"/>
        <v>0</v>
      </c>
      <c r="K41" s="190">
        <f t="shared" si="16"/>
        <v>0</v>
      </c>
      <c r="L41" s="190">
        <f>L39*L40/100</f>
        <v>0</v>
      </c>
      <c r="M41" s="189">
        <f t="shared" si="16"/>
        <v>0</v>
      </c>
      <c r="N41" s="203">
        <f>SUM(O41:T41)</f>
        <v>0</v>
      </c>
      <c r="O41" s="190">
        <f t="shared" si="16"/>
        <v>0</v>
      </c>
      <c r="P41" s="190">
        <f t="shared" si="16"/>
        <v>0</v>
      </c>
      <c r="Q41" s="190">
        <f t="shared" si="16"/>
        <v>0</v>
      </c>
      <c r="R41" s="190">
        <f>R39*R40/100</f>
        <v>0</v>
      </c>
      <c r="S41" s="190">
        <f>S39*S40/100</f>
        <v>0</v>
      </c>
      <c r="T41" s="189">
        <f>T39*T40/100</f>
        <v>0</v>
      </c>
      <c r="U41" s="168">
        <f t="shared" si="2"/>
        <v>0</v>
      </c>
      <c r="V41" s="168">
        <f t="shared" si="0"/>
        <v>0</v>
      </c>
    </row>
    <row r="42" spans="1:22" s="199" customFormat="1" ht="30" customHeight="1">
      <c r="A42" s="205" t="s">
        <v>477</v>
      </c>
      <c r="B42" s="194" t="s">
        <v>478</v>
      </c>
      <c r="C42" s="195" t="s">
        <v>356</v>
      </c>
      <c r="D42" s="200">
        <f>D29+D14</f>
        <v>18607.036826881613</v>
      </c>
      <c r="E42" s="197">
        <f>E29+E14</f>
        <v>18047.599679257997</v>
      </c>
      <c r="F42" s="197">
        <f t="shared" ref="F42:T42" si="17">F29+F14</f>
        <v>0</v>
      </c>
      <c r="G42" s="197">
        <f t="shared" si="17"/>
        <v>0</v>
      </c>
      <c r="H42" s="201">
        <f t="shared" si="17"/>
        <v>559.43714762361674</v>
      </c>
      <c r="I42" s="200">
        <f t="shared" si="17"/>
        <v>18587.031084936239</v>
      </c>
      <c r="J42" s="197">
        <f t="shared" si="17"/>
        <v>17926.789158545038</v>
      </c>
      <c r="K42" s="197">
        <f t="shared" si="17"/>
        <v>0</v>
      </c>
      <c r="L42" s="197">
        <f t="shared" si="17"/>
        <v>0</v>
      </c>
      <c r="M42" s="201">
        <f t="shared" si="17"/>
        <v>660.24192639119985</v>
      </c>
      <c r="N42" s="200">
        <f t="shared" si="17"/>
        <v>22512.4901446445</v>
      </c>
      <c r="O42" s="197">
        <f t="shared" si="17"/>
        <v>21817.276740564499</v>
      </c>
      <c r="P42" s="197">
        <f t="shared" si="17"/>
        <v>0</v>
      </c>
      <c r="Q42" s="197">
        <f t="shared" si="17"/>
        <v>0</v>
      </c>
      <c r="R42" s="197">
        <f t="shared" si="17"/>
        <v>695.21340408000003</v>
      </c>
      <c r="S42" s="197">
        <f t="shared" si="17"/>
        <v>0</v>
      </c>
      <c r="T42" s="201">
        <f t="shared" si="17"/>
        <v>0</v>
      </c>
      <c r="U42" s="168">
        <f t="shared" si="2"/>
        <v>0</v>
      </c>
      <c r="V42" s="168">
        <f t="shared" si="0"/>
        <v>1</v>
      </c>
    </row>
    <row r="43" spans="1:22" ht="25.5" hidden="1">
      <c r="A43" s="183" t="s">
        <v>154</v>
      </c>
      <c r="B43" s="184" t="s">
        <v>479</v>
      </c>
      <c r="C43" s="185" t="s">
        <v>420</v>
      </c>
      <c r="D43" s="203">
        <f>SUM(E43:H43)</f>
        <v>0</v>
      </c>
      <c r="E43" s="190">
        <v>0</v>
      </c>
      <c r="F43" s="190">
        <v>0</v>
      </c>
      <c r="G43" s="190">
        <v>0</v>
      </c>
      <c r="H43" s="189">
        <v>0</v>
      </c>
      <c r="I43" s="203">
        <f>SUM(J43:M43)</f>
        <v>0</v>
      </c>
      <c r="J43" s="190">
        <v>0</v>
      </c>
      <c r="K43" s="190">
        <v>0</v>
      </c>
      <c r="L43" s="190">
        <v>0</v>
      </c>
      <c r="M43" s="189">
        <v>0</v>
      </c>
      <c r="N43" s="203">
        <f>SUM(O43:T43)</f>
        <v>0</v>
      </c>
      <c r="O43" s="190">
        <v>0</v>
      </c>
      <c r="P43" s="190">
        <v>0</v>
      </c>
      <c r="Q43" s="190">
        <v>0</v>
      </c>
      <c r="R43" s="190">
        <v>0</v>
      </c>
      <c r="S43" s="190">
        <v>0</v>
      </c>
      <c r="T43" s="189">
        <v>0</v>
      </c>
      <c r="U43" s="168">
        <f t="shared" si="2"/>
        <v>1</v>
      </c>
      <c r="V43" s="168">
        <f t="shared" si="0"/>
        <v>0</v>
      </c>
    </row>
    <row r="44" spans="1:22" ht="25.5" hidden="1">
      <c r="A44" s="183" t="s">
        <v>353</v>
      </c>
      <c r="B44" s="184" t="s">
        <v>480</v>
      </c>
      <c r="C44" s="185" t="s">
        <v>425</v>
      </c>
      <c r="D44" s="203">
        <f>IFERROR(D45/D43*100,0)</f>
        <v>0</v>
      </c>
      <c r="E44" s="190">
        <v>0</v>
      </c>
      <c r="F44" s="190">
        <v>0</v>
      </c>
      <c r="G44" s="190">
        <v>0</v>
      </c>
      <c r="H44" s="189">
        <v>0</v>
      </c>
      <c r="I44" s="203">
        <f>IFERROR(I45/I43*100,0)</f>
        <v>0</v>
      </c>
      <c r="J44" s="190">
        <v>0</v>
      </c>
      <c r="K44" s="190">
        <v>0</v>
      </c>
      <c r="L44" s="190">
        <v>0</v>
      </c>
      <c r="M44" s="189">
        <v>0</v>
      </c>
      <c r="N44" s="203">
        <f>IFERROR(N45/N43*100,0)</f>
        <v>0</v>
      </c>
      <c r="O44" s="190">
        <v>0</v>
      </c>
      <c r="P44" s="190">
        <v>0</v>
      </c>
      <c r="Q44" s="190">
        <v>0</v>
      </c>
      <c r="R44" s="190">
        <v>0</v>
      </c>
      <c r="S44" s="190">
        <v>0</v>
      </c>
      <c r="T44" s="189">
        <v>0</v>
      </c>
      <c r="U44" s="168">
        <f t="shared" si="2"/>
        <v>0</v>
      </c>
      <c r="V44" s="168">
        <f t="shared" si="0"/>
        <v>0</v>
      </c>
    </row>
    <row r="45" spans="1:22" ht="25.5" hidden="1">
      <c r="A45" s="183" t="s">
        <v>481</v>
      </c>
      <c r="B45" s="184" t="s">
        <v>482</v>
      </c>
      <c r="C45" s="185" t="s">
        <v>356</v>
      </c>
      <c r="D45" s="203">
        <f>SUM(E45:H45)</f>
        <v>0</v>
      </c>
      <c r="E45" s="190">
        <f>E43*E44/100</f>
        <v>0</v>
      </c>
      <c r="F45" s="190">
        <f>F43*F44/100</f>
        <v>0</v>
      </c>
      <c r="G45" s="190">
        <f>G43*G44/100</f>
        <v>0</v>
      </c>
      <c r="H45" s="189">
        <f>H43*H44/100</f>
        <v>0</v>
      </c>
      <c r="I45" s="203">
        <f>SUM(J45:M45)</f>
        <v>0</v>
      </c>
      <c r="J45" s="190">
        <f t="shared" ref="J45:Q45" si="18">J43*J44/100</f>
        <v>0</v>
      </c>
      <c r="K45" s="190">
        <f t="shared" si="18"/>
        <v>0</v>
      </c>
      <c r="L45" s="190">
        <f>L43*L44/100</f>
        <v>0</v>
      </c>
      <c r="M45" s="189">
        <f t="shared" si="18"/>
        <v>0</v>
      </c>
      <c r="N45" s="203">
        <f>SUM(O45:T45)</f>
        <v>0</v>
      </c>
      <c r="O45" s="190">
        <f t="shared" si="18"/>
        <v>0</v>
      </c>
      <c r="P45" s="190">
        <f t="shared" si="18"/>
        <v>0</v>
      </c>
      <c r="Q45" s="190">
        <f t="shared" si="18"/>
        <v>0</v>
      </c>
      <c r="R45" s="190">
        <f>R43*R44/100</f>
        <v>0</v>
      </c>
      <c r="S45" s="190">
        <f>S43*S44/100</f>
        <v>0</v>
      </c>
      <c r="T45" s="189">
        <f>T43*T44/100</f>
        <v>0</v>
      </c>
      <c r="U45" s="168">
        <f t="shared" si="2"/>
        <v>0</v>
      </c>
      <c r="V45" s="168">
        <f t="shared" si="0"/>
        <v>0</v>
      </c>
    </row>
    <row r="46" spans="1:22" ht="38.25" hidden="1">
      <c r="A46" s="183" t="s">
        <v>155</v>
      </c>
      <c r="B46" s="184" t="s">
        <v>483</v>
      </c>
      <c r="C46" s="185" t="s">
        <v>420</v>
      </c>
      <c r="D46" s="203">
        <f>SUM(E46:H46)</f>
        <v>0</v>
      </c>
      <c r="E46" s="190">
        <v>0</v>
      </c>
      <c r="F46" s="190">
        <v>0</v>
      </c>
      <c r="G46" s="190">
        <v>0</v>
      </c>
      <c r="H46" s="189">
        <v>0</v>
      </c>
      <c r="I46" s="203">
        <f>SUM(J46:M46)</f>
        <v>0</v>
      </c>
      <c r="J46" s="190">
        <v>0</v>
      </c>
      <c r="K46" s="190">
        <v>0</v>
      </c>
      <c r="L46" s="190">
        <v>0</v>
      </c>
      <c r="M46" s="189">
        <v>0</v>
      </c>
      <c r="N46" s="203">
        <f>SUM(O46:T46)</f>
        <v>0</v>
      </c>
      <c r="O46" s="190">
        <v>0</v>
      </c>
      <c r="P46" s="190">
        <v>0</v>
      </c>
      <c r="Q46" s="190">
        <v>0</v>
      </c>
      <c r="R46" s="190">
        <v>0</v>
      </c>
      <c r="S46" s="190">
        <v>0</v>
      </c>
      <c r="T46" s="189">
        <v>0</v>
      </c>
      <c r="U46" s="168">
        <f t="shared" si="2"/>
        <v>1</v>
      </c>
      <c r="V46" s="168">
        <f t="shared" si="0"/>
        <v>0</v>
      </c>
    </row>
    <row r="47" spans="1:22" ht="38.25" hidden="1">
      <c r="A47" s="183" t="s">
        <v>354</v>
      </c>
      <c r="B47" s="184" t="s">
        <v>484</v>
      </c>
      <c r="C47" s="185" t="s">
        <v>425</v>
      </c>
      <c r="D47" s="203">
        <f>IFERROR(D48/D46*100,0)</f>
        <v>0</v>
      </c>
      <c r="E47" s="190">
        <v>0</v>
      </c>
      <c r="F47" s="190">
        <v>0</v>
      </c>
      <c r="G47" s="190">
        <v>0</v>
      </c>
      <c r="H47" s="189">
        <v>0</v>
      </c>
      <c r="I47" s="203">
        <f>IFERROR(I48/I46*100,0)</f>
        <v>0</v>
      </c>
      <c r="J47" s="190">
        <v>0</v>
      </c>
      <c r="K47" s="190">
        <v>0</v>
      </c>
      <c r="L47" s="190">
        <v>0</v>
      </c>
      <c r="M47" s="189">
        <v>0</v>
      </c>
      <c r="N47" s="203">
        <f>IFERROR(N48/N46*100,0)</f>
        <v>0</v>
      </c>
      <c r="O47" s="190">
        <v>0</v>
      </c>
      <c r="P47" s="190">
        <v>0</v>
      </c>
      <c r="Q47" s="190">
        <v>0</v>
      </c>
      <c r="R47" s="190">
        <v>0</v>
      </c>
      <c r="S47" s="190">
        <v>0</v>
      </c>
      <c r="T47" s="189">
        <v>0</v>
      </c>
      <c r="U47" s="168">
        <f t="shared" si="2"/>
        <v>0</v>
      </c>
      <c r="V47" s="168">
        <f t="shared" si="0"/>
        <v>0</v>
      </c>
    </row>
    <row r="48" spans="1:22" ht="38.25" hidden="1">
      <c r="A48" s="183" t="s">
        <v>485</v>
      </c>
      <c r="B48" s="184" t="s">
        <v>486</v>
      </c>
      <c r="C48" s="185" t="s">
        <v>356</v>
      </c>
      <c r="D48" s="203">
        <f>SUM(E48:H48)</f>
        <v>0</v>
      </c>
      <c r="E48" s="190">
        <f t="shared" ref="E48:Q48" si="19">E46*E47/100</f>
        <v>0</v>
      </c>
      <c r="F48" s="190">
        <f t="shared" si="19"/>
        <v>0</v>
      </c>
      <c r="G48" s="190">
        <f>G46*G47/100</f>
        <v>0</v>
      </c>
      <c r="H48" s="189">
        <f t="shared" si="19"/>
        <v>0</v>
      </c>
      <c r="I48" s="203">
        <f>SUM(J48:M48)</f>
        <v>0</v>
      </c>
      <c r="J48" s="190">
        <f t="shared" si="19"/>
        <v>0</v>
      </c>
      <c r="K48" s="190">
        <f t="shared" si="19"/>
        <v>0</v>
      </c>
      <c r="L48" s="190">
        <f>L46*L47/100</f>
        <v>0</v>
      </c>
      <c r="M48" s="189">
        <f t="shared" si="19"/>
        <v>0</v>
      </c>
      <c r="N48" s="203">
        <f>SUM(O48:T48)</f>
        <v>0</v>
      </c>
      <c r="O48" s="190">
        <f t="shared" si="19"/>
        <v>0</v>
      </c>
      <c r="P48" s="190">
        <f t="shared" si="19"/>
        <v>0</v>
      </c>
      <c r="Q48" s="190">
        <f t="shared" si="19"/>
        <v>0</v>
      </c>
      <c r="R48" s="190">
        <f>R46*R47/100</f>
        <v>0</v>
      </c>
      <c r="S48" s="190">
        <f>S46*S47/100</f>
        <v>0</v>
      </c>
      <c r="T48" s="189">
        <f>T46*T47/100</f>
        <v>0</v>
      </c>
      <c r="U48" s="168">
        <f t="shared" si="2"/>
        <v>0</v>
      </c>
      <c r="V48" s="168">
        <f t="shared" si="0"/>
        <v>0</v>
      </c>
    </row>
    <row r="49" spans="1:22" ht="51" hidden="1">
      <c r="A49" s="183" t="s">
        <v>156</v>
      </c>
      <c r="B49" s="184" t="s">
        <v>487</v>
      </c>
      <c r="C49" s="185" t="s">
        <v>420</v>
      </c>
      <c r="D49" s="203">
        <f>SUM(E49:H49)</f>
        <v>0</v>
      </c>
      <c r="E49" s="190">
        <v>0</v>
      </c>
      <c r="F49" s="190">
        <v>0</v>
      </c>
      <c r="G49" s="190">
        <v>0</v>
      </c>
      <c r="H49" s="189">
        <v>0</v>
      </c>
      <c r="I49" s="203">
        <f>SUM(J49:M49)</f>
        <v>0</v>
      </c>
      <c r="J49" s="190">
        <v>0</v>
      </c>
      <c r="K49" s="190">
        <v>0</v>
      </c>
      <c r="L49" s="190">
        <v>0</v>
      </c>
      <c r="M49" s="189">
        <v>0</v>
      </c>
      <c r="N49" s="203">
        <f>SUM(O49:T49)</f>
        <v>0</v>
      </c>
      <c r="O49" s="190">
        <v>0</v>
      </c>
      <c r="P49" s="190">
        <v>0</v>
      </c>
      <c r="Q49" s="190">
        <v>0</v>
      </c>
      <c r="R49" s="190">
        <v>0</v>
      </c>
      <c r="S49" s="190">
        <v>0</v>
      </c>
      <c r="T49" s="189">
        <v>0</v>
      </c>
      <c r="U49" s="168">
        <f t="shared" si="2"/>
        <v>1</v>
      </c>
      <c r="V49" s="168">
        <f t="shared" si="0"/>
        <v>0</v>
      </c>
    </row>
    <row r="50" spans="1:22" ht="25.5" hidden="1">
      <c r="A50" s="183" t="s">
        <v>488</v>
      </c>
      <c r="B50" s="184" t="s">
        <v>489</v>
      </c>
      <c r="C50" s="185" t="s">
        <v>7</v>
      </c>
      <c r="D50" s="203">
        <f>IFERROR(D49/D46*100,0)</f>
        <v>0</v>
      </c>
      <c r="E50" s="190">
        <v>0</v>
      </c>
      <c r="F50" s="190">
        <v>0</v>
      </c>
      <c r="G50" s="190">
        <v>0</v>
      </c>
      <c r="H50" s="189">
        <v>0</v>
      </c>
      <c r="I50" s="203">
        <f>IFERROR(I49/I46*100,0)</f>
        <v>0</v>
      </c>
      <c r="J50" s="190">
        <v>0</v>
      </c>
      <c r="K50" s="190">
        <v>0</v>
      </c>
      <c r="L50" s="190">
        <v>0</v>
      </c>
      <c r="M50" s="189">
        <v>0</v>
      </c>
      <c r="N50" s="203">
        <f>IFERROR(N49/N46*100,0)</f>
        <v>0</v>
      </c>
      <c r="O50" s="190">
        <v>0</v>
      </c>
      <c r="P50" s="190">
        <v>0</v>
      </c>
      <c r="Q50" s="190">
        <v>0</v>
      </c>
      <c r="R50" s="190">
        <v>0</v>
      </c>
      <c r="S50" s="190">
        <v>0</v>
      </c>
      <c r="T50" s="189">
        <v>0</v>
      </c>
      <c r="U50" s="168">
        <f t="shared" si="2"/>
        <v>0</v>
      </c>
      <c r="V50" s="168">
        <f t="shared" si="0"/>
        <v>0</v>
      </c>
    </row>
    <row r="51" spans="1:22" ht="25.5" hidden="1">
      <c r="A51" s="183" t="s">
        <v>490</v>
      </c>
      <c r="B51" s="184" t="s">
        <v>491</v>
      </c>
      <c r="C51" s="185" t="s">
        <v>425</v>
      </c>
      <c r="D51" s="203">
        <f>IFERROR(D52/D49*100,0)</f>
        <v>0</v>
      </c>
      <c r="E51" s="190">
        <v>0</v>
      </c>
      <c r="F51" s="190">
        <v>0</v>
      </c>
      <c r="G51" s="190">
        <v>0</v>
      </c>
      <c r="H51" s="189">
        <v>0</v>
      </c>
      <c r="I51" s="203">
        <f>IFERROR(I52/I49*100,0)</f>
        <v>0</v>
      </c>
      <c r="J51" s="190">
        <v>0</v>
      </c>
      <c r="K51" s="190">
        <v>0</v>
      </c>
      <c r="L51" s="190">
        <v>0</v>
      </c>
      <c r="M51" s="189">
        <v>0</v>
      </c>
      <c r="N51" s="203">
        <f>IFERROR(N52/N49*100,0)</f>
        <v>0</v>
      </c>
      <c r="O51" s="190">
        <v>0</v>
      </c>
      <c r="P51" s="190">
        <v>0</v>
      </c>
      <c r="Q51" s="190">
        <v>0</v>
      </c>
      <c r="R51" s="190">
        <v>0</v>
      </c>
      <c r="S51" s="190">
        <v>0</v>
      </c>
      <c r="T51" s="189">
        <v>0</v>
      </c>
      <c r="U51" s="168">
        <f t="shared" si="2"/>
        <v>0</v>
      </c>
      <c r="V51" s="168">
        <f t="shared" si="0"/>
        <v>0</v>
      </c>
    </row>
    <row r="52" spans="1:22" ht="51" hidden="1">
      <c r="A52" s="183" t="s">
        <v>492</v>
      </c>
      <c r="B52" s="184" t="s">
        <v>493</v>
      </c>
      <c r="C52" s="185" t="s">
        <v>356</v>
      </c>
      <c r="D52" s="203">
        <f>SUM(E52:H52)</f>
        <v>0</v>
      </c>
      <c r="E52" s="190">
        <f t="shared" ref="E52:M52" si="20">E49*E51/100</f>
        <v>0</v>
      </c>
      <c r="F52" s="190">
        <f t="shared" si="20"/>
        <v>0</v>
      </c>
      <c r="G52" s="190">
        <f t="shared" si="20"/>
        <v>0</v>
      </c>
      <c r="H52" s="189">
        <f t="shared" si="20"/>
        <v>0</v>
      </c>
      <c r="I52" s="203">
        <f>SUM(J52:M52)</f>
        <v>0</v>
      </c>
      <c r="J52" s="190">
        <f t="shared" si="20"/>
        <v>0</v>
      </c>
      <c r="K52" s="190">
        <f t="shared" si="20"/>
        <v>0</v>
      </c>
      <c r="L52" s="190">
        <f t="shared" si="20"/>
        <v>0</v>
      </c>
      <c r="M52" s="189">
        <f t="shared" si="20"/>
        <v>0</v>
      </c>
      <c r="N52" s="203">
        <f>SUM(O52:T52)</f>
        <v>0</v>
      </c>
      <c r="O52" s="190">
        <f t="shared" ref="O52:T52" si="21">O49*O51/100</f>
        <v>0</v>
      </c>
      <c r="P52" s="190">
        <f t="shared" si="21"/>
        <v>0</v>
      </c>
      <c r="Q52" s="190">
        <f t="shared" si="21"/>
        <v>0</v>
      </c>
      <c r="R52" s="190">
        <f t="shared" si="21"/>
        <v>0</v>
      </c>
      <c r="S52" s="190">
        <f t="shared" si="21"/>
        <v>0</v>
      </c>
      <c r="T52" s="189">
        <f t="shared" si="21"/>
        <v>0</v>
      </c>
      <c r="U52" s="168">
        <f t="shared" si="2"/>
        <v>0</v>
      </c>
      <c r="V52" s="168">
        <f t="shared" si="0"/>
        <v>0</v>
      </c>
    </row>
    <row r="53" spans="1:22" ht="27.75">
      <c r="A53" s="193" t="s">
        <v>157</v>
      </c>
      <c r="B53" s="194" t="s">
        <v>494</v>
      </c>
      <c r="C53" s="195" t="s">
        <v>495</v>
      </c>
      <c r="D53" s="200">
        <f>SUM(E53:H53)</f>
        <v>531.93700000000001</v>
      </c>
      <c r="E53" s="206">
        <f>531.937-58.293</f>
        <v>473.64400000000001</v>
      </c>
      <c r="F53" s="206">
        <v>0</v>
      </c>
      <c r="G53" s="206">
        <v>0</v>
      </c>
      <c r="H53" s="207">
        <f>58.293</f>
        <v>58.292999999999999</v>
      </c>
      <c r="I53" s="200">
        <f>SUM(J53:M53)</f>
        <v>723.45699999999999</v>
      </c>
      <c r="J53" s="206">
        <f>723.457-61.034</f>
        <v>662.423</v>
      </c>
      <c r="K53" s="206">
        <v>0</v>
      </c>
      <c r="L53" s="206">
        <v>0</v>
      </c>
      <c r="M53" s="207">
        <v>61.033999999999999</v>
      </c>
      <c r="N53" s="200">
        <f>SUM(O53:T53)</f>
        <v>783.15</v>
      </c>
      <c r="O53" s="206">
        <v>722.52</v>
      </c>
      <c r="P53" s="206">
        <v>0</v>
      </c>
      <c r="Q53" s="206">
        <v>0</v>
      </c>
      <c r="R53" s="206">
        <v>60.63</v>
      </c>
      <c r="S53" s="206">
        <v>0</v>
      </c>
      <c r="T53" s="206">
        <v>0</v>
      </c>
      <c r="U53" s="168">
        <v>1</v>
      </c>
      <c r="V53" s="168">
        <f t="shared" si="0"/>
        <v>1</v>
      </c>
    </row>
    <row r="54" spans="1:22" ht="25.5">
      <c r="A54" s="183" t="s">
        <v>322</v>
      </c>
      <c r="B54" s="184" t="s">
        <v>496</v>
      </c>
      <c r="C54" s="185" t="s">
        <v>497</v>
      </c>
      <c r="D54" s="191">
        <f>IFERROR(D55/D53*100,0)</f>
        <v>1.473275412727447</v>
      </c>
      <c r="E54" s="190">
        <v>1.4488300000000001</v>
      </c>
      <c r="F54" s="190">
        <v>0</v>
      </c>
      <c r="G54" s="190">
        <v>0</v>
      </c>
      <c r="H54" s="189">
        <v>1.6718999999999999</v>
      </c>
      <c r="I54" s="191">
        <f>IFERROR(I55/I53*100,0)</f>
        <v>1.47614</v>
      </c>
      <c r="J54" s="190">
        <v>1.47614</v>
      </c>
      <c r="K54" s="190">
        <v>0</v>
      </c>
      <c r="L54" s="190">
        <v>0</v>
      </c>
      <c r="M54" s="189">
        <v>1.47614</v>
      </c>
      <c r="N54" s="191">
        <f>IFERROR(N55/N53*100,0)</f>
        <v>1.47614</v>
      </c>
      <c r="O54" s="190">
        <v>1.47614</v>
      </c>
      <c r="P54" s="190">
        <v>0</v>
      </c>
      <c r="Q54" s="190">
        <v>0</v>
      </c>
      <c r="R54" s="190">
        <v>1.47614</v>
      </c>
      <c r="S54" s="190">
        <v>0</v>
      </c>
      <c r="T54" s="190">
        <v>0</v>
      </c>
      <c r="U54" s="168">
        <f t="shared" si="2"/>
        <v>0</v>
      </c>
      <c r="V54" s="168">
        <f t="shared" si="0"/>
        <v>1</v>
      </c>
    </row>
    <row r="55" spans="1:22">
      <c r="A55" s="183" t="s">
        <v>498</v>
      </c>
      <c r="B55" s="184" t="s">
        <v>499</v>
      </c>
      <c r="C55" s="185" t="s">
        <v>356</v>
      </c>
      <c r="D55" s="191">
        <f>SUM(E55:H55)</f>
        <v>7.8368970321999996</v>
      </c>
      <c r="E55" s="187">
        <f>E53*E54/100</f>
        <v>6.8622963651999997</v>
      </c>
      <c r="F55" s="187">
        <f t="shared" ref="F55:M55" si="22">F53*F54/100</f>
        <v>0</v>
      </c>
      <c r="G55" s="187">
        <f t="shared" si="22"/>
        <v>0</v>
      </c>
      <c r="H55" s="192">
        <f t="shared" si="22"/>
        <v>0.97460066700000003</v>
      </c>
      <c r="I55" s="191">
        <f>SUM(J55:M55)</f>
        <v>10.679238159799999</v>
      </c>
      <c r="J55" s="187">
        <f>J53*J54/100</f>
        <v>9.7782908721999995</v>
      </c>
      <c r="K55" s="187">
        <f t="shared" si="22"/>
        <v>0</v>
      </c>
      <c r="L55" s="187">
        <f t="shared" si="22"/>
        <v>0</v>
      </c>
      <c r="M55" s="192">
        <f t="shared" si="22"/>
        <v>0.90094728759999998</v>
      </c>
      <c r="N55" s="191">
        <f>SUM(O55:T55)</f>
        <v>11.56039041</v>
      </c>
      <c r="O55" s="187">
        <f t="shared" ref="O55:T55" si="23">O53*O54/100</f>
        <v>10.665406728000001</v>
      </c>
      <c r="P55" s="187">
        <f t="shared" si="23"/>
        <v>0</v>
      </c>
      <c r="Q55" s="187">
        <f t="shared" si="23"/>
        <v>0</v>
      </c>
      <c r="R55" s="187">
        <f>R53*R54/100</f>
        <v>0.894983682</v>
      </c>
      <c r="S55" s="187">
        <f t="shared" si="23"/>
        <v>0</v>
      </c>
      <c r="T55" s="192">
        <f t="shared" si="23"/>
        <v>0</v>
      </c>
      <c r="U55" s="168">
        <f t="shared" si="2"/>
        <v>0</v>
      </c>
      <c r="V55" s="168">
        <f t="shared" si="0"/>
        <v>1</v>
      </c>
    </row>
    <row r="56" spans="1:22" ht="25.5">
      <c r="A56" s="183" t="s">
        <v>500</v>
      </c>
      <c r="B56" s="184" t="s">
        <v>501</v>
      </c>
      <c r="C56" s="185" t="s">
        <v>495</v>
      </c>
      <c r="D56" s="191">
        <f>SUM(E56:H56)</f>
        <v>0</v>
      </c>
      <c r="E56" s="190">
        <v>0</v>
      </c>
      <c r="F56" s="190">
        <v>0</v>
      </c>
      <c r="G56" s="190">
        <v>0</v>
      </c>
      <c r="H56" s="189">
        <v>0</v>
      </c>
      <c r="I56" s="191">
        <f>SUM(J56:M56)</f>
        <v>0</v>
      </c>
      <c r="J56" s="190">
        <v>0</v>
      </c>
      <c r="K56" s="190">
        <v>0</v>
      </c>
      <c r="L56" s="190">
        <v>0</v>
      </c>
      <c r="M56" s="189">
        <v>0</v>
      </c>
      <c r="N56" s="203">
        <f>SUM(O56:T56)</f>
        <v>0</v>
      </c>
      <c r="O56" s="190">
        <v>0</v>
      </c>
      <c r="P56" s="190">
        <v>0</v>
      </c>
      <c r="Q56" s="190">
        <v>0</v>
      </c>
      <c r="R56" s="190">
        <v>0</v>
      </c>
      <c r="S56" s="190">
        <v>0</v>
      </c>
      <c r="T56" s="190">
        <v>0</v>
      </c>
      <c r="U56" s="168">
        <v>1</v>
      </c>
      <c r="V56" s="168">
        <f t="shared" si="0"/>
        <v>0</v>
      </c>
    </row>
    <row r="57" spans="1:22" ht="25.5">
      <c r="A57" s="183" t="s">
        <v>502</v>
      </c>
      <c r="B57" s="184" t="s">
        <v>503</v>
      </c>
      <c r="C57" s="185" t="s">
        <v>497</v>
      </c>
      <c r="D57" s="191">
        <f>IFERROR(D58/D56*100,0)</f>
        <v>0</v>
      </c>
      <c r="E57" s="190">
        <v>0</v>
      </c>
      <c r="F57" s="190">
        <v>0</v>
      </c>
      <c r="G57" s="190">
        <v>0</v>
      </c>
      <c r="H57" s="189">
        <v>0</v>
      </c>
      <c r="I57" s="191">
        <f>IFERROR(I58/I56*100,0)</f>
        <v>0</v>
      </c>
      <c r="J57" s="190">
        <v>0</v>
      </c>
      <c r="K57" s="190">
        <v>0</v>
      </c>
      <c r="L57" s="190">
        <v>0</v>
      </c>
      <c r="M57" s="189">
        <v>0</v>
      </c>
      <c r="N57" s="191">
        <f>IFERROR(N58/N56*100,0)</f>
        <v>0</v>
      </c>
      <c r="O57" s="190">
        <v>1</v>
      </c>
      <c r="P57" s="190">
        <v>0</v>
      </c>
      <c r="Q57" s="190">
        <v>0</v>
      </c>
      <c r="R57" s="190">
        <v>0</v>
      </c>
      <c r="S57" s="190">
        <v>0</v>
      </c>
      <c r="T57" s="190">
        <v>0</v>
      </c>
      <c r="U57" s="168">
        <f t="shared" si="2"/>
        <v>0</v>
      </c>
      <c r="V57" s="168">
        <f t="shared" si="0"/>
        <v>1</v>
      </c>
    </row>
    <row r="58" spans="1:22" ht="25.5">
      <c r="A58" s="183" t="s">
        <v>504</v>
      </c>
      <c r="B58" s="184" t="s">
        <v>505</v>
      </c>
      <c r="C58" s="185" t="s">
        <v>356</v>
      </c>
      <c r="D58" s="191">
        <f>SUM(E58:H58)</f>
        <v>0</v>
      </c>
      <c r="E58" s="187">
        <f t="shared" ref="E58:M58" si="24">E56*E57/100</f>
        <v>0</v>
      </c>
      <c r="F58" s="187">
        <f t="shared" si="24"/>
        <v>0</v>
      </c>
      <c r="G58" s="187">
        <f>G56*G57/100</f>
        <v>0</v>
      </c>
      <c r="H58" s="192">
        <f t="shared" si="24"/>
        <v>0</v>
      </c>
      <c r="I58" s="191">
        <f>SUM(J58:M58)</f>
        <v>0</v>
      </c>
      <c r="J58" s="187">
        <f t="shared" si="24"/>
        <v>0</v>
      </c>
      <c r="K58" s="187">
        <f t="shared" si="24"/>
        <v>0</v>
      </c>
      <c r="L58" s="187">
        <f>L56*L57/100</f>
        <v>0</v>
      </c>
      <c r="M58" s="192">
        <f t="shared" si="24"/>
        <v>0</v>
      </c>
      <c r="N58" s="191">
        <f>SUM(O58:T58)</f>
        <v>0</v>
      </c>
      <c r="O58" s="187">
        <f t="shared" ref="O58:T58" si="25">O56*O57/100</f>
        <v>0</v>
      </c>
      <c r="P58" s="187">
        <f t="shared" si="25"/>
        <v>0</v>
      </c>
      <c r="Q58" s="187">
        <f t="shared" si="25"/>
        <v>0</v>
      </c>
      <c r="R58" s="187">
        <f t="shared" si="25"/>
        <v>0</v>
      </c>
      <c r="S58" s="187">
        <f t="shared" si="25"/>
        <v>0</v>
      </c>
      <c r="T58" s="192">
        <f t="shared" si="25"/>
        <v>0</v>
      </c>
      <c r="U58" s="168">
        <f t="shared" si="2"/>
        <v>0</v>
      </c>
      <c r="V58" s="168">
        <f t="shared" si="0"/>
        <v>0</v>
      </c>
    </row>
    <row r="59" spans="1:22" s="199" customFormat="1" ht="64.5" thickBot="1">
      <c r="A59" s="208" t="s">
        <v>163</v>
      </c>
      <c r="B59" s="209" t="s">
        <v>506</v>
      </c>
      <c r="C59" s="210" t="s">
        <v>356</v>
      </c>
      <c r="D59" s="211">
        <f>D55+D48+D45+D42+D58+D52</f>
        <v>18614.873723913814</v>
      </c>
      <c r="E59" s="212">
        <f>E55+E48+E45+E42+E58+E52</f>
        <v>18054.461975623199</v>
      </c>
      <c r="F59" s="212">
        <f t="shared" ref="F59:M59" si="26">F55+F48+F45+F42+F58+F52</f>
        <v>0</v>
      </c>
      <c r="G59" s="212">
        <f t="shared" si="26"/>
        <v>0</v>
      </c>
      <c r="H59" s="213">
        <f t="shared" si="26"/>
        <v>560.41174829061674</v>
      </c>
      <c r="I59" s="211">
        <f t="shared" si="26"/>
        <v>18597.710323096038</v>
      </c>
      <c r="J59" s="212">
        <f t="shared" si="26"/>
        <v>17936.567449417238</v>
      </c>
      <c r="K59" s="212">
        <f t="shared" si="26"/>
        <v>0</v>
      </c>
      <c r="L59" s="212">
        <f t="shared" si="26"/>
        <v>0</v>
      </c>
      <c r="M59" s="213">
        <f t="shared" si="26"/>
        <v>661.1428736787999</v>
      </c>
      <c r="N59" s="211">
        <f t="shared" ref="N59:T59" si="27">N55+N48+N45+N42+N58+N52</f>
        <v>22524.050535054499</v>
      </c>
      <c r="O59" s="212">
        <f t="shared" si="27"/>
        <v>21827.942147292499</v>
      </c>
      <c r="P59" s="212">
        <f t="shared" si="27"/>
        <v>0</v>
      </c>
      <c r="Q59" s="212">
        <f t="shared" si="27"/>
        <v>0</v>
      </c>
      <c r="R59" s="212">
        <f t="shared" si="27"/>
        <v>696.10838776200001</v>
      </c>
      <c r="S59" s="212">
        <f t="shared" si="27"/>
        <v>0</v>
      </c>
      <c r="T59" s="213">
        <f t="shared" si="27"/>
        <v>0</v>
      </c>
      <c r="U59" s="168">
        <v>1</v>
      </c>
      <c r="V59" s="168">
        <f t="shared" si="0"/>
        <v>1</v>
      </c>
    </row>
    <row r="60" spans="1:22" s="199" customFormat="1" ht="54" customHeight="1">
      <c r="A60" s="214" t="s">
        <v>164</v>
      </c>
      <c r="B60" s="215" t="s">
        <v>507</v>
      </c>
      <c r="C60" s="216" t="s">
        <v>73</v>
      </c>
      <c r="D60" s="217">
        <f t="shared" ref="D60:T60" si="28">IF(D61=0,"",D59/D61*1000)</f>
        <v>108.43781366047745</v>
      </c>
      <c r="E60" s="218">
        <f t="shared" si="28"/>
        <v>105.17322934819113</v>
      </c>
      <c r="F60" s="218">
        <f t="shared" si="28"/>
        <v>0</v>
      </c>
      <c r="G60" s="218">
        <f t="shared" si="28"/>
        <v>0</v>
      </c>
      <c r="H60" s="219">
        <f t="shared" si="28"/>
        <v>3.2645843122863427</v>
      </c>
      <c r="I60" s="217">
        <f t="shared" si="28"/>
        <v>118.53742478549103</v>
      </c>
      <c r="J60" s="218">
        <f t="shared" si="28"/>
        <v>114.32345584524799</v>
      </c>
      <c r="K60" s="218">
        <f t="shared" si="28"/>
        <v>0</v>
      </c>
      <c r="L60" s="218">
        <f t="shared" si="28"/>
        <v>0</v>
      </c>
      <c r="M60" s="219">
        <f t="shared" si="28"/>
        <v>4.2139689402430438</v>
      </c>
      <c r="N60" s="217">
        <f t="shared" si="28"/>
        <v>104.43360620587616</v>
      </c>
      <c r="O60" s="218">
        <f t="shared" si="28"/>
        <v>101.20607352337733</v>
      </c>
      <c r="P60" s="218">
        <f t="shared" si="28"/>
        <v>0</v>
      </c>
      <c r="Q60" s="218">
        <f t="shared" si="28"/>
        <v>0</v>
      </c>
      <c r="R60" s="218">
        <f t="shared" si="28"/>
        <v>3.2275326824988477</v>
      </c>
      <c r="S60" s="218">
        <f t="shared" si="28"/>
        <v>0</v>
      </c>
      <c r="T60" s="219">
        <f t="shared" si="28"/>
        <v>0</v>
      </c>
      <c r="U60" s="168">
        <v>1</v>
      </c>
      <c r="V60" s="168">
        <f t="shared" si="0"/>
        <v>1</v>
      </c>
    </row>
    <row r="61" spans="1:22" s="199" customFormat="1" ht="26.25" thickBot="1">
      <c r="A61" s="220" t="s">
        <v>165</v>
      </c>
      <c r="B61" s="221" t="s">
        <v>74</v>
      </c>
      <c r="C61" s="222" t="s">
        <v>13</v>
      </c>
      <c r="D61" s="223">
        <f>E61</f>
        <v>171664.04499999998</v>
      </c>
      <c r="E61" s="224">
        <v>171664.04499999998</v>
      </c>
      <c r="F61" s="224">
        <v>171664.04499999998</v>
      </c>
      <c r="G61" s="224">
        <v>171664.04499999998</v>
      </c>
      <c r="H61" s="225">
        <v>171664.04499999998</v>
      </c>
      <c r="I61" s="223">
        <f>J61</f>
        <v>156893.15300000002</v>
      </c>
      <c r="J61" s="224">
        <v>156893.15300000002</v>
      </c>
      <c r="K61" s="224">
        <v>156893.15300000002</v>
      </c>
      <c r="L61" s="224">
        <v>156893.15300000002</v>
      </c>
      <c r="M61" s="225">
        <v>156893.15300000002</v>
      </c>
      <c r="N61" s="223">
        <f>O61</f>
        <v>215678.18399999998</v>
      </c>
      <c r="O61" s="224">
        <v>215678.18399999998</v>
      </c>
      <c r="P61" s="224">
        <v>215678.18399999998</v>
      </c>
      <c r="Q61" s="224">
        <v>215678.18399999998</v>
      </c>
      <c r="R61" s="225">
        <v>215678.18399999998</v>
      </c>
      <c r="S61" s="224">
        <v>215678.18399999998</v>
      </c>
      <c r="T61" s="225">
        <v>215678.18399999998</v>
      </c>
      <c r="U61" s="168">
        <v>1</v>
      </c>
      <c r="V61" s="168">
        <f t="shared" si="0"/>
        <v>1</v>
      </c>
    </row>
    <row r="64" spans="1:22" s="226" customFormat="1" ht="15">
      <c r="B64" s="227"/>
      <c r="C64" s="228" t="s">
        <v>508</v>
      </c>
      <c r="D64" s="173"/>
      <c r="E64" s="173"/>
      <c r="F64" s="173"/>
      <c r="G64" s="173"/>
      <c r="I64" s="173" t="s">
        <v>358</v>
      </c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</row>
    <row r="69" spans="9:9">
      <c r="I69" s="229"/>
    </row>
  </sheetData>
  <autoFilter ref="A7:V61"/>
  <mergeCells count="14">
    <mergeCell ref="J5:L5"/>
    <mergeCell ref="N5:N6"/>
    <mergeCell ref="O5:Q5"/>
    <mergeCell ref="R5:T5"/>
    <mergeCell ref="A2:T2"/>
    <mergeCell ref="A4:A6"/>
    <mergeCell ref="B4:B6"/>
    <mergeCell ref="C4:C6"/>
    <mergeCell ref="D4:H4"/>
    <mergeCell ref="I4:M4"/>
    <mergeCell ref="N4:T4"/>
    <mergeCell ref="D5:D6"/>
    <mergeCell ref="E5:G5"/>
    <mergeCell ref="I5:I6"/>
  </mergeCells>
  <printOptions horizontalCentered="1" verticalCentered="1"/>
  <pageMargins left="0" right="0" top="0.39370078740157483" bottom="0" header="0" footer="0"/>
  <pageSetup paperSize="9" scale="60" fitToHeight="0" orientation="landscape" r:id="rId1"/>
  <headerFooter alignWithMargins="0"/>
  <rowBreaks count="1" manualBreakCount="1">
    <brk id="35" max="19" man="1"/>
  </rowBreaks>
  <colBreaks count="1" manualBreakCount="1">
    <brk id="13" min="1" max="6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51"/>
  <sheetViews>
    <sheetView zoomScale="120" zoomScaleNormal="120" zoomScaleSheetLayoutView="100" workbookViewId="0">
      <pane ySplit="8" topLeftCell="A9" activePane="bottomLeft" state="frozen"/>
      <selection activeCell="E13" sqref="E13"/>
      <selection pane="bottomLeft" activeCell="N44" sqref="N44"/>
    </sheetView>
  </sheetViews>
  <sheetFormatPr defaultColWidth="9.140625" defaultRowHeight="15"/>
  <cols>
    <col min="1" max="1" width="5.5703125" style="8" customWidth="1"/>
    <col min="2" max="2" width="39.140625" style="4" customWidth="1"/>
    <col min="3" max="3" width="9.140625" style="4"/>
    <col min="4" max="8" width="11.7109375" style="4" customWidth="1"/>
    <col min="9" max="9" width="2.85546875" style="4" customWidth="1"/>
    <col min="10" max="14" width="3.5703125" style="4" customWidth="1"/>
    <col min="15" max="19" width="2.42578125" style="4" customWidth="1"/>
    <col min="20" max="26" width="2.85546875" style="4" customWidth="1"/>
    <col min="27" max="16384" width="9.140625" style="4"/>
  </cols>
  <sheetData>
    <row r="1" spans="1:8" ht="61.5" customHeight="1">
      <c r="A1" s="28"/>
      <c r="B1" s="29"/>
      <c r="C1" s="29"/>
      <c r="D1" s="29"/>
      <c r="E1" s="619" t="s">
        <v>106</v>
      </c>
      <c r="F1" s="619"/>
      <c r="G1" s="619"/>
      <c r="H1" s="619"/>
    </row>
    <row r="2" spans="1:8" ht="17.25" customHeight="1">
      <c r="A2" s="28"/>
      <c r="B2" s="620" t="s">
        <v>107</v>
      </c>
      <c r="C2" s="621"/>
      <c r="D2" s="621"/>
      <c r="E2" s="621"/>
      <c r="F2" s="621"/>
      <c r="G2" s="30"/>
      <c r="H2" s="29"/>
    </row>
    <row r="3" spans="1:8">
      <c r="A3" s="28"/>
      <c r="B3" s="622" t="e">
        <f>#REF!</f>
        <v>#REF!</v>
      </c>
      <c r="C3" s="622"/>
      <c r="D3" s="622"/>
      <c r="E3" s="622"/>
      <c r="F3" s="622"/>
      <c r="G3" s="31"/>
      <c r="H3" s="29"/>
    </row>
    <row r="4" spans="1:8">
      <c r="A4" s="28"/>
      <c r="B4" s="623" t="s">
        <v>22</v>
      </c>
      <c r="C4" s="623"/>
      <c r="D4" s="623"/>
      <c r="E4" s="623"/>
      <c r="F4" s="623"/>
      <c r="G4" s="32"/>
      <c r="H4" s="29"/>
    </row>
    <row r="5" spans="1:8">
      <c r="A5" s="28"/>
      <c r="B5" s="29"/>
      <c r="C5" s="29"/>
      <c r="D5" s="29"/>
      <c r="E5" s="29"/>
      <c r="F5" s="624" t="s">
        <v>101</v>
      </c>
      <c r="G5" s="624"/>
      <c r="H5" s="624"/>
    </row>
    <row r="6" spans="1:8" ht="22.5" customHeight="1">
      <c r="A6" s="625" t="s">
        <v>11</v>
      </c>
      <c r="B6" s="626" t="s">
        <v>108</v>
      </c>
      <c r="C6" s="627" t="s">
        <v>24</v>
      </c>
      <c r="D6" s="629" t="s">
        <v>109</v>
      </c>
      <c r="E6" s="626" t="s">
        <v>110</v>
      </c>
      <c r="F6" s="626"/>
      <c r="G6" s="626"/>
      <c r="H6" s="626"/>
    </row>
    <row r="7" spans="1:8" ht="32.25" customHeight="1">
      <c r="A7" s="625"/>
      <c r="B7" s="626"/>
      <c r="C7" s="628"/>
      <c r="D7" s="630"/>
      <c r="E7" s="33" t="s">
        <v>3</v>
      </c>
      <c r="F7" s="33" t="s">
        <v>128</v>
      </c>
      <c r="G7" s="33" t="s">
        <v>111</v>
      </c>
      <c r="H7" s="33" t="s">
        <v>104</v>
      </c>
    </row>
    <row r="8" spans="1:8" s="9" customFormat="1">
      <c r="A8" s="34">
        <v>1</v>
      </c>
      <c r="B8" s="35">
        <v>2</v>
      </c>
      <c r="C8" s="35">
        <v>3</v>
      </c>
      <c r="D8" s="35">
        <v>4</v>
      </c>
      <c r="E8" s="35">
        <v>5</v>
      </c>
      <c r="F8" s="35">
        <v>6</v>
      </c>
      <c r="G8" s="35">
        <v>7</v>
      </c>
      <c r="H8" s="35">
        <v>8</v>
      </c>
    </row>
    <row r="9" spans="1:8" ht="25.5">
      <c r="A9" s="42">
        <v>1</v>
      </c>
      <c r="B9" s="36" t="s">
        <v>112</v>
      </c>
      <c r="C9" s="33" t="s">
        <v>13</v>
      </c>
      <c r="D9" s="27" t="e">
        <f>#REF!</f>
        <v>#REF!</v>
      </c>
      <c r="E9" s="27" t="e">
        <f>#REF!</f>
        <v>#REF!</v>
      </c>
      <c r="F9" s="27" t="e">
        <f>#REF!</f>
        <v>#REF!</v>
      </c>
      <c r="G9" s="37" t="e">
        <f>#REF!</f>
        <v>#REF!</v>
      </c>
      <c r="H9" s="27" t="e">
        <f>#REF!</f>
        <v>#REF!</v>
      </c>
    </row>
    <row r="10" spans="1:8" ht="25.5">
      <c r="A10" s="42">
        <v>2</v>
      </c>
      <c r="B10" s="36" t="s">
        <v>113</v>
      </c>
      <c r="C10" s="33" t="s">
        <v>19</v>
      </c>
      <c r="D10" s="38" t="e">
        <f>#REF!</f>
        <v>#REF!</v>
      </c>
      <c r="E10" s="38" t="e">
        <f>#REF!</f>
        <v>#REF!</v>
      </c>
      <c r="F10" s="80" t="e">
        <f>#REF!</f>
        <v>#REF!</v>
      </c>
      <c r="G10" s="80" t="e">
        <f>#REF!</f>
        <v>#REF!</v>
      </c>
      <c r="H10" s="38" t="e">
        <f>#REF!</f>
        <v>#REF!</v>
      </c>
    </row>
    <row r="11" spans="1:8">
      <c r="A11" s="614" t="s">
        <v>0</v>
      </c>
      <c r="B11" s="615"/>
      <c r="C11" s="615"/>
      <c r="D11" s="615"/>
      <c r="E11" s="615"/>
      <c r="F11" s="615"/>
      <c r="G11" s="615"/>
      <c r="H11" s="616"/>
    </row>
    <row r="12" spans="1:8" ht="25.5">
      <c r="A12" s="42">
        <v>3</v>
      </c>
      <c r="B12" s="36" t="s">
        <v>232</v>
      </c>
      <c r="C12" s="33" t="s">
        <v>27</v>
      </c>
      <c r="D12" s="39" t="e">
        <f>#REF!</f>
        <v>#REF!</v>
      </c>
      <c r="E12" s="39" t="e">
        <f>#REF!</f>
        <v>#REF!</v>
      </c>
      <c r="F12" s="39" t="e">
        <f>#REF!</f>
        <v>#REF!</v>
      </c>
      <c r="G12" s="39" t="e">
        <f>#REF!</f>
        <v>#REF!</v>
      </c>
      <c r="H12" s="39" t="e">
        <f>#REF!</f>
        <v>#REF!</v>
      </c>
    </row>
    <row r="13" spans="1:8">
      <c r="A13" s="42" t="s">
        <v>57</v>
      </c>
      <c r="B13" s="36" t="s">
        <v>233</v>
      </c>
      <c r="C13" s="33" t="s">
        <v>27</v>
      </c>
      <c r="D13" s="40" t="e">
        <f>D14+D15+D16</f>
        <v>#REF!</v>
      </c>
      <c r="E13" s="40" t="e">
        <f>E14+E15+E16</f>
        <v>#REF!</v>
      </c>
      <c r="F13" s="40" t="e">
        <f>F14+F15+F16</f>
        <v>#REF!</v>
      </c>
      <c r="G13" s="40" t="e">
        <f>G14+G15+G16</f>
        <v>#REF!</v>
      </c>
      <c r="H13" s="40" t="e">
        <f>H14+H15+H16</f>
        <v>#REF!</v>
      </c>
    </row>
    <row r="14" spans="1:8">
      <c r="A14" s="42" t="s">
        <v>114</v>
      </c>
      <c r="B14" s="36" t="s">
        <v>195</v>
      </c>
      <c r="C14" s="33" t="s">
        <v>27</v>
      </c>
      <c r="D14" s="40" t="e">
        <f>E14+F14+G14+H14</f>
        <v>#REF!</v>
      </c>
      <c r="E14" s="76" t="e">
        <f>#REF!+#REF!</f>
        <v>#REF!</v>
      </c>
      <c r="F14" s="76" t="e">
        <f>#REF!+#REF!</f>
        <v>#REF!</v>
      </c>
      <c r="G14" s="76" t="e">
        <f>#REF!+#REF!</f>
        <v>#REF!</v>
      </c>
      <c r="H14" s="76" t="e">
        <f>#REF!+#REF!</f>
        <v>#REF!</v>
      </c>
    </row>
    <row r="15" spans="1:8" ht="25.5">
      <c r="A15" s="42" t="s">
        <v>115</v>
      </c>
      <c r="B15" s="36" t="s">
        <v>196</v>
      </c>
      <c r="C15" s="33" t="s">
        <v>27</v>
      </c>
      <c r="D15" s="40" t="e">
        <f>E15+F15+G15+H15</f>
        <v>#REF!</v>
      </c>
      <c r="E15" s="76" t="e">
        <f>#REF!+#REF!</f>
        <v>#REF!</v>
      </c>
      <c r="F15" s="76" t="e">
        <f>#REF!+#REF!</f>
        <v>#REF!</v>
      </c>
      <c r="G15" s="76" t="e">
        <f>#REF!+#REF!</f>
        <v>#REF!</v>
      </c>
      <c r="H15" s="76" t="e">
        <f>#REF!+#REF!</f>
        <v>#REF!</v>
      </c>
    </row>
    <row r="16" spans="1:8">
      <c r="A16" s="42" t="s">
        <v>116</v>
      </c>
      <c r="B16" s="36" t="s">
        <v>197</v>
      </c>
      <c r="C16" s="33" t="s">
        <v>27</v>
      </c>
      <c r="D16" s="40" t="e">
        <f>E16+F16+G16+H16</f>
        <v>#REF!</v>
      </c>
      <c r="E16" s="40" t="e">
        <f>#REF!</f>
        <v>#REF!</v>
      </c>
      <c r="F16" s="40" t="e">
        <f>#REF!</f>
        <v>#REF!</v>
      </c>
      <c r="G16" s="40" t="e">
        <f>#REF!</f>
        <v>#REF!</v>
      </c>
      <c r="H16" s="40" t="e">
        <f>#REF!</f>
        <v>#REF!</v>
      </c>
    </row>
    <row r="17" spans="1:8" ht="38.25">
      <c r="A17" s="42" t="s">
        <v>58</v>
      </c>
      <c r="B17" s="36" t="s">
        <v>117</v>
      </c>
      <c r="C17" s="33" t="s">
        <v>27</v>
      </c>
      <c r="D17" s="40" t="e">
        <f>D12-D13</f>
        <v>#REF!</v>
      </c>
      <c r="E17" s="40" t="e">
        <f>E12-E13</f>
        <v>#REF!</v>
      </c>
      <c r="F17" s="40" t="e">
        <f>F12-F13</f>
        <v>#REF!</v>
      </c>
      <c r="G17" s="40" t="e">
        <f>G12-G13</f>
        <v>#REF!</v>
      </c>
      <c r="H17" s="40" t="e">
        <f>H12-H13</f>
        <v>#REF!</v>
      </c>
    </row>
    <row r="18" spans="1:8">
      <c r="A18" s="42" t="s">
        <v>193</v>
      </c>
      <c r="B18" s="36" t="s">
        <v>194</v>
      </c>
      <c r="C18" s="33" t="s">
        <v>27</v>
      </c>
      <c r="D18" s="40" t="e">
        <f>E18+F18+G18+H18</f>
        <v>#REF!</v>
      </c>
      <c r="E18" s="40" t="e">
        <f>#REF!</f>
        <v>#REF!</v>
      </c>
      <c r="F18" s="40" t="e">
        <f>#REF!</f>
        <v>#REF!</v>
      </c>
      <c r="G18" s="40" t="e">
        <f>#REF!</f>
        <v>#REF!</v>
      </c>
      <c r="H18" s="40" t="e">
        <f>#REF!</f>
        <v>#REF!</v>
      </c>
    </row>
    <row r="19" spans="1:8" ht="38.25">
      <c r="A19" s="42" t="s">
        <v>186</v>
      </c>
      <c r="B19" s="36" t="s">
        <v>201</v>
      </c>
      <c r="C19" s="33" t="s">
        <v>27</v>
      </c>
      <c r="D19" s="40" t="e">
        <f>E19+F19+G19+H19</f>
        <v>#REF!</v>
      </c>
      <c r="E19" s="40" t="e">
        <f>#REF!</f>
        <v>#REF!</v>
      </c>
      <c r="F19" s="40" t="e">
        <f>#REF!</f>
        <v>#REF!</v>
      </c>
      <c r="G19" s="40" t="e">
        <f>#REF!</f>
        <v>#REF!</v>
      </c>
      <c r="H19" s="40" t="e">
        <f>#REF!</f>
        <v>#REF!</v>
      </c>
    </row>
    <row r="20" spans="1:8" ht="38.25">
      <c r="A20" s="42" t="s">
        <v>187</v>
      </c>
      <c r="B20" s="36" t="s">
        <v>323</v>
      </c>
      <c r="C20" s="33" t="s">
        <v>73</v>
      </c>
      <c r="D20" s="40" t="e">
        <f>D13/D9*1000</f>
        <v>#REF!</v>
      </c>
      <c r="E20" s="40" t="e">
        <f>E13/E9*1000</f>
        <v>#REF!</v>
      </c>
      <c r="F20" s="40" t="e">
        <f>F13/F9*1000</f>
        <v>#REF!</v>
      </c>
      <c r="G20" s="40" t="e">
        <f>G13/G9*1000</f>
        <v>#REF!</v>
      </c>
      <c r="H20" s="40" t="e">
        <f>H13/H9*1000</f>
        <v>#REF!</v>
      </c>
    </row>
    <row r="21" spans="1:8" ht="51">
      <c r="A21" s="42" t="s">
        <v>188</v>
      </c>
      <c r="B21" s="36" t="s">
        <v>234</v>
      </c>
      <c r="C21" s="33" t="s">
        <v>120</v>
      </c>
      <c r="D21" s="40" t="e">
        <f>D22+D23+D24</f>
        <v>#REF!</v>
      </c>
      <c r="E21" s="40" t="e">
        <f>E22+E23+E24</f>
        <v>#REF!</v>
      </c>
      <c r="F21" s="40" t="e">
        <f>F22+F23+F24</f>
        <v>#REF!</v>
      </c>
      <c r="G21" s="40" t="e">
        <f>G22+G23+G24</f>
        <v>#REF!</v>
      </c>
      <c r="H21" s="40" t="e">
        <f>H22+H23+H24</f>
        <v>#REF!</v>
      </c>
    </row>
    <row r="22" spans="1:8" ht="25.5">
      <c r="A22" s="42" t="s">
        <v>61</v>
      </c>
      <c r="B22" s="36" t="s">
        <v>198</v>
      </c>
      <c r="C22" s="33" t="s">
        <v>120</v>
      </c>
      <c r="D22" s="40" t="e">
        <f t="shared" ref="D22:H24" si="0">D17/D$10/12*1000</f>
        <v>#REF!</v>
      </c>
      <c r="E22" s="40" t="e">
        <f t="shared" si="0"/>
        <v>#REF!</v>
      </c>
      <c r="F22" s="40" t="e">
        <f t="shared" si="0"/>
        <v>#REF!</v>
      </c>
      <c r="G22" s="40" t="e">
        <f t="shared" si="0"/>
        <v>#REF!</v>
      </c>
      <c r="H22" s="40" t="e">
        <f t="shared" si="0"/>
        <v>#REF!</v>
      </c>
    </row>
    <row r="23" spans="1:8" ht="25.5">
      <c r="A23" s="42" t="s">
        <v>63</v>
      </c>
      <c r="B23" s="36" t="s">
        <v>199</v>
      </c>
      <c r="C23" s="33" t="s">
        <v>120</v>
      </c>
      <c r="D23" s="40" t="e">
        <f t="shared" si="0"/>
        <v>#REF!</v>
      </c>
      <c r="E23" s="40" t="e">
        <f t="shared" si="0"/>
        <v>#REF!</v>
      </c>
      <c r="F23" s="40" t="e">
        <f t="shared" si="0"/>
        <v>#REF!</v>
      </c>
      <c r="G23" s="40" t="e">
        <f t="shared" si="0"/>
        <v>#REF!</v>
      </c>
      <c r="H23" s="40" t="e">
        <f t="shared" si="0"/>
        <v>#REF!</v>
      </c>
    </row>
    <row r="24" spans="1:8" ht="25.5">
      <c r="A24" s="42" t="s">
        <v>65</v>
      </c>
      <c r="B24" s="36" t="s">
        <v>200</v>
      </c>
      <c r="C24" s="33" t="s">
        <v>120</v>
      </c>
      <c r="D24" s="40" t="e">
        <f t="shared" si="0"/>
        <v>#REF!</v>
      </c>
      <c r="E24" s="40" t="e">
        <f t="shared" si="0"/>
        <v>#REF!</v>
      </c>
      <c r="F24" s="40" t="e">
        <f t="shared" si="0"/>
        <v>#REF!</v>
      </c>
      <c r="G24" s="40" t="e">
        <f t="shared" si="0"/>
        <v>#REF!</v>
      </c>
      <c r="H24" s="40" t="e">
        <f t="shared" si="0"/>
        <v>#REF!</v>
      </c>
    </row>
    <row r="25" spans="1:8">
      <c r="A25" s="614" t="s">
        <v>1</v>
      </c>
      <c r="B25" s="615"/>
      <c r="C25" s="615"/>
      <c r="D25" s="615"/>
      <c r="E25" s="615"/>
      <c r="F25" s="615"/>
      <c r="G25" s="615"/>
      <c r="H25" s="616"/>
    </row>
    <row r="26" spans="1:8" ht="51">
      <c r="A26" s="42" t="s">
        <v>189</v>
      </c>
      <c r="B26" s="36" t="s">
        <v>118</v>
      </c>
      <c r="C26" s="33" t="s">
        <v>19</v>
      </c>
      <c r="D26" s="40" t="e">
        <f>#REF!+#REF!</f>
        <v>#REF!</v>
      </c>
      <c r="E26" s="40" t="e">
        <f>#REF!+#REF!</f>
        <v>#REF!</v>
      </c>
      <c r="F26" s="40" t="e">
        <f>#REF!+#REF!</f>
        <v>#REF!</v>
      </c>
      <c r="G26" s="40" t="e">
        <f>#REF!+#REF!</f>
        <v>#REF!</v>
      </c>
      <c r="H26" s="40" t="e">
        <f>#REF!+#REF!</f>
        <v>#REF!</v>
      </c>
    </row>
    <row r="27" spans="1:8" ht="38.25">
      <c r="A27" s="42" t="s">
        <v>202</v>
      </c>
      <c r="B27" s="36" t="s">
        <v>119</v>
      </c>
      <c r="C27" s="33" t="s">
        <v>27</v>
      </c>
      <c r="D27" s="39" t="e">
        <f>#REF!</f>
        <v>#REF!</v>
      </c>
      <c r="E27" s="39" t="e">
        <f>#REF!</f>
        <v>#REF!</v>
      </c>
      <c r="F27" s="39" t="e">
        <f>#REF!</f>
        <v>#REF!</v>
      </c>
      <c r="G27" s="39" t="e">
        <f>#REF!</f>
        <v>#REF!</v>
      </c>
      <c r="H27" s="39" t="e">
        <f>#REF!</f>
        <v>#REF!</v>
      </c>
    </row>
    <row r="28" spans="1:8" ht="25.5">
      <c r="A28" s="42" t="s">
        <v>203</v>
      </c>
      <c r="B28" s="36" t="s">
        <v>204</v>
      </c>
      <c r="C28" s="33" t="s">
        <v>27</v>
      </c>
      <c r="D28" s="39" t="e">
        <f>#REF!</f>
        <v>#REF!</v>
      </c>
      <c r="E28" s="39" t="e">
        <f>#REF!</f>
        <v>#REF!</v>
      </c>
      <c r="F28" s="39" t="e">
        <f>#REF!</f>
        <v>#REF!</v>
      </c>
      <c r="G28" s="39" t="e">
        <f>#REF!</f>
        <v>#REF!</v>
      </c>
      <c r="H28" s="39" t="e">
        <f>#REF!</f>
        <v>#REF!</v>
      </c>
    </row>
    <row r="29" spans="1:8" ht="25.5">
      <c r="A29" s="42" t="s">
        <v>206</v>
      </c>
      <c r="B29" s="36" t="s">
        <v>205</v>
      </c>
      <c r="C29" s="33" t="s">
        <v>27</v>
      </c>
      <c r="D29" s="39" t="e">
        <f>#REF!</f>
        <v>#REF!</v>
      </c>
      <c r="E29" s="39" t="e">
        <f>#REF!</f>
        <v>#REF!</v>
      </c>
      <c r="F29" s="39" t="e">
        <f>#REF!</f>
        <v>#REF!</v>
      </c>
      <c r="G29" s="39" t="e">
        <f>#REF!</f>
        <v>#REF!</v>
      </c>
      <c r="H29" s="39" t="e">
        <f>#REF!</f>
        <v>#REF!</v>
      </c>
    </row>
    <row r="30" spans="1:8" ht="38.25">
      <c r="A30" s="42" t="s">
        <v>207</v>
      </c>
      <c r="B30" s="36" t="s">
        <v>208</v>
      </c>
      <c r="C30" s="33" t="s">
        <v>120</v>
      </c>
      <c r="D30" s="41" t="e">
        <f>D31+D32+D33</f>
        <v>#REF!</v>
      </c>
      <c r="E30" s="41" t="e">
        <f>E31+E32+E33</f>
        <v>#REF!</v>
      </c>
      <c r="F30" s="41" t="e">
        <f>F31+F32+F33</f>
        <v>#REF!</v>
      </c>
      <c r="G30" s="41" t="e">
        <f>G31+G32+G33</f>
        <v>#REF!</v>
      </c>
      <c r="H30" s="41" t="e">
        <f>H31+H32+H33</f>
        <v>#REF!</v>
      </c>
    </row>
    <row r="31" spans="1:8" ht="25.5">
      <c r="A31" s="42" t="s">
        <v>81</v>
      </c>
      <c r="B31" s="36" t="s">
        <v>209</v>
      </c>
      <c r="C31" s="33" t="s">
        <v>120</v>
      </c>
      <c r="D31" s="27" t="e">
        <f t="shared" ref="D31:H33" si="1">D27/D$26/12*1000</f>
        <v>#REF!</v>
      </c>
      <c r="E31" s="27" t="e">
        <f t="shared" si="1"/>
        <v>#REF!</v>
      </c>
      <c r="F31" s="27" t="e">
        <f t="shared" si="1"/>
        <v>#REF!</v>
      </c>
      <c r="G31" s="27" t="e">
        <f t="shared" si="1"/>
        <v>#REF!</v>
      </c>
      <c r="H31" s="27" t="e">
        <f t="shared" si="1"/>
        <v>#REF!</v>
      </c>
    </row>
    <row r="32" spans="1:8" ht="25.5">
      <c r="A32" s="42" t="s">
        <v>82</v>
      </c>
      <c r="B32" s="36" t="s">
        <v>210</v>
      </c>
      <c r="C32" s="33" t="s">
        <v>120</v>
      </c>
      <c r="D32" s="27" t="e">
        <f t="shared" si="1"/>
        <v>#REF!</v>
      </c>
      <c r="E32" s="27" t="e">
        <f t="shared" si="1"/>
        <v>#REF!</v>
      </c>
      <c r="F32" s="27" t="e">
        <f t="shared" si="1"/>
        <v>#REF!</v>
      </c>
      <c r="G32" s="27" t="e">
        <f t="shared" si="1"/>
        <v>#REF!</v>
      </c>
      <c r="H32" s="27" t="e">
        <f t="shared" si="1"/>
        <v>#REF!</v>
      </c>
    </row>
    <row r="33" spans="1:19" ht="25.5">
      <c r="A33" s="42" t="s">
        <v>83</v>
      </c>
      <c r="B33" s="36" t="s">
        <v>211</v>
      </c>
      <c r="C33" s="33" t="s">
        <v>120</v>
      </c>
      <c r="D33" s="27" t="e">
        <f t="shared" si="1"/>
        <v>#REF!</v>
      </c>
      <c r="E33" s="27" t="e">
        <f t="shared" si="1"/>
        <v>#REF!</v>
      </c>
      <c r="F33" s="27" t="e">
        <f t="shared" si="1"/>
        <v>#REF!</v>
      </c>
      <c r="G33" s="27" t="e">
        <f t="shared" si="1"/>
        <v>#REF!</v>
      </c>
      <c r="H33" s="27" t="e">
        <f t="shared" si="1"/>
        <v>#REF!</v>
      </c>
    </row>
    <row r="34" spans="1:19">
      <c r="A34" s="614" t="s">
        <v>2</v>
      </c>
      <c r="B34" s="615"/>
      <c r="C34" s="615"/>
      <c r="D34" s="615"/>
      <c r="E34" s="615"/>
      <c r="F34" s="615"/>
      <c r="G34" s="615"/>
      <c r="H34" s="616"/>
    </row>
    <row r="35" spans="1:19" ht="38.25">
      <c r="A35" s="42" t="s">
        <v>212</v>
      </c>
      <c r="B35" s="36" t="s">
        <v>121</v>
      </c>
      <c r="C35" s="33" t="s">
        <v>27</v>
      </c>
      <c r="D35" s="39" t="e">
        <f>#REF!</f>
        <v>#REF!</v>
      </c>
      <c r="E35" s="39" t="e">
        <f>#REF!</f>
        <v>#REF!</v>
      </c>
      <c r="F35" s="39" t="e">
        <f>#REF!</f>
        <v>#REF!</v>
      </c>
      <c r="G35" s="39" t="e">
        <f>#REF!</f>
        <v>#REF!</v>
      </c>
      <c r="H35" s="39" t="e">
        <f>#REF!</f>
        <v>#REF!</v>
      </c>
    </row>
    <row r="36" spans="1:19" ht="25.5">
      <c r="A36" s="42" t="s">
        <v>213</v>
      </c>
      <c r="B36" s="36" t="s">
        <v>204</v>
      </c>
      <c r="C36" s="33" t="s">
        <v>27</v>
      </c>
      <c r="D36" s="39" t="e">
        <f>#REF!</f>
        <v>#REF!</v>
      </c>
      <c r="E36" s="39" t="e">
        <f>#REF!</f>
        <v>#REF!</v>
      </c>
      <c r="F36" s="39" t="e">
        <f>#REF!</f>
        <v>#REF!</v>
      </c>
      <c r="G36" s="39" t="e">
        <f>#REF!</f>
        <v>#REF!</v>
      </c>
      <c r="H36" s="39" t="e">
        <f>#REF!</f>
        <v>#REF!</v>
      </c>
    </row>
    <row r="37" spans="1:19" ht="25.5">
      <c r="A37" s="42" t="s">
        <v>214</v>
      </c>
      <c r="B37" s="36" t="s">
        <v>122</v>
      </c>
      <c r="C37" s="33" t="s">
        <v>27</v>
      </c>
      <c r="D37" s="39" t="e">
        <f>#REF!</f>
        <v>#REF!</v>
      </c>
      <c r="E37" s="39" t="e">
        <f>#REF!</f>
        <v>#REF!</v>
      </c>
      <c r="F37" s="39" t="e">
        <f>#REF!</f>
        <v>#REF!</v>
      </c>
      <c r="G37" s="39" t="e">
        <f>#REF!</f>
        <v>#REF!</v>
      </c>
      <c r="H37" s="39" t="e">
        <f>#REF!</f>
        <v>#REF!</v>
      </c>
    </row>
    <row r="38" spans="1:19" ht="38.25">
      <c r="A38" s="42" t="s">
        <v>215</v>
      </c>
      <c r="B38" s="36" t="s">
        <v>235</v>
      </c>
      <c r="C38" s="33" t="s">
        <v>123</v>
      </c>
      <c r="D38" s="41" t="e">
        <f>D39+D40+D41</f>
        <v>#REF!</v>
      </c>
      <c r="E38" s="41" t="e">
        <f>E39+E40+E41</f>
        <v>#REF!</v>
      </c>
      <c r="F38" s="41" t="e">
        <f>F39+F40+F41</f>
        <v>#REF!</v>
      </c>
      <c r="G38" s="41" t="e">
        <f>G39+G40+G41</f>
        <v>#REF!</v>
      </c>
      <c r="H38" s="41" t="e">
        <f>H39+H40+H41</f>
        <v>#REF!</v>
      </c>
    </row>
    <row r="39" spans="1:19" ht="25.5">
      <c r="A39" s="42" t="s">
        <v>216</v>
      </c>
      <c r="B39" s="36" t="s">
        <v>219</v>
      </c>
      <c r="C39" s="33" t="s">
        <v>123</v>
      </c>
      <c r="D39" s="27" t="e">
        <f t="shared" ref="D39:H41" si="2">D35/D$10/12*1000</f>
        <v>#REF!</v>
      </c>
      <c r="E39" s="27" t="e">
        <f t="shared" si="2"/>
        <v>#REF!</v>
      </c>
      <c r="F39" s="27" t="e">
        <f t="shared" si="2"/>
        <v>#REF!</v>
      </c>
      <c r="G39" s="27" t="e">
        <f t="shared" si="2"/>
        <v>#REF!</v>
      </c>
      <c r="H39" s="27" t="e">
        <f t="shared" si="2"/>
        <v>#REF!</v>
      </c>
    </row>
    <row r="40" spans="1:19" ht="25.5">
      <c r="A40" s="42" t="s">
        <v>217</v>
      </c>
      <c r="B40" s="36" t="s">
        <v>220</v>
      </c>
      <c r="C40" s="33" t="s">
        <v>123</v>
      </c>
      <c r="D40" s="27" t="e">
        <f t="shared" si="2"/>
        <v>#REF!</v>
      </c>
      <c r="E40" s="27" t="e">
        <f t="shared" si="2"/>
        <v>#REF!</v>
      </c>
      <c r="F40" s="27" t="e">
        <f t="shared" si="2"/>
        <v>#REF!</v>
      </c>
      <c r="G40" s="27" t="e">
        <f t="shared" si="2"/>
        <v>#REF!</v>
      </c>
      <c r="H40" s="27" t="e">
        <f t="shared" si="2"/>
        <v>#REF!</v>
      </c>
    </row>
    <row r="41" spans="1:19" ht="25.5">
      <c r="A41" s="42" t="s">
        <v>218</v>
      </c>
      <c r="B41" s="36" t="s">
        <v>221</v>
      </c>
      <c r="C41" s="33" t="s">
        <v>123</v>
      </c>
      <c r="D41" s="27" t="e">
        <f t="shared" si="2"/>
        <v>#REF!</v>
      </c>
      <c r="E41" s="27" t="e">
        <f t="shared" si="2"/>
        <v>#REF!</v>
      </c>
      <c r="F41" s="27" t="e">
        <f t="shared" si="2"/>
        <v>#REF!</v>
      </c>
      <c r="G41" s="27" t="e">
        <f t="shared" si="2"/>
        <v>#REF!</v>
      </c>
      <c r="H41" s="27" t="e">
        <f t="shared" si="2"/>
        <v>#REF!</v>
      </c>
    </row>
    <row r="42" spans="1:19" ht="15" customHeight="1">
      <c r="A42" s="614" t="s">
        <v>124</v>
      </c>
      <c r="B42" s="615"/>
      <c r="C42" s="615"/>
      <c r="D42" s="615"/>
      <c r="E42" s="615"/>
      <c r="F42" s="615"/>
      <c r="G42" s="615"/>
      <c r="H42" s="616"/>
    </row>
    <row r="43" spans="1:19" ht="38.25">
      <c r="A43" s="42" t="s">
        <v>223</v>
      </c>
      <c r="B43" s="36" t="s">
        <v>222</v>
      </c>
      <c r="C43" s="33" t="s">
        <v>73</v>
      </c>
      <c r="D43" s="40" t="e">
        <f>D20</f>
        <v>#REF!</v>
      </c>
      <c r="E43" s="40" t="e">
        <f>E20</f>
        <v>#REF!</v>
      </c>
      <c r="F43" s="40" t="e">
        <f>F20</f>
        <v>#REF!</v>
      </c>
      <c r="G43" s="40" t="e">
        <f>G20</f>
        <v>#REF!</v>
      </c>
      <c r="H43" s="40" t="e">
        <f>H20</f>
        <v>#REF!</v>
      </c>
    </row>
    <row r="44" spans="1:19" ht="63.75">
      <c r="A44" s="42" t="s">
        <v>224</v>
      </c>
      <c r="B44" s="36" t="s">
        <v>228</v>
      </c>
      <c r="C44" s="33" t="s">
        <v>123</v>
      </c>
      <c r="D44" s="40" t="e">
        <f t="shared" ref="D44:H47" si="3">D21+D30+D38</f>
        <v>#REF!</v>
      </c>
      <c r="E44" s="40" t="e">
        <f t="shared" si="3"/>
        <v>#REF!</v>
      </c>
      <c r="F44" s="40" t="e">
        <f t="shared" si="3"/>
        <v>#REF!</v>
      </c>
      <c r="G44" s="40" t="e">
        <f t="shared" si="3"/>
        <v>#REF!</v>
      </c>
      <c r="H44" s="40" t="e">
        <f t="shared" si="3"/>
        <v>#REF!</v>
      </c>
      <c r="J44" s="77" t="e">
        <f>D44-SUM(D45:D47)</f>
        <v>#REF!</v>
      </c>
      <c r="K44" s="77" t="e">
        <f>E44-SUM(E45:E47)</f>
        <v>#REF!</v>
      </c>
      <c r="L44" s="77" t="e">
        <f>F44-SUM(F45:F47)</f>
        <v>#REF!</v>
      </c>
      <c r="M44" s="77" t="e">
        <f>G44-SUM(G45:G47)</f>
        <v>#REF!</v>
      </c>
      <c r="N44" s="77" t="e">
        <f>H44-SUM(H45:H47)</f>
        <v>#REF!</v>
      </c>
      <c r="O44" s="77"/>
      <c r="P44" s="77"/>
      <c r="Q44" s="77"/>
      <c r="R44" s="77"/>
      <c r="S44" s="77"/>
    </row>
    <row r="45" spans="1:19" ht="25.5">
      <c r="A45" s="42" t="s">
        <v>225</v>
      </c>
      <c r="B45" s="36" t="s">
        <v>229</v>
      </c>
      <c r="C45" s="33" t="s">
        <v>123</v>
      </c>
      <c r="D45" s="40" t="e">
        <f t="shared" si="3"/>
        <v>#REF!</v>
      </c>
      <c r="E45" s="40" t="e">
        <f t="shared" si="3"/>
        <v>#REF!</v>
      </c>
      <c r="F45" s="40" t="e">
        <f t="shared" si="3"/>
        <v>#REF!</v>
      </c>
      <c r="G45" s="40" t="e">
        <f t="shared" si="3"/>
        <v>#REF!</v>
      </c>
      <c r="H45" s="40" t="e">
        <f t="shared" si="3"/>
        <v>#REF!</v>
      </c>
    </row>
    <row r="46" spans="1:19" ht="25.5">
      <c r="A46" s="42" t="s">
        <v>226</v>
      </c>
      <c r="B46" s="36" t="s">
        <v>230</v>
      </c>
      <c r="C46" s="33" t="s">
        <v>123</v>
      </c>
      <c r="D46" s="40" t="e">
        <f t="shared" si="3"/>
        <v>#REF!</v>
      </c>
      <c r="E46" s="40" t="e">
        <f t="shared" si="3"/>
        <v>#REF!</v>
      </c>
      <c r="F46" s="40" t="e">
        <f t="shared" si="3"/>
        <v>#REF!</v>
      </c>
      <c r="G46" s="40" t="e">
        <f t="shared" si="3"/>
        <v>#REF!</v>
      </c>
      <c r="H46" s="40" t="e">
        <f t="shared" si="3"/>
        <v>#REF!</v>
      </c>
    </row>
    <row r="47" spans="1:19" ht="25.5">
      <c r="A47" s="42" t="s">
        <v>227</v>
      </c>
      <c r="B47" s="36" t="s">
        <v>231</v>
      </c>
      <c r="C47" s="33" t="s">
        <v>123</v>
      </c>
      <c r="D47" s="40" t="e">
        <f t="shared" si="3"/>
        <v>#REF!</v>
      </c>
      <c r="E47" s="40" t="e">
        <f t="shared" si="3"/>
        <v>#REF!</v>
      </c>
      <c r="F47" s="40" t="e">
        <f t="shared" si="3"/>
        <v>#REF!</v>
      </c>
      <c r="G47" s="40" t="e">
        <f t="shared" si="3"/>
        <v>#REF!</v>
      </c>
      <c r="H47" s="40" t="e">
        <f t="shared" si="3"/>
        <v>#REF!</v>
      </c>
    </row>
    <row r="49" spans="1:8">
      <c r="A49" s="5"/>
      <c r="B49" s="6" t="s">
        <v>85</v>
      </c>
      <c r="C49" s="617" t="s">
        <v>86</v>
      </c>
      <c r="D49" s="617"/>
      <c r="E49" s="617"/>
      <c r="F49" s="618" t="s">
        <v>86</v>
      </c>
      <c r="G49" s="618"/>
      <c r="H49" s="618"/>
    </row>
    <row r="50" spans="1:8">
      <c r="A50" s="5"/>
      <c r="B50" s="7" t="s">
        <v>10</v>
      </c>
      <c r="C50" s="612" t="s">
        <v>125</v>
      </c>
      <c r="D50" s="612"/>
      <c r="E50" s="612"/>
      <c r="F50" s="613" t="s">
        <v>87</v>
      </c>
      <c r="G50" s="613"/>
      <c r="H50" s="613"/>
    </row>
    <row r="51" spans="1:8">
      <c r="B51" s="7"/>
      <c r="C51" s="613"/>
      <c r="D51" s="613"/>
      <c r="E51" s="613"/>
      <c r="F51" s="613"/>
      <c r="G51" s="613"/>
      <c r="H51" s="613"/>
    </row>
  </sheetData>
  <mergeCells count="20">
    <mergeCell ref="A6:A7"/>
    <mergeCell ref="B6:B7"/>
    <mergeCell ref="C6:C7"/>
    <mergeCell ref="D6:D7"/>
    <mergeCell ref="E6:H6"/>
    <mergeCell ref="E1:H1"/>
    <mergeCell ref="B2:F2"/>
    <mergeCell ref="B3:F3"/>
    <mergeCell ref="B4:F4"/>
    <mergeCell ref="F5:H5"/>
    <mergeCell ref="C50:E50"/>
    <mergeCell ref="F50:H50"/>
    <mergeCell ref="C51:E51"/>
    <mergeCell ref="F51:H51"/>
    <mergeCell ref="A11:H11"/>
    <mergeCell ref="A25:H25"/>
    <mergeCell ref="A34:H34"/>
    <mergeCell ref="C49:E49"/>
    <mergeCell ref="F49:H49"/>
    <mergeCell ref="A42:H42"/>
  </mergeCells>
  <conditionalFormatting sqref="B3:G3">
    <cfRule type="cellIs" dxfId="1" priority="1" operator="equal">
      <formula>0</formula>
    </cfRule>
  </conditionalFormatting>
  <printOptions horizontalCentered="1"/>
  <pageMargins left="0.23622047244094491" right="0.23622047244094491" top="0.23622047244094491" bottom="0.31496062992125984" header="0.31496062992125984" footer="0.31496062992125984"/>
  <pageSetup paperSize="9" scale="8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K123"/>
  <sheetViews>
    <sheetView showZeros="0" view="pageBreakPreview" topLeftCell="B1" zoomScale="60" zoomScaleNormal="80" workbookViewId="0">
      <selection activeCell="U56" sqref="U56"/>
    </sheetView>
  </sheetViews>
  <sheetFormatPr defaultColWidth="14" defaultRowHeight="15" outlineLevelRow="1" outlineLevelCol="1"/>
  <cols>
    <col min="1" max="1" width="8.140625" style="326" hidden="1" customWidth="1" outlineLevel="1"/>
    <col min="2" max="2" width="8.140625" style="326" customWidth="1" collapsed="1"/>
    <col min="3" max="3" width="46.7109375" style="327" customWidth="1"/>
    <col min="4" max="4" width="13" style="334" customWidth="1"/>
    <col min="5" max="5" width="9.42578125" style="327" customWidth="1"/>
    <col min="6" max="10" width="14" style="364" hidden="1" customWidth="1" outlineLevel="1"/>
    <col min="11" max="11" width="15.28515625" style="364" hidden="1" customWidth="1" outlineLevel="1"/>
    <col min="12" max="12" width="11.85546875" style="327" customWidth="1" collapsed="1"/>
    <col min="13" max="13" width="9.85546875" style="327" customWidth="1"/>
    <col min="14" max="19" width="14" style="381" hidden="1" customWidth="1" outlineLevel="1"/>
    <col min="20" max="20" width="10.85546875" style="327" customWidth="1" collapsed="1"/>
    <col min="21" max="21" width="9.85546875" style="327" customWidth="1"/>
    <col min="22" max="27" width="14" style="363" hidden="1" customWidth="1" outlineLevel="1"/>
    <col min="28" max="28" width="10.5703125" style="327" customWidth="1" collapsed="1"/>
    <col min="29" max="29" width="11.7109375" style="327" customWidth="1"/>
    <col min="30" max="35" width="14" style="381" hidden="1" customWidth="1" outlineLevel="1"/>
    <col min="36" max="36" width="18.5703125" style="327" customWidth="1" collapsed="1"/>
    <col min="37" max="37" width="13.85546875" style="392" customWidth="1"/>
    <col min="38" max="16384" width="14" style="327"/>
  </cols>
  <sheetData>
    <row r="1" spans="1:37" ht="27" customHeight="1">
      <c r="AB1" s="459" t="s">
        <v>583</v>
      </c>
      <c r="AC1" s="459"/>
      <c r="AD1" s="459"/>
      <c r="AE1" s="459" t="s">
        <v>697</v>
      </c>
      <c r="AF1" s="459"/>
      <c r="AG1" s="459"/>
      <c r="AH1" s="459" t="s">
        <v>697</v>
      </c>
      <c r="AI1" s="459"/>
      <c r="AJ1" s="459"/>
    </row>
    <row r="2" spans="1:37" ht="20.25">
      <c r="AB2" s="459" t="s">
        <v>700</v>
      </c>
      <c r="AC2" s="459"/>
      <c r="AD2" s="459"/>
      <c r="AE2" s="459" t="s">
        <v>700</v>
      </c>
      <c r="AF2" s="459"/>
      <c r="AG2" s="459"/>
      <c r="AH2" s="459" t="s">
        <v>700</v>
      </c>
      <c r="AI2" s="459"/>
      <c r="AJ2" s="459"/>
    </row>
    <row r="3" spans="1:37" ht="20.25">
      <c r="AB3" s="459" t="s">
        <v>701</v>
      </c>
      <c r="AC3" s="459"/>
      <c r="AD3" s="459"/>
      <c r="AE3" s="459" t="s">
        <v>701</v>
      </c>
      <c r="AF3" s="459" t="s">
        <v>695</v>
      </c>
      <c r="AG3" s="459"/>
      <c r="AH3" s="459" t="s">
        <v>701</v>
      </c>
      <c r="AI3" s="459" t="s">
        <v>695</v>
      </c>
      <c r="AJ3" s="459" t="s">
        <v>695</v>
      </c>
    </row>
    <row r="4" spans="1:37" ht="20.25">
      <c r="AB4" s="459"/>
      <c r="AC4" s="459"/>
      <c r="AD4" s="459"/>
      <c r="AE4" s="459"/>
      <c r="AF4" s="459"/>
      <c r="AG4" s="459"/>
      <c r="AH4" s="459"/>
      <c r="AI4" s="459"/>
      <c r="AJ4" s="459"/>
    </row>
    <row r="5" spans="1:37" ht="15.75">
      <c r="AB5" s="328"/>
      <c r="AC5" s="328"/>
      <c r="AJ5" s="328"/>
    </row>
    <row r="6" spans="1:37" ht="32.25" customHeight="1">
      <c r="A6" s="329"/>
      <c r="B6" s="641" t="s">
        <v>702</v>
      </c>
      <c r="C6" s="642"/>
      <c r="D6" s="642"/>
      <c r="E6" s="642"/>
      <c r="F6" s="642"/>
      <c r="G6" s="642"/>
      <c r="H6" s="642"/>
      <c r="I6" s="642"/>
      <c r="J6" s="642"/>
      <c r="K6" s="642"/>
      <c r="L6" s="642"/>
      <c r="M6" s="642"/>
      <c r="N6" s="642"/>
      <c r="O6" s="642"/>
      <c r="P6" s="642"/>
      <c r="Q6" s="642"/>
      <c r="R6" s="642"/>
      <c r="S6" s="642"/>
      <c r="T6" s="642"/>
      <c r="U6" s="642"/>
      <c r="V6" s="642"/>
      <c r="W6" s="642"/>
      <c r="X6" s="642"/>
      <c r="Y6" s="642"/>
      <c r="Z6" s="642"/>
      <c r="AA6" s="642"/>
      <c r="AB6" s="642"/>
      <c r="AC6" s="642"/>
      <c r="AD6" s="642"/>
      <c r="AE6" s="642"/>
      <c r="AF6" s="642"/>
      <c r="AG6" s="642"/>
      <c r="AH6" s="642"/>
      <c r="AI6" s="642"/>
      <c r="AJ6" s="642"/>
      <c r="AK6" s="642"/>
    </row>
    <row r="7" spans="1:37" ht="21">
      <c r="A7" s="329"/>
      <c r="B7" s="643" t="s">
        <v>703</v>
      </c>
      <c r="C7" s="642"/>
      <c r="D7" s="642"/>
      <c r="E7" s="642"/>
      <c r="F7" s="642"/>
      <c r="G7" s="642"/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2"/>
      <c r="S7" s="642"/>
      <c r="T7" s="642"/>
      <c r="U7" s="642"/>
      <c r="V7" s="642"/>
      <c r="W7" s="642"/>
      <c r="X7" s="642"/>
      <c r="Y7" s="642"/>
      <c r="Z7" s="642"/>
      <c r="AA7" s="642"/>
      <c r="AB7" s="642"/>
      <c r="AC7" s="642"/>
      <c r="AD7" s="642"/>
      <c r="AE7" s="642"/>
      <c r="AF7" s="642"/>
      <c r="AG7" s="642"/>
      <c r="AH7" s="642"/>
      <c r="AI7" s="642"/>
      <c r="AJ7" s="642"/>
      <c r="AK7" s="642"/>
    </row>
    <row r="8" spans="1:37" ht="15.75">
      <c r="A8" s="329"/>
      <c r="B8" s="329"/>
      <c r="C8" s="331"/>
      <c r="D8" s="335"/>
      <c r="E8" s="331"/>
      <c r="F8" s="365"/>
      <c r="G8" s="365"/>
      <c r="H8" s="365"/>
      <c r="I8" s="365"/>
      <c r="J8" s="365"/>
      <c r="K8" s="365"/>
      <c r="L8" s="331"/>
      <c r="M8" s="331"/>
      <c r="N8" s="382"/>
      <c r="O8" s="382"/>
      <c r="P8" s="382"/>
      <c r="Q8" s="382"/>
      <c r="R8" s="382"/>
      <c r="S8" s="382"/>
      <c r="T8" s="331"/>
      <c r="U8" s="331"/>
      <c r="V8" s="373"/>
      <c r="W8" s="373"/>
      <c r="X8" s="373"/>
      <c r="Y8" s="373"/>
      <c r="Z8" s="373"/>
      <c r="AA8" s="373"/>
      <c r="AB8" s="330"/>
      <c r="AC8" s="330"/>
      <c r="AD8" s="382"/>
      <c r="AE8" s="382"/>
      <c r="AF8" s="382"/>
      <c r="AG8" s="382"/>
      <c r="AH8" s="382"/>
      <c r="AI8" s="382"/>
      <c r="AJ8" s="355"/>
      <c r="AK8" s="355" t="s">
        <v>23</v>
      </c>
    </row>
    <row r="9" spans="1:37" ht="30" customHeight="1">
      <c r="A9" s="635" t="s">
        <v>689</v>
      </c>
      <c r="B9" s="636" t="s">
        <v>11</v>
      </c>
      <c r="C9" s="636" t="s">
        <v>12</v>
      </c>
      <c r="D9" s="637" t="s">
        <v>584</v>
      </c>
      <c r="E9" s="637"/>
      <c r="F9" s="638" t="s">
        <v>595</v>
      </c>
      <c r="G9" s="638"/>
      <c r="H9" s="638" t="s">
        <v>682</v>
      </c>
      <c r="I9" s="638"/>
      <c r="J9" s="638" t="s">
        <v>596</v>
      </c>
      <c r="K9" s="638"/>
      <c r="L9" s="637" t="s">
        <v>585</v>
      </c>
      <c r="M9" s="637"/>
      <c r="N9" s="631" t="s">
        <v>595</v>
      </c>
      <c r="O9" s="631"/>
      <c r="P9" s="631" t="s">
        <v>682</v>
      </c>
      <c r="Q9" s="631"/>
      <c r="R9" s="631" t="s">
        <v>596</v>
      </c>
      <c r="S9" s="631"/>
      <c r="T9" s="637" t="s">
        <v>586</v>
      </c>
      <c r="U9" s="637"/>
      <c r="V9" s="632" t="s">
        <v>595</v>
      </c>
      <c r="W9" s="632"/>
      <c r="X9" s="632" t="s">
        <v>682</v>
      </c>
      <c r="Y9" s="632"/>
      <c r="Z9" s="632" t="s">
        <v>596</v>
      </c>
      <c r="AA9" s="632"/>
      <c r="AB9" s="644" t="s">
        <v>587</v>
      </c>
      <c r="AC9" s="644"/>
      <c r="AD9" s="631" t="s">
        <v>595</v>
      </c>
      <c r="AE9" s="631"/>
      <c r="AF9" s="631" t="s">
        <v>682</v>
      </c>
      <c r="AG9" s="631"/>
      <c r="AH9" s="631" t="s">
        <v>596</v>
      </c>
      <c r="AI9" s="631"/>
      <c r="AJ9" s="645" t="s">
        <v>588</v>
      </c>
      <c r="AK9" s="646" t="s">
        <v>589</v>
      </c>
    </row>
    <row r="10" spans="1:37" ht="21" customHeight="1">
      <c r="A10" s="635"/>
      <c r="B10" s="636"/>
      <c r="C10" s="636"/>
      <c r="D10" s="345" t="s">
        <v>356</v>
      </c>
      <c r="E10" s="345" t="s">
        <v>73</v>
      </c>
      <c r="F10" s="366" t="s">
        <v>356</v>
      </c>
      <c r="G10" s="366" t="s">
        <v>73</v>
      </c>
      <c r="H10" s="366" t="s">
        <v>356</v>
      </c>
      <c r="I10" s="366" t="s">
        <v>73</v>
      </c>
      <c r="J10" s="366" t="s">
        <v>356</v>
      </c>
      <c r="K10" s="366" t="s">
        <v>73</v>
      </c>
      <c r="L10" s="345" t="s">
        <v>356</v>
      </c>
      <c r="M10" s="345" t="s">
        <v>73</v>
      </c>
      <c r="N10" s="383" t="s">
        <v>356</v>
      </c>
      <c r="O10" s="383" t="s">
        <v>73</v>
      </c>
      <c r="P10" s="383" t="s">
        <v>356</v>
      </c>
      <c r="Q10" s="383" t="s">
        <v>73</v>
      </c>
      <c r="R10" s="383" t="s">
        <v>356</v>
      </c>
      <c r="S10" s="383" t="s">
        <v>73</v>
      </c>
      <c r="T10" s="345" t="s">
        <v>356</v>
      </c>
      <c r="U10" s="345" t="s">
        <v>73</v>
      </c>
      <c r="V10" s="374" t="s">
        <v>356</v>
      </c>
      <c r="W10" s="374" t="s">
        <v>73</v>
      </c>
      <c r="X10" s="374" t="s">
        <v>356</v>
      </c>
      <c r="Y10" s="374" t="s">
        <v>73</v>
      </c>
      <c r="Z10" s="374" t="s">
        <v>356</v>
      </c>
      <c r="AA10" s="374" t="s">
        <v>73</v>
      </c>
      <c r="AB10" s="345" t="s">
        <v>356</v>
      </c>
      <c r="AC10" s="345" t="s">
        <v>73</v>
      </c>
      <c r="AD10" s="383" t="s">
        <v>356</v>
      </c>
      <c r="AE10" s="383" t="s">
        <v>73</v>
      </c>
      <c r="AF10" s="383" t="s">
        <v>356</v>
      </c>
      <c r="AG10" s="383" t="s">
        <v>73</v>
      </c>
      <c r="AH10" s="383" t="s">
        <v>356</v>
      </c>
      <c r="AI10" s="383" t="s">
        <v>73</v>
      </c>
      <c r="AJ10" s="645"/>
      <c r="AK10" s="646"/>
    </row>
    <row r="11" spans="1:37" ht="21" customHeight="1">
      <c r="A11" s="481"/>
      <c r="B11" s="482">
        <v>1</v>
      </c>
      <c r="C11" s="482">
        <v>2</v>
      </c>
      <c r="D11" s="482">
        <v>3</v>
      </c>
      <c r="E11" s="482">
        <v>4</v>
      </c>
      <c r="F11" s="482">
        <v>1</v>
      </c>
      <c r="G11" s="482">
        <v>1</v>
      </c>
      <c r="H11" s="482">
        <v>1</v>
      </c>
      <c r="I11" s="482">
        <v>1</v>
      </c>
      <c r="J11" s="482">
        <v>1</v>
      </c>
      <c r="K11" s="482">
        <v>1</v>
      </c>
      <c r="L11" s="482">
        <v>5</v>
      </c>
      <c r="M11" s="482">
        <v>6</v>
      </c>
      <c r="N11" s="482">
        <v>1</v>
      </c>
      <c r="O11" s="482">
        <v>1</v>
      </c>
      <c r="P11" s="482">
        <v>1</v>
      </c>
      <c r="Q11" s="482">
        <v>1</v>
      </c>
      <c r="R11" s="482">
        <v>1</v>
      </c>
      <c r="S11" s="482">
        <v>1</v>
      </c>
      <c r="T11" s="482">
        <v>7</v>
      </c>
      <c r="U11" s="482">
        <v>8</v>
      </c>
      <c r="V11" s="482">
        <v>1</v>
      </c>
      <c r="W11" s="482">
        <v>1</v>
      </c>
      <c r="X11" s="482">
        <v>1</v>
      </c>
      <c r="Y11" s="482">
        <v>1</v>
      </c>
      <c r="Z11" s="482">
        <v>1</v>
      </c>
      <c r="AA11" s="482">
        <v>1</v>
      </c>
      <c r="AB11" s="482">
        <v>9</v>
      </c>
      <c r="AC11" s="482">
        <v>10</v>
      </c>
      <c r="AD11" s="482">
        <v>1</v>
      </c>
      <c r="AE11" s="482">
        <v>1</v>
      </c>
      <c r="AF11" s="482">
        <v>1</v>
      </c>
      <c r="AG11" s="482">
        <v>1</v>
      </c>
      <c r="AH11" s="482">
        <v>1</v>
      </c>
      <c r="AI11" s="482">
        <v>1</v>
      </c>
      <c r="AJ11" s="482">
        <v>11</v>
      </c>
      <c r="AK11" s="482">
        <v>12</v>
      </c>
    </row>
    <row r="12" spans="1:37" ht="15.75">
      <c r="A12" s="469">
        <v>1</v>
      </c>
      <c r="B12" s="362">
        <v>1</v>
      </c>
      <c r="C12" s="270" t="s">
        <v>26</v>
      </c>
      <c r="D12" s="346">
        <f>D13+D21+D22+D26</f>
        <v>194853.44229414218</v>
      </c>
      <c r="E12" s="346">
        <f>G12+I12+K12</f>
        <v>469.13951059214349</v>
      </c>
      <c r="F12" s="367">
        <f t="shared" ref="F12:J12" si="0">F13+F21+F22+F26</f>
        <v>106876.1615216318</v>
      </c>
      <c r="G12" s="367">
        <f t="shared" ref="G12:G52" si="1">F12/$F$71*1000</f>
        <v>220.90118883478149</v>
      </c>
      <c r="H12" s="367">
        <f t="shared" si="0"/>
        <v>83892.533264233338</v>
      </c>
      <c r="I12" s="367">
        <f>H12/$H$70*1000</f>
        <v>236.71272267821777</v>
      </c>
      <c r="J12" s="367">
        <f t="shared" si="0"/>
        <v>4084.747508277037</v>
      </c>
      <c r="K12" s="367">
        <f>J12/$J$70*1000</f>
        <v>11.525599079144216</v>
      </c>
      <c r="L12" s="346">
        <f>L13+L21+L22+L26</f>
        <v>73833.555423237529</v>
      </c>
      <c r="M12" s="346">
        <f>O12+Q12+S12</f>
        <v>935.95190057520165</v>
      </c>
      <c r="N12" s="384">
        <f t="shared" ref="N12:R12" si="2">N13+N21+N22+N26</f>
        <v>57475.462758456699</v>
      </c>
      <c r="O12" s="384">
        <f t="shared" ref="O12:O52" si="3">N12/$N$71*1000</f>
        <v>687.71357881783979</v>
      </c>
      <c r="P12" s="384">
        <f t="shared" si="2"/>
        <v>15598.59342059066</v>
      </c>
      <c r="Q12" s="384">
        <f>P12/$P$70*1000</f>
        <v>236.71272267821774</v>
      </c>
      <c r="R12" s="384">
        <f t="shared" si="2"/>
        <v>759.49924419017441</v>
      </c>
      <c r="S12" s="384">
        <f>R12/$R$70*1000</f>
        <v>11.525599079144216</v>
      </c>
      <c r="T12" s="346">
        <f>T13+T21+T22+T26</f>
        <v>22809.548804126487</v>
      </c>
      <c r="U12" s="346">
        <f>W12+Y12+AA12</f>
        <v>594.78548685366843</v>
      </c>
      <c r="V12" s="375">
        <f t="shared" ref="V12:Z12" si="4">V13+V21+V22+V26</f>
        <v>14655.916297680595</v>
      </c>
      <c r="W12" s="375">
        <f t="shared" ref="W12:W52" si="5">V12/$V$71*1000</f>
        <v>346.54716509630646</v>
      </c>
      <c r="X12" s="375">
        <f t="shared" si="4"/>
        <v>7775.0628374169946</v>
      </c>
      <c r="Y12" s="375">
        <f t="shared" ref="Y12:Y52" si="6">X12/$X$70*1000</f>
        <v>236.71272267821777</v>
      </c>
      <c r="Z12" s="375">
        <f t="shared" si="4"/>
        <v>378.56966902889599</v>
      </c>
      <c r="AA12" s="375">
        <f t="shared" ref="AA12:AA52" si="7">Z12/$Z$70*1000</f>
        <v>11.525599079144218</v>
      </c>
      <c r="AB12" s="346">
        <f>AB13+AB21+AB22+AB26</f>
        <v>87.888882049592411</v>
      </c>
      <c r="AC12" s="346">
        <f>AE12+AG12+AI12</f>
        <v>248.23832175736197</v>
      </c>
      <c r="AD12" s="384">
        <f t="shared" ref="AD12:AH12" si="8">AD13+AD21+AD22+AD26</f>
        <v>0</v>
      </c>
      <c r="AE12" s="384">
        <f t="shared" ref="AE12:AE52" si="9">AD12/$AD$71*1000</f>
        <v>0</v>
      </c>
      <c r="AF12" s="384">
        <f t="shared" si="8"/>
        <v>83.808238856202152</v>
      </c>
      <c r="AG12" s="384">
        <f t="shared" ref="AG12:AG52" si="10">AF12/$AF$70*1000</f>
        <v>236.71272267821774</v>
      </c>
      <c r="AH12" s="384">
        <f t="shared" si="8"/>
        <v>4.0806431933902463</v>
      </c>
      <c r="AI12" s="384">
        <f t="shared" ref="AI12:AI52" si="11">AH12/$AH$70*1000</f>
        <v>11.525599079144218</v>
      </c>
      <c r="AJ12" s="356">
        <f>AJ13+AJ21+AJ22+AJ26</f>
        <v>291584.43540355575</v>
      </c>
      <c r="AK12" s="397">
        <f>AJ12/$AJ$69</f>
        <v>0.38718467050397282</v>
      </c>
    </row>
    <row r="13" spans="1:37" ht="15.75">
      <c r="A13" s="470" t="s">
        <v>14</v>
      </c>
      <c r="B13" s="400" t="s">
        <v>14</v>
      </c>
      <c r="C13" s="271" t="s">
        <v>28</v>
      </c>
      <c r="D13" s="347">
        <f>SUM(D14:D20)</f>
        <v>103709.05907126359</v>
      </c>
      <c r="E13" s="347">
        <f t="shared" ref="E13:E68" si="12">G13+I13+K13</f>
        <v>229.46800748624628</v>
      </c>
      <c r="F13" s="368">
        <f t="shared" ref="F13:J13" si="13">SUM(F14:F20)</f>
        <v>83684.833381362536</v>
      </c>
      <c r="G13" s="368">
        <f t="shared" si="1"/>
        <v>172.96728211596553</v>
      </c>
      <c r="H13" s="368">
        <f t="shared" si="13"/>
        <v>19904.805693963008</v>
      </c>
      <c r="I13" s="368">
        <f t="shared" ref="I13:I69" si="14">H13/$H$70*1000</f>
        <v>56.163767702168869</v>
      </c>
      <c r="J13" s="368">
        <f t="shared" si="13"/>
        <v>119.4199959380453</v>
      </c>
      <c r="K13" s="368">
        <f t="shared" ref="K13:K69" si="15">J13/$J$70*1000</f>
        <v>0.33695766811190409</v>
      </c>
      <c r="L13" s="347">
        <f>SUM(L14:L20)</f>
        <v>54435.176407337582</v>
      </c>
      <c r="M13" s="347">
        <f t="shared" ref="M13:M68" si="16">O13+Q13+S13</f>
        <v>663.28672231240182</v>
      </c>
      <c r="N13" s="385">
        <f t="shared" ref="N13:R13" si="17">SUM(N14:N20)</f>
        <v>50711.963590350453</v>
      </c>
      <c r="O13" s="385">
        <f t="shared" si="3"/>
        <v>606.78599694212096</v>
      </c>
      <c r="P13" s="385">
        <f t="shared" si="17"/>
        <v>3701.0084098671459</v>
      </c>
      <c r="Q13" s="385">
        <f t="shared" ref="Q13:Q69" si="18">P13/$P$70*1000</f>
        <v>56.163767702168862</v>
      </c>
      <c r="R13" s="385">
        <f t="shared" si="17"/>
        <v>22.20440711998781</v>
      </c>
      <c r="S13" s="385">
        <f t="shared" ref="S13:S69" si="19">R13/$R$70*1000</f>
        <v>0.33695766811190409</v>
      </c>
      <c r="T13" s="347">
        <f>SUM(T14:T20)</f>
        <v>15276.481094683148</v>
      </c>
      <c r="U13" s="347">
        <f t="shared" ref="U13:U68" si="20">W13+Y13+AA13</f>
        <v>373.83955642051325</v>
      </c>
      <c r="V13" s="376">
        <f t="shared" ref="V13:Z13" si="21">SUM(V14:V20)</f>
        <v>13420.659045309214</v>
      </c>
      <c r="W13" s="376">
        <f t="shared" si="5"/>
        <v>317.3388310502325</v>
      </c>
      <c r="X13" s="376">
        <f t="shared" si="21"/>
        <v>1844.7543424358441</v>
      </c>
      <c r="Y13" s="376">
        <f t="shared" si="6"/>
        <v>56.163767702168862</v>
      </c>
      <c r="Z13" s="376">
        <f t="shared" si="21"/>
        <v>11.067706938088607</v>
      </c>
      <c r="AA13" s="376">
        <f t="shared" si="7"/>
        <v>0.33695766811190409</v>
      </c>
      <c r="AB13" s="347">
        <f>SUM(AB14:AB20)</f>
        <v>20.004105541120985</v>
      </c>
      <c r="AC13" s="347">
        <f t="shared" ref="AC13:AC68" si="22">AE13+AG13+AI13</f>
        <v>56.500725370280762</v>
      </c>
      <c r="AD13" s="385">
        <f t="shared" ref="AD13:AJ13" si="23">SUM(AD14:AD20)</f>
        <v>0</v>
      </c>
      <c r="AE13" s="385">
        <f t="shared" si="9"/>
        <v>0</v>
      </c>
      <c r="AF13" s="385">
        <f t="shared" si="23"/>
        <v>19.884805537242698</v>
      </c>
      <c r="AG13" s="385">
        <f t="shared" si="10"/>
        <v>56.163767702168855</v>
      </c>
      <c r="AH13" s="385">
        <f t="shared" si="23"/>
        <v>0.11930000387828742</v>
      </c>
      <c r="AI13" s="385">
        <f t="shared" si="11"/>
        <v>0.33695766811190409</v>
      </c>
      <c r="AJ13" s="357">
        <f t="shared" si="23"/>
        <v>173440.72067882543</v>
      </c>
      <c r="AK13" s="395">
        <f t="shared" ref="AK13:AK68" si="24">AJ13/$AJ$69</f>
        <v>0.23030580557244548</v>
      </c>
    </row>
    <row r="14" spans="1:37" ht="15" customHeight="1">
      <c r="A14" s="471" t="s">
        <v>29</v>
      </c>
      <c r="B14" s="407" t="s">
        <v>29</v>
      </c>
      <c r="C14" s="272" t="s">
        <v>590</v>
      </c>
      <c r="D14" s="348">
        <f>F14+H14+J14</f>
        <v>70677.197058335863</v>
      </c>
      <c r="E14" s="348">
        <f t="shared" si="12"/>
        <v>146.08193849230352</v>
      </c>
      <c r="F14" s="369">
        <f>'Дод.2 вир-во'!$E$13</f>
        <v>70677.197058335863</v>
      </c>
      <c r="G14" s="369">
        <f t="shared" si="1"/>
        <v>146.08193849230352</v>
      </c>
      <c r="H14" s="369"/>
      <c r="I14" s="369">
        <f t="shared" si="14"/>
        <v>0</v>
      </c>
      <c r="J14" s="369"/>
      <c r="K14" s="369">
        <f t="shared" si="15"/>
        <v>0</v>
      </c>
      <c r="L14" s="348">
        <f>N14+P14+R14</f>
        <v>46828.088593143693</v>
      </c>
      <c r="M14" s="348">
        <f t="shared" si="16"/>
        <v>560.31410361896212</v>
      </c>
      <c r="N14" s="386">
        <f>'Дод.2 вир-во'!$G$13</f>
        <v>46828.088593143693</v>
      </c>
      <c r="O14" s="386">
        <f t="shared" si="3"/>
        <v>560.31410361896212</v>
      </c>
      <c r="P14" s="386"/>
      <c r="Q14" s="386">
        <f t="shared" si="18"/>
        <v>0</v>
      </c>
      <c r="R14" s="386"/>
      <c r="S14" s="386">
        <f t="shared" si="19"/>
        <v>0</v>
      </c>
      <c r="T14" s="348">
        <f>V14+X14+Z14</f>
        <v>12711.324329896401</v>
      </c>
      <c r="U14" s="348">
        <f t="shared" si="20"/>
        <v>300.56622333756366</v>
      </c>
      <c r="V14" s="377">
        <f>'Дод.2 вир-во'!$H$13</f>
        <v>12711.324329896401</v>
      </c>
      <c r="W14" s="377">
        <f t="shared" si="5"/>
        <v>300.56622333756366</v>
      </c>
      <c r="X14" s="377"/>
      <c r="Y14" s="377">
        <f t="shared" si="6"/>
        <v>0</v>
      </c>
      <c r="Z14" s="377"/>
      <c r="AA14" s="377">
        <f t="shared" si="7"/>
        <v>0</v>
      </c>
      <c r="AB14" s="348">
        <f>AD14+AF14+AH14</f>
        <v>0</v>
      </c>
      <c r="AC14" s="348">
        <f t="shared" si="22"/>
        <v>0</v>
      </c>
      <c r="AD14" s="386">
        <f>'Дод.2 вир-во'!$F$13</f>
        <v>0</v>
      </c>
      <c r="AE14" s="386">
        <f t="shared" si="9"/>
        <v>0</v>
      </c>
      <c r="AF14" s="386"/>
      <c r="AG14" s="386">
        <f t="shared" si="10"/>
        <v>0</v>
      </c>
      <c r="AH14" s="386"/>
      <c r="AI14" s="386">
        <f t="shared" si="11"/>
        <v>0</v>
      </c>
      <c r="AJ14" s="358">
        <f>D14+L14+T14+AB14</f>
        <v>130216.60998137595</v>
      </c>
      <c r="AK14" s="395">
        <f t="shared" si="24"/>
        <v>0.17291003602440078</v>
      </c>
    </row>
    <row r="15" spans="1:37" ht="17.45" customHeight="1">
      <c r="A15" s="471" t="s">
        <v>31</v>
      </c>
      <c r="B15" s="407" t="s">
        <v>31</v>
      </c>
      <c r="C15" s="272" t="s">
        <v>591</v>
      </c>
      <c r="D15" s="348">
        <f t="shared" ref="D15:D39" si="25">F15+H15+J15</f>
        <v>15773.884325209427</v>
      </c>
      <c r="E15" s="348">
        <f t="shared" si="12"/>
        <v>43.866177089420063</v>
      </c>
      <c r="F15" s="370">
        <f>'Дод.2 вир-во'!$E$14</f>
        <v>850.24732175453482</v>
      </c>
      <c r="G15" s="370">
        <f t="shared" si="1"/>
        <v>1.7573670452334751</v>
      </c>
      <c r="H15" s="370">
        <f>'Додаток 3'!$D$14</f>
        <v>14923.637003454891</v>
      </c>
      <c r="I15" s="370">
        <f t="shared" si="14"/>
        <v>42.10881004418659</v>
      </c>
      <c r="J15" s="370"/>
      <c r="K15" s="370">
        <f t="shared" si="15"/>
        <v>0</v>
      </c>
      <c r="L15" s="348">
        <f t="shared" ref="L15:L41" si="26">N15+P15+R15</f>
        <v>3022.7981205968972</v>
      </c>
      <c r="M15" s="348">
        <f t="shared" si="16"/>
        <v>45.075800952586619</v>
      </c>
      <c r="N15" s="387">
        <f>'Дод.2 вир-во'!$G$14</f>
        <v>247.96540407644758</v>
      </c>
      <c r="O15" s="387">
        <f t="shared" si="3"/>
        <v>2.9669909084000299</v>
      </c>
      <c r="P15" s="387">
        <f>'Додаток 3'!$F$14</f>
        <v>2774.8327165204496</v>
      </c>
      <c r="Q15" s="387">
        <f t="shared" si="18"/>
        <v>42.10881004418659</v>
      </c>
      <c r="R15" s="387"/>
      <c r="S15" s="387">
        <f t="shared" si="19"/>
        <v>0</v>
      </c>
      <c r="T15" s="348">
        <f t="shared" ref="T15:T41" si="27">V15+X15+Z15</f>
        <v>1428.3927624869477</v>
      </c>
      <c r="U15" s="348">
        <f t="shared" si="20"/>
        <v>43.179654613560956</v>
      </c>
      <c r="V15" s="378">
        <f>'Дод.2 вир-во'!$H$14</f>
        <v>45.287366215259667</v>
      </c>
      <c r="W15" s="378">
        <f t="shared" si="5"/>
        <v>1.0708445693743629</v>
      </c>
      <c r="X15" s="378">
        <f>'Додаток 3'!$G$14</f>
        <v>1383.1053962716881</v>
      </c>
      <c r="Y15" s="378">
        <f t="shared" si="6"/>
        <v>42.10881004418659</v>
      </c>
      <c r="Z15" s="378"/>
      <c r="AA15" s="378">
        <f t="shared" si="7"/>
        <v>0</v>
      </c>
      <c r="AB15" s="348">
        <f t="shared" ref="AB15:AB41" si="28">AD15+AF15+AH15</f>
        <v>14.908641876976635</v>
      </c>
      <c r="AC15" s="349">
        <f t="shared" si="22"/>
        <v>42.10881004418659</v>
      </c>
      <c r="AD15" s="387">
        <f>'Дод.2 вир-во'!$F$14</f>
        <v>0</v>
      </c>
      <c r="AE15" s="387">
        <f t="shared" si="9"/>
        <v>0</v>
      </c>
      <c r="AF15" s="387">
        <f>'Додаток 3'!$E$14</f>
        <v>14.908641876976635</v>
      </c>
      <c r="AG15" s="387">
        <f t="shared" si="10"/>
        <v>42.10881004418659</v>
      </c>
      <c r="AH15" s="387"/>
      <c r="AI15" s="387">
        <f t="shared" si="11"/>
        <v>0</v>
      </c>
      <c r="AJ15" s="358">
        <f t="shared" ref="AJ15:AJ42" si="29">D15+L15+T15+AB15</f>
        <v>20239.983850170247</v>
      </c>
      <c r="AK15" s="395">
        <f t="shared" si="24"/>
        <v>2.6875959504450056E-2</v>
      </c>
    </row>
    <row r="16" spans="1:37" ht="18" customHeight="1">
      <c r="A16" s="471" t="s">
        <v>33</v>
      </c>
      <c r="B16" s="407" t="s">
        <v>33</v>
      </c>
      <c r="C16" s="272" t="s">
        <v>592</v>
      </c>
      <c r="D16" s="348">
        <f t="shared" si="25"/>
        <v>0</v>
      </c>
      <c r="E16" s="348">
        <f t="shared" si="12"/>
        <v>0</v>
      </c>
      <c r="F16" s="369"/>
      <c r="G16" s="369">
        <f t="shared" si="1"/>
        <v>0</v>
      </c>
      <c r="H16" s="369"/>
      <c r="I16" s="369">
        <f t="shared" si="14"/>
        <v>0</v>
      </c>
      <c r="J16" s="369"/>
      <c r="K16" s="369">
        <f t="shared" si="15"/>
        <v>0</v>
      </c>
      <c r="L16" s="348">
        <f t="shared" si="26"/>
        <v>0</v>
      </c>
      <c r="M16" s="348">
        <f t="shared" si="16"/>
        <v>0</v>
      </c>
      <c r="N16" s="386"/>
      <c r="O16" s="386">
        <f t="shared" si="3"/>
        <v>0</v>
      </c>
      <c r="P16" s="386"/>
      <c r="Q16" s="386">
        <f t="shared" si="18"/>
        <v>0</v>
      </c>
      <c r="R16" s="386"/>
      <c r="S16" s="386">
        <f t="shared" si="19"/>
        <v>0</v>
      </c>
      <c r="T16" s="348">
        <f t="shared" si="27"/>
        <v>0</v>
      </c>
      <c r="U16" s="348">
        <f t="shared" si="20"/>
        <v>0</v>
      </c>
      <c r="V16" s="377"/>
      <c r="W16" s="377">
        <f t="shared" si="5"/>
        <v>0</v>
      </c>
      <c r="X16" s="377"/>
      <c r="Y16" s="377">
        <f t="shared" si="6"/>
        <v>0</v>
      </c>
      <c r="Z16" s="377"/>
      <c r="AA16" s="377">
        <f t="shared" si="7"/>
        <v>0</v>
      </c>
      <c r="AB16" s="348">
        <f t="shared" si="28"/>
        <v>0</v>
      </c>
      <c r="AC16" s="348">
        <f t="shared" si="22"/>
        <v>0</v>
      </c>
      <c r="AD16" s="386"/>
      <c r="AE16" s="386">
        <f t="shared" si="9"/>
        <v>0</v>
      </c>
      <c r="AF16" s="386"/>
      <c r="AG16" s="386">
        <f t="shared" si="10"/>
        <v>0</v>
      </c>
      <c r="AH16" s="386"/>
      <c r="AI16" s="386">
        <f t="shared" si="11"/>
        <v>0</v>
      </c>
      <c r="AJ16" s="358">
        <f t="shared" si="29"/>
        <v>0</v>
      </c>
      <c r="AK16" s="395">
        <f t="shared" si="24"/>
        <v>0</v>
      </c>
    </row>
    <row r="17" spans="1:37" ht="16.149999999999999" customHeight="1">
      <c r="A17" s="471" t="s">
        <v>34</v>
      </c>
      <c r="B17" s="407" t="s">
        <v>34</v>
      </c>
      <c r="C17" s="272" t="s">
        <v>538</v>
      </c>
      <c r="D17" s="348">
        <f t="shared" si="25"/>
        <v>11457.926380376512</v>
      </c>
      <c r="E17" s="348">
        <f t="shared" si="12"/>
        <v>23.682264809765705</v>
      </c>
      <c r="F17" s="369">
        <f>'Дод.2 вир-во'!$E$16</f>
        <v>11457.926380376512</v>
      </c>
      <c r="G17" s="369">
        <f t="shared" si="1"/>
        <v>23.682264809765705</v>
      </c>
      <c r="H17" s="369"/>
      <c r="I17" s="369">
        <f t="shared" si="14"/>
        <v>0</v>
      </c>
      <c r="J17" s="369"/>
      <c r="K17" s="369">
        <f t="shared" si="15"/>
        <v>0</v>
      </c>
      <c r="L17" s="348">
        <f t="shared" si="26"/>
        <v>3431.9189106676463</v>
      </c>
      <c r="M17" s="348">
        <f t="shared" si="16"/>
        <v>41.064084097706591</v>
      </c>
      <c r="N17" s="386">
        <f>'Дод.2 вир-во'!$G$16</f>
        <v>3431.9189106676463</v>
      </c>
      <c r="O17" s="386">
        <f t="shared" si="3"/>
        <v>41.064084097706591</v>
      </c>
      <c r="P17" s="386"/>
      <c r="Q17" s="386">
        <f t="shared" si="18"/>
        <v>0</v>
      </c>
      <c r="R17" s="386"/>
      <c r="S17" s="386">
        <f t="shared" si="19"/>
        <v>0</v>
      </c>
      <c r="T17" s="348">
        <f t="shared" si="27"/>
        <v>626.79134255583972</v>
      </c>
      <c r="U17" s="348">
        <f t="shared" si="20"/>
        <v>14.820824468273583</v>
      </c>
      <c r="V17" s="377">
        <f>'Дод.2 вир-во'!$H$16</f>
        <v>626.79134255583972</v>
      </c>
      <c r="W17" s="377">
        <f t="shared" si="5"/>
        <v>14.820824468273583</v>
      </c>
      <c r="X17" s="377"/>
      <c r="Y17" s="377">
        <f t="shared" si="6"/>
        <v>0</v>
      </c>
      <c r="Z17" s="377"/>
      <c r="AA17" s="377">
        <f t="shared" si="7"/>
        <v>0</v>
      </c>
      <c r="AB17" s="348">
        <f t="shared" si="28"/>
        <v>0</v>
      </c>
      <c r="AC17" s="348">
        <f t="shared" si="22"/>
        <v>0</v>
      </c>
      <c r="AD17" s="386">
        <f>'Дод.2 вир-во'!$F$16</f>
        <v>0</v>
      </c>
      <c r="AE17" s="386">
        <f t="shared" si="9"/>
        <v>0</v>
      </c>
      <c r="AF17" s="386"/>
      <c r="AG17" s="386">
        <f t="shared" si="10"/>
        <v>0</v>
      </c>
      <c r="AH17" s="386"/>
      <c r="AI17" s="386">
        <f t="shared" si="11"/>
        <v>0</v>
      </c>
      <c r="AJ17" s="358">
        <f t="shared" si="29"/>
        <v>15516.636633599997</v>
      </c>
      <c r="AK17" s="395">
        <f t="shared" si="24"/>
        <v>2.0603993604786992E-2</v>
      </c>
    </row>
    <row r="18" spans="1:37" ht="36.75" customHeight="1">
      <c r="A18" s="471" t="s">
        <v>36</v>
      </c>
      <c r="B18" s="407" t="s">
        <v>36</v>
      </c>
      <c r="C18" s="272" t="s">
        <v>593</v>
      </c>
      <c r="D18" s="348">
        <f t="shared" si="25"/>
        <v>0</v>
      </c>
      <c r="E18" s="348">
        <f t="shared" si="12"/>
        <v>0</v>
      </c>
      <c r="F18" s="369"/>
      <c r="G18" s="369">
        <f t="shared" si="1"/>
        <v>0</v>
      </c>
      <c r="H18" s="369"/>
      <c r="I18" s="369">
        <f t="shared" si="14"/>
        <v>0</v>
      </c>
      <c r="J18" s="369"/>
      <c r="K18" s="369">
        <f t="shared" si="15"/>
        <v>0</v>
      </c>
      <c r="L18" s="348">
        <f t="shared" si="26"/>
        <v>0</v>
      </c>
      <c r="M18" s="348">
        <f t="shared" si="16"/>
        <v>0</v>
      </c>
      <c r="N18" s="386"/>
      <c r="O18" s="386">
        <f t="shared" si="3"/>
        <v>0</v>
      </c>
      <c r="P18" s="386"/>
      <c r="Q18" s="386">
        <f t="shared" si="18"/>
        <v>0</v>
      </c>
      <c r="R18" s="386"/>
      <c r="S18" s="386">
        <f t="shared" si="19"/>
        <v>0</v>
      </c>
      <c r="T18" s="348">
        <f t="shared" si="27"/>
        <v>0</v>
      </c>
      <c r="U18" s="348">
        <f t="shared" si="20"/>
        <v>0</v>
      </c>
      <c r="V18" s="377"/>
      <c r="W18" s="377">
        <f t="shared" si="5"/>
        <v>0</v>
      </c>
      <c r="X18" s="377"/>
      <c r="Y18" s="377">
        <f t="shared" si="6"/>
        <v>0</v>
      </c>
      <c r="Z18" s="377"/>
      <c r="AA18" s="377">
        <f t="shared" si="7"/>
        <v>0</v>
      </c>
      <c r="AB18" s="348">
        <f t="shared" si="28"/>
        <v>0</v>
      </c>
      <c r="AC18" s="348">
        <f t="shared" si="22"/>
        <v>0</v>
      </c>
      <c r="AD18" s="386"/>
      <c r="AE18" s="386">
        <f t="shared" si="9"/>
        <v>0</v>
      </c>
      <c r="AF18" s="386"/>
      <c r="AG18" s="386">
        <f t="shared" si="10"/>
        <v>0</v>
      </c>
      <c r="AH18" s="386"/>
      <c r="AI18" s="386">
        <f t="shared" si="11"/>
        <v>0</v>
      </c>
      <c r="AJ18" s="358">
        <f t="shared" si="29"/>
        <v>0</v>
      </c>
      <c r="AK18" s="395">
        <f t="shared" si="24"/>
        <v>0</v>
      </c>
    </row>
    <row r="19" spans="1:37" ht="32.25" customHeight="1">
      <c r="A19" s="471" t="s">
        <v>191</v>
      </c>
      <c r="B19" s="407" t="s">
        <v>191</v>
      </c>
      <c r="C19" s="272" t="s">
        <v>35</v>
      </c>
      <c r="D19" s="348">
        <f t="shared" si="25"/>
        <v>271.58753936817743</v>
      </c>
      <c r="E19" s="348">
        <f t="shared" si="12"/>
        <v>0.7312414589830577</v>
      </c>
      <c r="F19" s="370">
        <f>'Дод.2 вир-во'!$E$20</f>
        <v>46.473570560040216</v>
      </c>
      <c r="G19" s="370">
        <f t="shared" si="1"/>
        <v>9.6055723184183844E-2</v>
      </c>
      <c r="H19" s="370">
        <f>'Додаток 3'!$D$16</f>
        <v>225.1139688081372</v>
      </c>
      <c r="I19" s="370">
        <f t="shared" si="14"/>
        <v>0.63518573579887383</v>
      </c>
      <c r="J19" s="370"/>
      <c r="K19" s="370">
        <f t="shared" si="15"/>
        <v>0</v>
      </c>
      <c r="L19" s="348">
        <f t="shared" si="26"/>
        <v>55.410172872921009</v>
      </c>
      <c r="M19" s="348">
        <f t="shared" si="16"/>
        <v>0.79735815058283277</v>
      </c>
      <c r="N19" s="387">
        <f>'Дод.2 вир-во'!$G$20</f>
        <v>13.553512499181485</v>
      </c>
      <c r="O19" s="387">
        <f t="shared" si="3"/>
        <v>0.16217241478395891</v>
      </c>
      <c r="P19" s="387">
        <f>'Додаток 3'!$F$16</f>
        <v>41.856660373739523</v>
      </c>
      <c r="Q19" s="387">
        <f t="shared" si="18"/>
        <v>0.63518573579887383</v>
      </c>
      <c r="R19" s="387"/>
      <c r="S19" s="387">
        <f t="shared" si="19"/>
        <v>0</v>
      </c>
      <c r="T19" s="348">
        <f t="shared" si="27"/>
        <v>23.338658893418312</v>
      </c>
      <c r="U19" s="348">
        <f t="shared" si="20"/>
        <v>0.69371690594235669</v>
      </c>
      <c r="V19" s="378">
        <f>'Дод.2 вир-во'!$H$20</f>
        <v>2.4753569407783038</v>
      </c>
      <c r="W19" s="378">
        <f t="shared" si="5"/>
        <v>5.85311701434829E-2</v>
      </c>
      <c r="X19" s="378">
        <f>'Додаток 3'!$G$16</f>
        <v>20.863301952640008</v>
      </c>
      <c r="Y19" s="378">
        <f t="shared" si="6"/>
        <v>0.63518573579887383</v>
      </c>
      <c r="Z19" s="378"/>
      <c r="AA19" s="378">
        <f t="shared" si="7"/>
        <v>0</v>
      </c>
      <c r="AB19" s="348">
        <f t="shared" si="28"/>
        <v>0.22488777646417182</v>
      </c>
      <c r="AC19" s="349">
        <f t="shared" si="22"/>
        <v>0.63518573579887383</v>
      </c>
      <c r="AD19" s="387">
        <f>'Дод.2 вир-во'!$F$20</f>
        <v>0</v>
      </c>
      <c r="AE19" s="387">
        <f t="shared" si="9"/>
        <v>0</v>
      </c>
      <c r="AF19" s="387">
        <f>'Додаток 3'!$E$16</f>
        <v>0.22488777646417182</v>
      </c>
      <c r="AG19" s="387">
        <f t="shared" si="10"/>
        <v>0.63518573579887383</v>
      </c>
      <c r="AH19" s="387"/>
      <c r="AI19" s="387">
        <f t="shared" si="11"/>
        <v>0</v>
      </c>
      <c r="AJ19" s="358">
        <f t="shared" si="29"/>
        <v>350.56125891098094</v>
      </c>
      <c r="AK19" s="395">
        <f t="shared" si="24"/>
        <v>4.6549791087117421E-4</v>
      </c>
    </row>
    <row r="20" spans="1:37" ht="15.75" customHeight="1">
      <c r="A20" s="471" t="s">
        <v>594</v>
      </c>
      <c r="B20" s="407" t="s">
        <v>594</v>
      </c>
      <c r="C20" s="272" t="s">
        <v>37</v>
      </c>
      <c r="D20" s="348">
        <f t="shared" si="25"/>
        <v>5528.4637679736134</v>
      </c>
      <c r="E20" s="348">
        <f t="shared" si="12"/>
        <v>15.106385635773984</v>
      </c>
      <c r="F20" s="370">
        <f>'Дод.2 вир-во'!$E$21</f>
        <v>652.98905033558799</v>
      </c>
      <c r="G20" s="370">
        <f t="shared" si="1"/>
        <v>1.349656045478681</v>
      </c>
      <c r="H20" s="370">
        <f>'Додаток 3'!$D$17</f>
        <v>4756.0547216999794</v>
      </c>
      <c r="I20" s="370">
        <f t="shared" si="14"/>
        <v>13.419771922183399</v>
      </c>
      <c r="J20" s="370">
        <f>'Дод.4 постачання'!$D$12</f>
        <v>119.4199959380453</v>
      </c>
      <c r="K20" s="370">
        <f t="shared" si="15"/>
        <v>0.33695766811190409</v>
      </c>
      <c r="L20" s="348">
        <f t="shared" si="26"/>
        <v>1096.9606100564222</v>
      </c>
      <c r="M20" s="348">
        <f t="shared" si="16"/>
        <v>16.035375492563475</v>
      </c>
      <c r="N20" s="387">
        <f>'Дод.2 вир-во'!$G$21</f>
        <v>190.43716996347743</v>
      </c>
      <c r="O20" s="387">
        <f t="shared" si="3"/>
        <v>2.2786459022681722</v>
      </c>
      <c r="P20" s="387">
        <f>'Додаток 3'!$F$17</f>
        <v>884.31903297295696</v>
      </c>
      <c r="Q20" s="387">
        <f t="shared" si="18"/>
        <v>13.419771922183399</v>
      </c>
      <c r="R20" s="387">
        <f>'Дод.4 постачання'!$F$12</f>
        <v>22.20440711998781</v>
      </c>
      <c r="S20" s="387">
        <f t="shared" si="19"/>
        <v>0.33695766811190409</v>
      </c>
      <c r="T20" s="348">
        <f t="shared" si="27"/>
        <v>486.63400085053945</v>
      </c>
      <c r="U20" s="348">
        <f t="shared" si="20"/>
        <v>14.579137095172641</v>
      </c>
      <c r="V20" s="378">
        <f>'Дод.2 вир-во'!$H$21</f>
        <v>34.78064970093471</v>
      </c>
      <c r="W20" s="378">
        <f t="shared" si="5"/>
        <v>0.82240750487733871</v>
      </c>
      <c r="X20" s="378">
        <f>'Додаток 3'!$G$17</f>
        <v>440.78564421151611</v>
      </c>
      <c r="Y20" s="378">
        <f t="shared" si="6"/>
        <v>13.419771922183399</v>
      </c>
      <c r="Z20" s="378">
        <f>'Дод.4 постачання'!$G$12</f>
        <v>11.067706938088607</v>
      </c>
      <c r="AA20" s="378">
        <f t="shared" si="7"/>
        <v>0.33695766811190409</v>
      </c>
      <c r="AB20" s="348">
        <f t="shared" si="28"/>
        <v>4.8705758876801797</v>
      </c>
      <c r="AC20" s="349">
        <f t="shared" si="22"/>
        <v>13.756729590295301</v>
      </c>
      <c r="AD20" s="387">
        <f>'Дод.2 вир-во'!$F$21</f>
        <v>0</v>
      </c>
      <c r="AE20" s="387">
        <f t="shared" si="9"/>
        <v>0</v>
      </c>
      <c r="AF20" s="387">
        <f>'Додаток 3'!$E$17</f>
        <v>4.7512758838018927</v>
      </c>
      <c r="AG20" s="387">
        <f t="shared" si="10"/>
        <v>13.419771922183397</v>
      </c>
      <c r="AH20" s="387">
        <f>'Дод.4 постачання'!$E$12</f>
        <v>0.11930000387828742</v>
      </c>
      <c r="AI20" s="387">
        <f t="shared" si="11"/>
        <v>0.33695766811190409</v>
      </c>
      <c r="AJ20" s="358">
        <f t="shared" si="29"/>
        <v>7116.9289547682556</v>
      </c>
      <c r="AK20" s="395">
        <f t="shared" si="24"/>
        <v>9.4503185279365132E-3</v>
      </c>
    </row>
    <row r="21" spans="1:37" ht="15.75">
      <c r="A21" s="470" t="s">
        <v>15</v>
      </c>
      <c r="B21" s="400" t="s">
        <v>15</v>
      </c>
      <c r="C21" s="271" t="s">
        <v>544</v>
      </c>
      <c r="D21" s="347">
        <f t="shared" si="25"/>
        <v>46855.64659121877</v>
      </c>
      <c r="E21" s="347">
        <f t="shared" si="12"/>
        <v>121.86705226813564</v>
      </c>
      <c r="F21" s="368">
        <f>'Дод.2 вир-во'!$E$22</f>
        <v>13702.538292389636</v>
      </c>
      <c r="G21" s="368">
        <f t="shared" si="1"/>
        <v>28.321629030720189</v>
      </c>
      <c r="H21" s="368">
        <f>'Додаток 3'!$D$18</f>
        <v>30100.04208727476</v>
      </c>
      <c r="I21" s="368">
        <f t="shared" si="14"/>
        <v>84.930835176548968</v>
      </c>
      <c r="J21" s="368">
        <f>'Дод.4 постачання'!$D$13</f>
        <v>3053.0662115543782</v>
      </c>
      <c r="K21" s="368">
        <f t="shared" si="15"/>
        <v>8.6145880608664793</v>
      </c>
      <c r="L21" s="347">
        <f t="shared" si="26"/>
        <v>10160.533707191997</v>
      </c>
      <c r="M21" s="347">
        <f t="shared" si="16"/>
        <v>141.36128280593337</v>
      </c>
      <c r="N21" s="385">
        <f>'Дод.2 вир-во'!$G$22</f>
        <v>3996.1965861108811</v>
      </c>
      <c r="O21" s="385">
        <f t="shared" si="3"/>
        <v>47.815859568517929</v>
      </c>
      <c r="P21" s="385">
        <f>'Додаток 3'!$F$18</f>
        <v>5596.663972266052</v>
      </c>
      <c r="Q21" s="385">
        <f t="shared" si="18"/>
        <v>84.930835176548968</v>
      </c>
      <c r="R21" s="385">
        <f>'Дод.4 постачання'!$F$13</f>
        <v>567.67314881506331</v>
      </c>
      <c r="S21" s="385">
        <f t="shared" si="19"/>
        <v>8.6145880608664793</v>
      </c>
      <c r="T21" s="347">
        <f t="shared" si="27"/>
        <v>3802.4403481422778</v>
      </c>
      <c r="U21" s="347">
        <f t="shared" si="20"/>
        <v>110.80309443686187</v>
      </c>
      <c r="V21" s="376">
        <f>'Дод.2 вир-во'!$H$22</f>
        <v>729.84866149948391</v>
      </c>
      <c r="W21" s="376">
        <f t="shared" si="5"/>
        <v>17.257671199446428</v>
      </c>
      <c r="X21" s="376">
        <f>'Додаток 3'!$G$18</f>
        <v>2789.6370455323163</v>
      </c>
      <c r="Y21" s="376">
        <f t="shared" si="6"/>
        <v>84.930835176548968</v>
      </c>
      <c r="Z21" s="376">
        <f>'Дод.4 постачання'!$G$13</f>
        <v>282.9546411104775</v>
      </c>
      <c r="AA21" s="376">
        <f t="shared" si="7"/>
        <v>8.6145880608664793</v>
      </c>
      <c r="AB21" s="347">
        <f t="shared" si="28"/>
        <v>33.119796375470699</v>
      </c>
      <c r="AC21" s="347">
        <f t="shared" si="22"/>
        <v>93.545423237415449</v>
      </c>
      <c r="AD21" s="385">
        <f>'Дод.2 вир-во'!$F$22</f>
        <v>0</v>
      </c>
      <c r="AE21" s="385">
        <f t="shared" si="9"/>
        <v>0</v>
      </c>
      <c r="AF21" s="385">
        <f>'Додаток 3'!$E$18</f>
        <v>30.069797855389798</v>
      </c>
      <c r="AG21" s="385">
        <f t="shared" si="10"/>
        <v>84.930835176548968</v>
      </c>
      <c r="AH21" s="385">
        <f>'Дод.4 постачання'!$E$13</f>
        <v>3.0499985200809028</v>
      </c>
      <c r="AI21" s="385">
        <f t="shared" si="11"/>
        <v>8.6145880608664793</v>
      </c>
      <c r="AJ21" s="347">
        <f t="shared" si="29"/>
        <v>60851.740442928509</v>
      </c>
      <c r="AK21" s="395">
        <f t="shared" si="24"/>
        <v>8.0802876327675327E-2</v>
      </c>
    </row>
    <row r="22" spans="1:37" ht="15.75">
      <c r="A22" s="470" t="s">
        <v>38</v>
      </c>
      <c r="B22" s="400" t="s">
        <v>38</v>
      </c>
      <c r="C22" s="271" t="s">
        <v>39</v>
      </c>
      <c r="D22" s="347">
        <f>SUM(D23:D25)</f>
        <v>40995.052256887342</v>
      </c>
      <c r="E22" s="347">
        <f t="shared" si="12"/>
        <v>109.88295481977671</v>
      </c>
      <c r="F22" s="368">
        <f t="shared" ref="F22:J22" si="30">SUM(F23:F25)</f>
        <v>7670.8866493005025</v>
      </c>
      <c r="G22" s="368">
        <f t="shared" si="1"/>
        <v>15.85487311784083</v>
      </c>
      <c r="H22" s="368">
        <f t="shared" si="30"/>
        <v>32483.011668159514</v>
      </c>
      <c r="I22" s="368">
        <f t="shared" si="14"/>
        <v>91.654666197051611</v>
      </c>
      <c r="J22" s="368">
        <f t="shared" si="30"/>
        <v>841.15393942732862</v>
      </c>
      <c r="K22" s="368">
        <f t="shared" si="15"/>
        <v>2.3734155048842802</v>
      </c>
      <c r="L22" s="347">
        <f>SUM(L23:L25)</f>
        <v>8433.2735765892576</v>
      </c>
      <c r="M22" s="347">
        <f t="shared" si="16"/>
        <v>120.79611773747</v>
      </c>
      <c r="N22" s="385">
        <f t="shared" ref="N22:R22" si="31">SUM(N23:N25)</f>
        <v>2237.1308429332094</v>
      </c>
      <c r="O22" s="385">
        <f t="shared" si="3"/>
        <v>26.768036035534116</v>
      </c>
      <c r="P22" s="385">
        <f t="shared" si="31"/>
        <v>6039.7424225112063</v>
      </c>
      <c r="Q22" s="385">
        <f t="shared" si="18"/>
        <v>91.654666197051611</v>
      </c>
      <c r="R22" s="385">
        <f t="shared" si="31"/>
        <v>156.40031114484131</v>
      </c>
      <c r="S22" s="385">
        <f t="shared" si="19"/>
        <v>2.3734155048842802</v>
      </c>
      <c r="T22" s="347">
        <f>SUM(T23:T25)</f>
        <v>3497.0253177045452</v>
      </c>
      <c r="U22" s="347">
        <f t="shared" si="20"/>
        <v>103.68918512504224</v>
      </c>
      <c r="V22" s="376">
        <f t="shared" ref="V22:Z22" si="32">SUM(V23:V25)</f>
        <v>408.58023776628875</v>
      </c>
      <c r="W22" s="376">
        <f t="shared" si="5"/>
        <v>9.6611034231063542</v>
      </c>
      <c r="X22" s="376">
        <f t="shared" si="32"/>
        <v>3010.4879068679256</v>
      </c>
      <c r="Y22" s="376">
        <f t="shared" si="6"/>
        <v>91.654666197051611</v>
      </c>
      <c r="Z22" s="376">
        <f t="shared" si="32"/>
        <v>77.957173070330882</v>
      </c>
      <c r="AA22" s="376">
        <f t="shared" si="7"/>
        <v>2.3734155048842802</v>
      </c>
      <c r="AB22" s="347">
        <f>SUM(AB23:AB25)</f>
        <v>33.29068180749492</v>
      </c>
      <c r="AC22" s="347">
        <f t="shared" si="22"/>
        <v>94.028081701935903</v>
      </c>
      <c r="AD22" s="385">
        <f t="shared" ref="AD22:AJ22" si="33">SUM(AD23:AD25)</f>
        <v>0</v>
      </c>
      <c r="AE22" s="385">
        <f t="shared" si="9"/>
        <v>0</v>
      </c>
      <c r="AF22" s="385">
        <f t="shared" si="33"/>
        <v>32.450373051430503</v>
      </c>
      <c r="AG22" s="385">
        <f t="shared" si="10"/>
        <v>91.654666197051625</v>
      </c>
      <c r="AH22" s="385">
        <f t="shared" si="33"/>
        <v>0.8403087560644209</v>
      </c>
      <c r="AI22" s="385">
        <f t="shared" si="11"/>
        <v>2.3734155048842807</v>
      </c>
      <c r="AJ22" s="357">
        <f t="shared" si="33"/>
        <v>52958.641832988644</v>
      </c>
      <c r="AK22" s="395">
        <f t="shared" si="24"/>
        <v>7.0321909535619787E-2</v>
      </c>
    </row>
    <row r="23" spans="1:37" ht="16.899999999999999" customHeight="1">
      <c r="A23" s="471" t="s">
        <v>40</v>
      </c>
      <c r="B23" s="407" t="s">
        <v>40</v>
      </c>
      <c r="C23" s="272" t="s">
        <v>41</v>
      </c>
      <c r="D23" s="348">
        <f t="shared" si="25"/>
        <v>10308.242250960388</v>
      </c>
      <c r="E23" s="348">
        <f t="shared" si="12"/>
        <v>26.810751500834037</v>
      </c>
      <c r="F23" s="370">
        <f>'Дод.2 вир-во'!$E$24</f>
        <v>3014.5584252179774</v>
      </c>
      <c r="G23" s="370">
        <f t="shared" si="1"/>
        <v>6.2307583886026388</v>
      </c>
      <c r="H23" s="370">
        <f>'Додаток 3'!$D$20</f>
        <v>6622.0092592004466</v>
      </c>
      <c r="I23" s="370">
        <f t="shared" si="14"/>
        <v>18.684783738840775</v>
      </c>
      <c r="J23" s="370">
        <f>'Дод.4 постачання'!$D$15</f>
        <v>671.67456654196326</v>
      </c>
      <c r="K23" s="370">
        <f t="shared" si="15"/>
        <v>1.8952093733906257</v>
      </c>
      <c r="L23" s="348">
        <f t="shared" si="26"/>
        <v>2235.3174158424563</v>
      </c>
      <c r="M23" s="348">
        <f t="shared" si="16"/>
        <v>31.099482220418931</v>
      </c>
      <c r="N23" s="387">
        <f>'Дод.2 вир-во'!$G$24</f>
        <v>879.16324920461102</v>
      </c>
      <c r="O23" s="387">
        <f t="shared" si="3"/>
        <v>10.519489108187532</v>
      </c>
      <c r="P23" s="387">
        <f>'Додаток 3'!$F$20</f>
        <v>1231.2660738985314</v>
      </c>
      <c r="Q23" s="387">
        <f t="shared" si="18"/>
        <v>18.684783738840775</v>
      </c>
      <c r="R23" s="387">
        <f>'Дод.4 постачання'!$F$15</f>
        <v>124.88809273931393</v>
      </c>
      <c r="S23" s="387">
        <f t="shared" si="19"/>
        <v>1.8952093733906257</v>
      </c>
      <c r="T23" s="348">
        <f t="shared" si="27"/>
        <v>836.53687663882602</v>
      </c>
      <c r="U23" s="348">
        <f t="shared" si="20"/>
        <v>24.376680777233368</v>
      </c>
      <c r="V23" s="378">
        <f>'Дод.2 вир-во'!$H$24</f>
        <v>160.56670557741143</v>
      </c>
      <c r="W23" s="378">
        <f t="shared" si="5"/>
        <v>3.7966876650019681</v>
      </c>
      <c r="X23" s="378">
        <f>'Додаток 3'!$G$20</f>
        <v>613.72015001710952</v>
      </c>
      <c r="Y23" s="378">
        <f t="shared" si="6"/>
        <v>18.684783738840775</v>
      </c>
      <c r="Z23" s="378">
        <f>'Дод.4 постачання'!$G$15</f>
        <v>62.250021044305051</v>
      </c>
      <c r="AA23" s="378">
        <f t="shared" si="7"/>
        <v>1.8952093733906257</v>
      </c>
      <c r="AB23" s="348">
        <f t="shared" si="28"/>
        <v>7.2863552026035538</v>
      </c>
      <c r="AC23" s="349">
        <f t="shared" si="22"/>
        <v>20.579993112231399</v>
      </c>
      <c r="AD23" s="387">
        <f>'Дод.2 вир-во'!$F$24</f>
        <v>0</v>
      </c>
      <c r="AE23" s="387">
        <f t="shared" si="9"/>
        <v>0</v>
      </c>
      <c r="AF23" s="387">
        <f>'Додаток 3'!$E$20</f>
        <v>6.6153555281857557</v>
      </c>
      <c r="AG23" s="387">
        <f t="shared" si="10"/>
        <v>18.684783738840775</v>
      </c>
      <c r="AH23" s="387">
        <f>'Дод.4 постачання'!$E$15</f>
        <v>0.67099967441779862</v>
      </c>
      <c r="AI23" s="387">
        <f t="shared" si="11"/>
        <v>1.8952093733906257</v>
      </c>
      <c r="AJ23" s="358">
        <f t="shared" si="29"/>
        <v>13387.382898644273</v>
      </c>
      <c r="AK23" s="395">
        <f t="shared" si="24"/>
        <v>1.777663279368201E-2</v>
      </c>
    </row>
    <row r="24" spans="1:37" ht="16.899999999999999" customHeight="1">
      <c r="A24" s="471" t="s">
        <v>42</v>
      </c>
      <c r="B24" s="407" t="s">
        <v>42</v>
      </c>
      <c r="C24" s="272" t="s">
        <v>598</v>
      </c>
      <c r="D24" s="348">
        <f t="shared" si="25"/>
        <v>3058.5202132283284</v>
      </c>
      <c r="E24" s="348">
        <f t="shared" si="12"/>
        <v>8.3380891565793132</v>
      </c>
      <c r="F24" s="370">
        <f>'Дод.2 вир-во'!$E$25</f>
        <v>386.74533938349566</v>
      </c>
      <c r="G24" s="370">
        <f t="shared" si="1"/>
        <v>0.79935978266616203</v>
      </c>
      <c r="H24" s="370">
        <f>'Додаток 3'!$D$21</f>
        <v>2626.6470200449262</v>
      </c>
      <c r="I24" s="370">
        <f t="shared" si="14"/>
        <v>7.411395787407252</v>
      </c>
      <c r="J24" s="370">
        <f>'Дод.4 постачання'!$D$16</f>
        <v>45.127853799906383</v>
      </c>
      <c r="K24" s="370">
        <f t="shared" si="15"/>
        <v>0.12733358650590054</v>
      </c>
      <c r="L24" s="348">
        <f t="shared" si="26"/>
        <v>609.56766481098373</v>
      </c>
      <c r="M24" s="348">
        <f t="shared" si="16"/>
        <v>8.8883012884109771</v>
      </c>
      <c r="N24" s="387">
        <f>'Дод.2 вир-во'!$G$25</f>
        <v>112.79008107548898</v>
      </c>
      <c r="O24" s="387">
        <f t="shared" si="3"/>
        <v>1.3495719144978249</v>
      </c>
      <c r="P24" s="387">
        <f>'Додаток 3'!$F$21</f>
        <v>488.38671727838761</v>
      </c>
      <c r="Q24" s="387">
        <f t="shared" si="18"/>
        <v>7.4113957874072529</v>
      </c>
      <c r="R24" s="387">
        <f>'Дод.4 постачання'!$F$16</f>
        <v>8.3908664571070979</v>
      </c>
      <c r="S24" s="387">
        <f t="shared" si="19"/>
        <v>0.12733358650590054</v>
      </c>
      <c r="T24" s="348">
        <f t="shared" si="27"/>
        <v>268.21651099866318</v>
      </c>
      <c r="U24" s="348">
        <f t="shared" si="20"/>
        <v>8.0258160554154845</v>
      </c>
      <c r="V24" s="378">
        <f>'Дод.2 вир-во'!$H$25</f>
        <v>20.599509541015308</v>
      </c>
      <c r="W24" s="378">
        <f t="shared" si="5"/>
        <v>0.48708668150233109</v>
      </c>
      <c r="X24" s="378">
        <f>'Додаток 3'!$G$21</f>
        <v>243.43460422442914</v>
      </c>
      <c r="Y24" s="378">
        <f t="shared" si="6"/>
        <v>7.4113957874072529</v>
      </c>
      <c r="Z24" s="378">
        <f>'Дод.4 постачання'!$G$16</f>
        <v>4.1823972332187251</v>
      </c>
      <c r="AA24" s="378">
        <f t="shared" si="7"/>
        <v>0.12733358650590054</v>
      </c>
      <c r="AB24" s="348">
        <f t="shared" si="28"/>
        <v>2.6690903002287998</v>
      </c>
      <c r="AC24" s="349">
        <f t="shared" si="22"/>
        <v>7.5387293739131538</v>
      </c>
      <c r="AD24" s="387">
        <f>'Дод.2 вир-во'!$F$25</f>
        <v>0</v>
      </c>
      <c r="AE24" s="387">
        <f t="shared" si="9"/>
        <v>0</v>
      </c>
      <c r="AF24" s="387">
        <f>'Додаток 3'!$E$21</f>
        <v>2.6240077904609995</v>
      </c>
      <c r="AG24" s="387">
        <f t="shared" si="10"/>
        <v>7.4113957874072529</v>
      </c>
      <c r="AH24" s="387">
        <f>'Дод.4 постачання'!$E$16</f>
        <v>4.5082509767800462E-2</v>
      </c>
      <c r="AI24" s="387">
        <f t="shared" si="11"/>
        <v>0.12733358650590054</v>
      </c>
      <c r="AJ24" s="358">
        <f t="shared" si="29"/>
        <v>3938.973479338204</v>
      </c>
      <c r="AK24" s="395">
        <f t="shared" si="24"/>
        <v>5.2304237248146741E-3</v>
      </c>
    </row>
    <row r="25" spans="1:37" ht="15" customHeight="1">
      <c r="A25" s="471" t="s">
        <v>44</v>
      </c>
      <c r="B25" s="407" t="s">
        <v>44</v>
      </c>
      <c r="C25" s="272" t="s">
        <v>45</v>
      </c>
      <c r="D25" s="348">
        <f t="shared" si="25"/>
        <v>27628.28979269863</v>
      </c>
      <c r="E25" s="348">
        <f t="shared" si="12"/>
        <v>74.734114162363355</v>
      </c>
      <c r="F25" s="370">
        <f>'Дод.2 вир-во'!$E$26</f>
        <v>4269.5828846990298</v>
      </c>
      <c r="G25" s="370">
        <f t="shared" si="1"/>
        <v>8.8247549465720301</v>
      </c>
      <c r="H25" s="370">
        <f>'Додаток 3'!$D$22</f>
        <v>23234.35538891414</v>
      </c>
      <c r="I25" s="370">
        <f t="shared" si="14"/>
        <v>65.558486670803575</v>
      </c>
      <c r="J25" s="370">
        <f>'Дод.4 постачання'!$D$17</f>
        <v>124.35151908545902</v>
      </c>
      <c r="K25" s="370">
        <f t="shared" si="15"/>
        <v>0.35087254498775405</v>
      </c>
      <c r="L25" s="348">
        <f t="shared" si="26"/>
        <v>5588.3884959358165</v>
      </c>
      <c r="M25" s="348">
        <f t="shared" si="16"/>
        <v>80.808334228640092</v>
      </c>
      <c r="N25" s="387">
        <f>'Дод.2 вир-во'!$G$26</f>
        <v>1245.1775126531095</v>
      </c>
      <c r="O25" s="387">
        <f t="shared" si="3"/>
        <v>14.898975012848762</v>
      </c>
      <c r="P25" s="387">
        <f>'Додаток 3'!$F$22</f>
        <v>4320.0896313342873</v>
      </c>
      <c r="Q25" s="387">
        <f t="shared" si="18"/>
        <v>65.558486670803575</v>
      </c>
      <c r="R25" s="387">
        <f>'Дод.4 постачання'!$F$17</f>
        <v>23.121351948420283</v>
      </c>
      <c r="S25" s="387">
        <f t="shared" si="19"/>
        <v>0.35087254498775405</v>
      </c>
      <c r="T25" s="348">
        <f t="shared" si="27"/>
        <v>2392.271930067056</v>
      </c>
      <c r="U25" s="348">
        <f t="shared" si="20"/>
        <v>71.286688292393379</v>
      </c>
      <c r="V25" s="378">
        <f>'Дод.2 вир-во'!$H$26</f>
        <v>227.41402264786197</v>
      </c>
      <c r="W25" s="378">
        <f t="shared" si="5"/>
        <v>5.3773290766020549</v>
      </c>
      <c r="X25" s="378">
        <f>'Додаток 3'!$G$22</f>
        <v>2153.3331526263869</v>
      </c>
      <c r="Y25" s="378">
        <f t="shared" si="6"/>
        <v>65.558486670803575</v>
      </c>
      <c r="Z25" s="378">
        <f>'Дод.4 постачання'!$G$17</f>
        <v>11.524754792807103</v>
      </c>
      <c r="AA25" s="378">
        <f t="shared" si="7"/>
        <v>0.35087254498775405</v>
      </c>
      <c r="AB25" s="348">
        <f t="shared" si="28"/>
        <v>23.335236304662565</v>
      </c>
      <c r="AC25" s="349">
        <f t="shared" si="22"/>
        <v>65.909359215791326</v>
      </c>
      <c r="AD25" s="387">
        <f>'Дод.2 вир-во'!$F$26</f>
        <v>0</v>
      </c>
      <c r="AE25" s="387">
        <f t="shared" si="9"/>
        <v>0</v>
      </c>
      <c r="AF25" s="387">
        <f>'Додаток 3'!$E$22</f>
        <v>23.211009732783744</v>
      </c>
      <c r="AG25" s="387">
        <f t="shared" si="10"/>
        <v>65.558486670803575</v>
      </c>
      <c r="AH25" s="387">
        <f>'Дод.4 постачання'!$E$17</f>
        <v>0.1242265718788218</v>
      </c>
      <c r="AI25" s="387">
        <f t="shared" si="11"/>
        <v>0.35087254498775405</v>
      </c>
      <c r="AJ25" s="358">
        <f t="shared" si="29"/>
        <v>35632.285455006167</v>
      </c>
      <c r="AK25" s="395">
        <f t="shared" si="24"/>
        <v>4.7314853017123099E-2</v>
      </c>
    </row>
    <row r="26" spans="1:37" ht="15.75">
      <c r="A26" s="469" t="s">
        <v>46</v>
      </c>
      <c r="B26" s="362" t="s">
        <v>46</v>
      </c>
      <c r="C26" s="270" t="s">
        <v>47</v>
      </c>
      <c r="D26" s="350">
        <f>SUM(D27:D30)</f>
        <v>3293.6843747724665</v>
      </c>
      <c r="E26" s="350">
        <f t="shared" si="12"/>
        <v>7.9214960179847838</v>
      </c>
      <c r="F26" s="368">
        <f t="shared" ref="F26:J26" si="34">SUM(F27:F30)</f>
        <v>1817.9031985791266</v>
      </c>
      <c r="G26" s="368">
        <f t="shared" si="1"/>
        <v>3.7574045702549066</v>
      </c>
      <c r="H26" s="368">
        <f t="shared" si="34"/>
        <v>1404.6738148360557</v>
      </c>
      <c r="I26" s="368">
        <f t="shared" si="14"/>
        <v>3.9634536024483245</v>
      </c>
      <c r="J26" s="368">
        <f t="shared" si="34"/>
        <v>71.107361357284873</v>
      </c>
      <c r="K26" s="368">
        <f t="shared" si="15"/>
        <v>0.20063784528155307</v>
      </c>
      <c r="L26" s="350">
        <f>SUM(L27:L30)</f>
        <v>804.57173211869065</v>
      </c>
      <c r="M26" s="350">
        <f t="shared" si="16"/>
        <v>10.507777719396554</v>
      </c>
      <c r="N26" s="385">
        <f t="shared" ref="N26:R26" si="35">SUM(N27:N30)</f>
        <v>530.17173906215294</v>
      </c>
      <c r="O26" s="385">
        <f t="shared" si="3"/>
        <v>6.3436862716666766</v>
      </c>
      <c r="P26" s="385">
        <f t="shared" si="35"/>
        <v>261.17861594625572</v>
      </c>
      <c r="Q26" s="385">
        <f t="shared" si="18"/>
        <v>3.9634536024483236</v>
      </c>
      <c r="R26" s="385">
        <f t="shared" si="35"/>
        <v>13.221377110282006</v>
      </c>
      <c r="S26" s="385">
        <f t="shared" si="19"/>
        <v>0.20063784528155307</v>
      </c>
      <c r="T26" s="350">
        <f>SUM(T27:T30)</f>
        <v>233.60204359651419</v>
      </c>
      <c r="U26" s="350">
        <f t="shared" si="20"/>
        <v>6.4536508712510576</v>
      </c>
      <c r="V26" s="376">
        <f t="shared" ref="V26:Z26" si="36">SUM(V27:V30)</f>
        <v>96.828353105607064</v>
      </c>
      <c r="W26" s="376">
        <f t="shared" si="5"/>
        <v>2.2895594235211814</v>
      </c>
      <c r="X26" s="376">
        <f t="shared" si="36"/>
        <v>130.18354258090818</v>
      </c>
      <c r="Y26" s="376">
        <f t="shared" si="6"/>
        <v>3.9634536024483236</v>
      </c>
      <c r="Z26" s="376">
        <f t="shared" si="36"/>
        <v>6.5901479099989766</v>
      </c>
      <c r="AA26" s="376">
        <f t="shared" si="7"/>
        <v>0.2006378452815531</v>
      </c>
      <c r="AB26" s="350">
        <f>SUM(AB27:AB30)</f>
        <v>1.4742983255057953</v>
      </c>
      <c r="AC26" s="350">
        <f t="shared" si="22"/>
        <v>4.1640914477298763</v>
      </c>
      <c r="AD26" s="385">
        <f t="shared" ref="AD26:AJ26" si="37">SUM(AD27:AD30)</f>
        <v>0</v>
      </c>
      <c r="AE26" s="385">
        <f t="shared" si="9"/>
        <v>0</v>
      </c>
      <c r="AF26" s="385">
        <f t="shared" si="37"/>
        <v>1.4032624121391606</v>
      </c>
      <c r="AG26" s="385">
        <f t="shared" si="10"/>
        <v>3.9634536024483236</v>
      </c>
      <c r="AH26" s="385">
        <f t="shared" si="37"/>
        <v>7.103591336663484E-2</v>
      </c>
      <c r="AI26" s="385">
        <f t="shared" si="11"/>
        <v>0.2006378452815531</v>
      </c>
      <c r="AJ26" s="360">
        <f t="shared" si="37"/>
        <v>4333.3324488131775</v>
      </c>
      <c r="AK26" s="397">
        <f t="shared" si="24"/>
        <v>5.7540790682321982E-3</v>
      </c>
    </row>
    <row r="27" spans="1:37" ht="15.6" customHeight="1">
      <c r="A27" s="471" t="s">
        <v>48</v>
      </c>
      <c r="B27" s="407" t="s">
        <v>48</v>
      </c>
      <c r="C27" s="272" t="s">
        <v>49</v>
      </c>
      <c r="D27" s="348">
        <f t="shared" si="25"/>
        <v>2256.1799339652093</v>
      </c>
      <c r="E27" s="348">
        <f t="shared" si="12"/>
        <v>5.4262395327412714</v>
      </c>
      <c r="F27" s="370">
        <f>'Дод.2 вир-во'!$E$28</f>
        <v>1245.2670783941574</v>
      </c>
      <c r="G27" s="370">
        <f t="shared" si="1"/>
        <v>2.5738291319379751</v>
      </c>
      <c r="H27" s="370">
        <f>'Додаток 3'!$D$24</f>
        <v>962.2041805442891</v>
      </c>
      <c r="I27" s="370">
        <f t="shared" si="14"/>
        <v>2.7149731029293833</v>
      </c>
      <c r="J27" s="370">
        <f>'Дод.4 постачання'!$D$19</f>
        <v>48.708675026763032</v>
      </c>
      <c r="K27" s="370">
        <f t="shared" si="15"/>
        <v>0.13743729787391298</v>
      </c>
      <c r="L27" s="348">
        <f t="shared" si="26"/>
        <v>551.13313569009551</v>
      </c>
      <c r="M27" s="348">
        <f t="shared" si="16"/>
        <v>7.1978473173243751</v>
      </c>
      <c r="N27" s="387">
        <f>'Дод.2 вир-во'!$G$28</f>
        <v>363.16862914653177</v>
      </c>
      <c r="O27" s="387">
        <f t="shared" si="3"/>
        <v>4.3454369165210789</v>
      </c>
      <c r="P27" s="387">
        <f>'Додаток 3'!$F$24</f>
        <v>178.90783858713101</v>
      </c>
      <c r="Q27" s="387">
        <f t="shared" si="18"/>
        <v>2.7149731029293833</v>
      </c>
      <c r="R27" s="387">
        <f>'Дод.4 постачання'!$F$19</f>
        <v>9.056667956432797</v>
      </c>
      <c r="S27" s="387">
        <f t="shared" si="19"/>
        <v>0.13743729787391298</v>
      </c>
      <c r="T27" s="348">
        <f t="shared" si="27"/>
        <v>160.01783514309284</v>
      </c>
      <c r="U27" s="348">
        <f t="shared" si="20"/>
        <v>4.4207628721375585</v>
      </c>
      <c r="V27" s="378">
        <f>'Дод.2 вир-во'!$H$28</f>
        <v>66.327602301255794</v>
      </c>
      <c r="W27" s="378">
        <f t="shared" si="5"/>
        <v>1.5683524713342618</v>
      </c>
      <c r="X27" s="378">
        <f>'Додаток 3'!$G$24</f>
        <v>89.175969243817093</v>
      </c>
      <c r="Y27" s="378">
        <f t="shared" si="6"/>
        <v>2.7149731029293833</v>
      </c>
      <c r="Z27" s="378">
        <f>'Дод.4 постачання'!$G$19</f>
        <v>4.5142635980199524</v>
      </c>
      <c r="AA27" s="378">
        <f t="shared" si="7"/>
        <v>0.13743729787391298</v>
      </c>
      <c r="AB27" s="348">
        <f t="shared" si="28"/>
        <v>1.0098971000870323</v>
      </c>
      <c r="AC27" s="349">
        <f t="shared" si="22"/>
        <v>2.8524104008032962</v>
      </c>
      <c r="AD27" s="387">
        <f>'Дод.2 вир-во'!$F$28</f>
        <v>0</v>
      </c>
      <c r="AE27" s="387">
        <f t="shared" si="9"/>
        <v>0</v>
      </c>
      <c r="AF27" s="387">
        <f>'Додаток 3'!$E$24</f>
        <v>0.96123736706699614</v>
      </c>
      <c r="AG27" s="387">
        <f t="shared" si="10"/>
        <v>2.7149731029293833</v>
      </c>
      <c r="AH27" s="387">
        <f>'Дод.4 постачання'!$E$19</f>
        <v>4.8659733020036025E-2</v>
      </c>
      <c r="AI27" s="387">
        <f t="shared" si="11"/>
        <v>0.13743729787391298</v>
      </c>
      <c r="AJ27" s="358">
        <f t="shared" si="29"/>
        <v>2968.3408018984846</v>
      </c>
      <c r="AK27" s="395">
        <f t="shared" si="24"/>
        <v>3.9415548835311665E-3</v>
      </c>
    </row>
    <row r="28" spans="1:37" ht="17.45" customHeight="1">
      <c r="A28" s="471" t="s">
        <v>50</v>
      </c>
      <c r="B28" s="407" t="s">
        <v>50</v>
      </c>
      <c r="C28" s="272" t="s">
        <v>51</v>
      </c>
      <c r="D28" s="348">
        <f t="shared" si="25"/>
        <v>496.35958517842823</v>
      </c>
      <c r="E28" s="348">
        <f t="shared" si="12"/>
        <v>1.1937726963737556</v>
      </c>
      <c r="F28" s="370">
        <f>'Дод.2 вир-во'!$E$29</f>
        <v>273.95875724671464</v>
      </c>
      <c r="G28" s="370">
        <f t="shared" si="1"/>
        <v>0.56624240902635459</v>
      </c>
      <c r="H28" s="370">
        <f>'Додаток 3'!$D$25</f>
        <v>211.68491943998754</v>
      </c>
      <c r="I28" s="370">
        <f t="shared" si="14"/>
        <v>0.59729408185509947</v>
      </c>
      <c r="J28" s="370">
        <f>'Дод.4 постачання'!$D$20</f>
        <v>10.715908491726067</v>
      </c>
      <c r="K28" s="370">
        <f t="shared" si="15"/>
        <v>3.0236205492301656E-2</v>
      </c>
      <c r="L28" s="348">
        <f t="shared" si="26"/>
        <v>121.2492897971713</v>
      </c>
      <c r="M28" s="348">
        <f t="shared" si="16"/>
        <v>1.5835264089820387</v>
      </c>
      <c r="N28" s="387">
        <f>'Дод.2 вир-во'!$G$29</f>
        <v>79.897098412237</v>
      </c>
      <c r="O28" s="387">
        <f t="shared" si="3"/>
        <v>0.95599612163463754</v>
      </c>
      <c r="P28" s="387">
        <f>'Додаток 3'!$F$25</f>
        <v>39.359724437152259</v>
      </c>
      <c r="Q28" s="387">
        <f t="shared" si="18"/>
        <v>0.59729408185509947</v>
      </c>
      <c r="R28" s="387">
        <f>'Дод.4 постачання'!$F$20</f>
        <v>1.9924669477820347</v>
      </c>
      <c r="S28" s="387">
        <f t="shared" si="19"/>
        <v>3.0236205492301656E-2</v>
      </c>
      <c r="T28" s="348">
        <f t="shared" si="27"/>
        <v>35.203923704240459</v>
      </c>
      <c r="U28" s="348">
        <f t="shared" si="20"/>
        <v>0.9725678310409388</v>
      </c>
      <c r="V28" s="378">
        <f>'Дод.2 вир-во'!$H$29</f>
        <v>14.592072506276278</v>
      </c>
      <c r="W28" s="378">
        <f t="shared" si="5"/>
        <v>0.34503754369353767</v>
      </c>
      <c r="X28" s="378">
        <f>'Додаток 3'!$G$25</f>
        <v>19.618713207712293</v>
      </c>
      <c r="Y28" s="378">
        <f t="shared" si="6"/>
        <v>0.59729408185509947</v>
      </c>
      <c r="Z28" s="378">
        <f>'Дод.4 постачання'!$G$20</f>
        <v>0.9931379902518902</v>
      </c>
      <c r="AA28" s="378">
        <f t="shared" si="7"/>
        <v>3.0236205492301656E-2</v>
      </c>
      <c r="AB28" s="348">
        <f t="shared" si="28"/>
        <v>0.22217736172552455</v>
      </c>
      <c r="AC28" s="349">
        <f t="shared" si="22"/>
        <v>0.62753028734740113</v>
      </c>
      <c r="AD28" s="387">
        <f>'Дод.2 вир-во'!$F$29</f>
        <v>0</v>
      </c>
      <c r="AE28" s="387">
        <f t="shared" si="9"/>
        <v>0</v>
      </c>
      <c r="AF28" s="387">
        <f>'Додаток 3'!$E$25</f>
        <v>0.21147222047526421</v>
      </c>
      <c r="AG28" s="387">
        <f t="shared" si="10"/>
        <v>0.59729408185509947</v>
      </c>
      <c r="AH28" s="387">
        <f>'Дод.4 постачання'!$E$20</f>
        <v>1.0705141250260355E-2</v>
      </c>
      <c r="AI28" s="387">
        <f t="shared" si="11"/>
        <v>3.023620549230166E-2</v>
      </c>
      <c r="AJ28" s="358">
        <f t="shared" si="29"/>
        <v>653.03497604156541</v>
      </c>
      <c r="AK28" s="395">
        <f t="shared" si="24"/>
        <v>8.6714207387744518E-4</v>
      </c>
    </row>
    <row r="29" spans="1:37" ht="17.45" customHeight="1">
      <c r="A29" s="471" t="s">
        <v>52</v>
      </c>
      <c r="B29" s="407" t="s">
        <v>52</v>
      </c>
      <c r="C29" s="272" t="s">
        <v>598</v>
      </c>
      <c r="D29" s="348">
        <f t="shared" si="25"/>
        <v>38.456618612446967</v>
      </c>
      <c r="E29" s="348">
        <f t="shared" si="12"/>
        <v>9.2490328926766938E-2</v>
      </c>
      <c r="F29" s="371">
        <f>'Дод.2 вир-во'!$E$30</f>
        <v>21.22559481338719</v>
      </c>
      <c r="G29" s="371">
        <f t="shared" si="1"/>
        <v>4.3870953646230962E-2</v>
      </c>
      <c r="H29" s="371">
        <f>'Додаток 3'!$D$26</f>
        <v>16.400783750195512</v>
      </c>
      <c r="I29" s="371">
        <f t="shared" si="14"/>
        <v>4.6276754611016331E-2</v>
      </c>
      <c r="J29" s="371">
        <f>'Дод.4 постачання'!$D$21</f>
        <v>0.83024004886426328</v>
      </c>
      <c r="K29" s="371">
        <f t="shared" si="15"/>
        <v>2.3426206695196326E-3</v>
      </c>
      <c r="L29" s="348">
        <f t="shared" si="26"/>
        <v>9.3940720262796251</v>
      </c>
      <c r="M29" s="348">
        <f t="shared" si="16"/>
        <v>0.12268740845792685</v>
      </c>
      <c r="N29" s="388">
        <f>'Дод.2 вир-во'!$G$30</f>
        <v>6.1902143764517339</v>
      </c>
      <c r="O29" s="388">
        <f t="shared" si="3"/>
        <v>7.4068033177390871E-2</v>
      </c>
      <c r="P29" s="388">
        <f>'Додаток 3'!$F$26</f>
        <v>3.0494866175104516</v>
      </c>
      <c r="Q29" s="388">
        <f t="shared" si="18"/>
        <v>4.6276754611016331E-2</v>
      </c>
      <c r="R29" s="388">
        <f>'Дод.4 постачання'!$F$21</f>
        <v>0.15437103231744109</v>
      </c>
      <c r="S29" s="388">
        <f t="shared" si="19"/>
        <v>2.3426206695196326E-3</v>
      </c>
      <c r="T29" s="348">
        <f t="shared" si="27"/>
        <v>2.7275062439156619</v>
      </c>
      <c r="U29" s="348">
        <f t="shared" si="20"/>
        <v>7.5351965147156252E-2</v>
      </c>
      <c r="V29" s="379">
        <f>'Дод.2 вир-во'!$H$30</f>
        <v>1.1305549113250764</v>
      </c>
      <c r="W29" s="379">
        <f t="shared" si="5"/>
        <v>2.673258986662028E-2</v>
      </c>
      <c r="X29" s="379">
        <f>'Додаток 3'!$G$26</f>
        <v>1.5200056462596199</v>
      </c>
      <c r="Y29" s="379">
        <f t="shared" si="6"/>
        <v>4.6276754611016331E-2</v>
      </c>
      <c r="Z29" s="379">
        <f>'Дод.4 постачання'!$G$21</f>
        <v>7.6945686330965685E-2</v>
      </c>
      <c r="AA29" s="379">
        <f t="shared" si="7"/>
        <v>2.3426206695196326E-3</v>
      </c>
      <c r="AB29" s="348">
        <f t="shared" si="28"/>
        <v>1.7213710232590902E-2</v>
      </c>
      <c r="AC29" s="336">
        <f t="shared" si="22"/>
        <v>4.8619375280535969E-2</v>
      </c>
      <c r="AD29" s="388">
        <f>'Дод.2 вир-во'!$F$30</f>
        <v>0</v>
      </c>
      <c r="AE29" s="388">
        <f t="shared" si="9"/>
        <v>0</v>
      </c>
      <c r="AF29" s="388">
        <f>'Додаток 3'!$E$26</f>
        <v>1.6384304400917604E-2</v>
      </c>
      <c r="AG29" s="388">
        <f t="shared" si="10"/>
        <v>4.6276754611016338E-2</v>
      </c>
      <c r="AH29" s="388">
        <f>'Дод.4 постачання'!$E$21</f>
        <v>8.2940583167329638E-4</v>
      </c>
      <c r="AI29" s="388">
        <f t="shared" si="11"/>
        <v>2.3426206695196326E-3</v>
      </c>
      <c r="AJ29" s="358">
        <f t="shared" si="29"/>
        <v>50.595410592874842</v>
      </c>
      <c r="AK29" s="395">
        <f t="shared" si="24"/>
        <v>6.7183858261511892E-5</v>
      </c>
    </row>
    <row r="30" spans="1:37" ht="16.149999999999999" customHeight="1">
      <c r="A30" s="471" t="s">
        <v>597</v>
      </c>
      <c r="B30" s="407" t="s">
        <v>597</v>
      </c>
      <c r="C30" s="272" t="s">
        <v>53</v>
      </c>
      <c r="D30" s="348">
        <f t="shared" si="25"/>
        <v>502.68823701638223</v>
      </c>
      <c r="E30" s="348">
        <f t="shared" si="12"/>
        <v>1.2089934599429892</v>
      </c>
      <c r="F30" s="371">
        <f>'Дод.2 вир-во'!$E$31</f>
        <v>277.45176812486727</v>
      </c>
      <c r="G30" s="371">
        <f t="shared" si="1"/>
        <v>0.57346207564434559</v>
      </c>
      <c r="H30" s="371">
        <f>'Додаток 3'!$D$27</f>
        <v>214.3839311015835</v>
      </c>
      <c r="I30" s="371">
        <f t="shared" si="14"/>
        <v>0.60490966305282468</v>
      </c>
      <c r="J30" s="371">
        <f>'Дод.4 постачання'!$D$22</f>
        <v>10.852537789931512</v>
      </c>
      <c r="K30" s="371">
        <f t="shared" si="15"/>
        <v>3.0621721245818825E-2</v>
      </c>
      <c r="L30" s="348">
        <f t="shared" si="26"/>
        <v>122.79523460514415</v>
      </c>
      <c r="M30" s="348">
        <f t="shared" si="16"/>
        <v>1.6037165846322119</v>
      </c>
      <c r="N30" s="388">
        <f>'Дод.2 вир-во'!$G$31</f>
        <v>80.915797126932389</v>
      </c>
      <c r="O30" s="388">
        <f t="shared" si="3"/>
        <v>0.96818520033356836</v>
      </c>
      <c r="P30" s="388">
        <f>'Додаток 3'!$F$27</f>
        <v>39.861566304462009</v>
      </c>
      <c r="Q30" s="388">
        <f t="shared" si="18"/>
        <v>0.60490966305282468</v>
      </c>
      <c r="R30" s="388">
        <f>'Дод.4 постачання'!$F$22</f>
        <v>2.017871173749735</v>
      </c>
      <c r="S30" s="388">
        <f t="shared" si="19"/>
        <v>3.0621721245818825E-2</v>
      </c>
      <c r="T30" s="348">
        <f t="shared" si="27"/>
        <v>35.65277850526526</v>
      </c>
      <c r="U30" s="348">
        <f t="shared" si="20"/>
        <v>0.98496820292540499</v>
      </c>
      <c r="V30" s="379">
        <f>'Дод.2 вир-во'!$H$31</f>
        <v>14.778123386749916</v>
      </c>
      <c r="W30" s="379">
        <f t="shared" si="5"/>
        <v>0.3494368186267614</v>
      </c>
      <c r="X30" s="379">
        <f>'Додаток 3'!$G$27</f>
        <v>19.868854483119176</v>
      </c>
      <c r="Y30" s="379">
        <f t="shared" si="6"/>
        <v>0.60490966305282468</v>
      </c>
      <c r="Z30" s="379">
        <f>'Дод.4 постачання'!$G$22</f>
        <v>1.0058006353961682</v>
      </c>
      <c r="AA30" s="379">
        <f t="shared" si="7"/>
        <v>3.0621721245818825E-2</v>
      </c>
      <c r="AB30" s="348">
        <f t="shared" si="28"/>
        <v>0.22501015346064773</v>
      </c>
      <c r="AC30" s="336">
        <f t="shared" si="22"/>
        <v>0.63553138429864353</v>
      </c>
      <c r="AD30" s="388">
        <f>'Дод.2 вир-во'!$F$31</f>
        <v>0</v>
      </c>
      <c r="AE30" s="388">
        <f t="shared" si="9"/>
        <v>0</v>
      </c>
      <c r="AF30" s="388">
        <f>'Додаток 3'!$E$27</f>
        <v>0.21416852019598256</v>
      </c>
      <c r="AG30" s="388">
        <f t="shared" si="10"/>
        <v>0.60490966305282468</v>
      </c>
      <c r="AH30" s="388">
        <f>'Дод.4 постачання'!$E$22</f>
        <v>1.0841633264665158E-2</v>
      </c>
      <c r="AI30" s="388">
        <f t="shared" si="11"/>
        <v>3.0621721245818825E-2</v>
      </c>
      <c r="AJ30" s="358">
        <f t="shared" si="29"/>
        <v>661.36126028025228</v>
      </c>
      <c r="AK30" s="395">
        <f t="shared" si="24"/>
        <v>8.7819825256207418E-4</v>
      </c>
    </row>
    <row r="31" spans="1:37" ht="15.75">
      <c r="A31" s="469">
        <v>2</v>
      </c>
      <c r="B31" s="362">
        <v>2</v>
      </c>
      <c r="C31" s="270" t="s">
        <v>54</v>
      </c>
      <c r="D31" s="350">
        <f>SUM(D32:D35)</f>
        <v>4332.2405165833716</v>
      </c>
      <c r="E31" s="350">
        <f t="shared" si="12"/>
        <v>10.43274023966665</v>
      </c>
      <c r="F31" s="368">
        <f t="shared" ref="F31:J31" si="38">SUM(F32:F35)</f>
        <v>2373.2877843760029</v>
      </c>
      <c r="G31" s="368">
        <f t="shared" si="1"/>
        <v>4.9053229976790718</v>
      </c>
      <c r="H31" s="368">
        <f t="shared" si="38"/>
        <v>1861.061020924179</v>
      </c>
      <c r="I31" s="368">
        <f t="shared" si="14"/>
        <v>5.2512041798251916</v>
      </c>
      <c r="J31" s="368">
        <f t="shared" si="38"/>
        <v>97.891711283189551</v>
      </c>
      <c r="K31" s="368">
        <f t="shared" si="15"/>
        <v>0.27621306216238711</v>
      </c>
      <c r="L31" s="350">
        <f>SUM(L32:L35)</f>
        <v>1056.3823255281716</v>
      </c>
      <c r="M31" s="350">
        <f t="shared" si="16"/>
        <v>13.809152566633889</v>
      </c>
      <c r="N31" s="385">
        <f t="shared" ref="N31:R31" si="39">SUM(N32:N35)</f>
        <v>692.14362619584892</v>
      </c>
      <c r="O31" s="385">
        <f t="shared" si="3"/>
        <v>8.281735324646311</v>
      </c>
      <c r="P31" s="385">
        <f t="shared" si="39"/>
        <v>346.03716286491289</v>
      </c>
      <c r="Q31" s="385">
        <f t="shared" si="18"/>
        <v>5.2512041798251907</v>
      </c>
      <c r="R31" s="385">
        <f t="shared" si="39"/>
        <v>18.20153646740966</v>
      </c>
      <c r="S31" s="385">
        <f t="shared" si="19"/>
        <v>0.27621306216238711</v>
      </c>
      <c r="T31" s="350">
        <f>SUM(T32:T35)</f>
        <v>307.9636931863788</v>
      </c>
      <c r="U31" s="350">
        <f t="shared" si="20"/>
        <v>8.5164561609425764</v>
      </c>
      <c r="V31" s="376">
        <f t="shared" ref="V31:Z31" si="40">SUM(V32:V35)</f>
        <v>126.4102223849963</v>
      </c>
      <c r="W31" s="376">
        <f t="shared" si="5"/>
        <v>2.9890389189549968</v>
      </c>
      <c r="X31" s="376">
        <f t="shared" si="40"/>
        <v>172.48098035587614</v>
      </c>
      <c r="Y31" s="376">
        <f t="shared" si="6"/>
        <v>5.2512041798251916</v>
      </c>
      <c r="Z31" s="376">
        <f t="shared" si="40"/>
        <v>9.0724904455063538</v>
      </c>
      <c r="AA31" s="376">
        <f t="shared" si="7"/>
        <v>0.27621306216238711</v>
      </c>
      <c r="AB31" s="350">
        <f>SUM(AB32:AB35)</f>
        <v>1.9569843954019654</v>
      </c>
      <c r="AC31" s="350">
        <f t="shared" si="22"/>
        <v>5.5274172419875782</v>
      </c>
      <c r="AD31" s="385">
        <f t="shared" ref="AD31:AJ31" si="41">SUM(AD32:AD35)</f>
        <v>0</v>
      </c>
      <c r="AE31" s="385">
        <f t="shared" si="9"/>
        <v>0</v>
      </c>
      <c r="AF31" s="385">
        <f t="shared" si="41"/>
        <v>1.8591910447658171</v>
      </c>
      <c r="AG31" s="385">
        <f t="shared" si="10"/>
        <v>5.2512041798251916</v>
      </c>
      <c r="AH31" s="385">
        <f t="shared" si="41"/>
        <v>9.7793350636148579E-2</v>
      </c>
      <c r="AI31" s="385">
        <f t="shared" si="11"/>
        <v>0.27621306216238706</v>
      </c>
      <c r="AJ31" s="360">
        <f t="shared" si="41"/>
        <v>5698.5435196933231</v>
      </c>
      <c r="AK31" s="397">
        <f t="shared" si="24"/>
        <v>7.5668946182650141E-3</v>
      </c>
    </row>
    <row r="32" spans="1:37" ht="15.75">
      <c r="A32" s="471" t="s">
        <v>16</v>
      </c>
      <c r="B32" s="407" t="s">
        <v>16</v>
      </c>
      <c r="C32" s="272" t="s">
        <v>49</v>
      </c>
      <c r="D32" s="348">
        <f t="shared" si="25"/>
        <v>2841.7723484154844</v>
      </c>
      <c r="E32" s="348">
        <f t="shared" si="12"/>
        <v>6.8434503157889646</v>
      </c>
      <c r="F32" s="371">
        <f>'Дод.2 вир-во'!$E$33</f>
        <v>1556.7795866031265</v>
      </c>
      <c r="G32" s="371">
        <f t="shared" si="1"/>
        <v>3.2176909849512687</v>
      </c>
      <c r="H32" s="371">
        <f>'Додаток 3'!$D$29</f>
        <v>1220.7798084459018</v>
      </c>
      <c r="I32" s="371">
        <f t="shared" si="14"/>
        <v>3.4445748745916522</v>
      </c>
      <c r="J32" s="371">
        <f>'Дод.4 постачання'!$D$24</f>
        <v>64.212953366456205</v>
      </c>
      <c r="K32" s="371">
        <f t="shared" si="15"/>
        <v>0.18118445624604401</v>
      </c>
      <c r="L32" s="348">
        <f t="shared" si="26"/>
        <v>692.94354054200437</v>
      </c>
      <c r="M32" s="348">
        <f t="shared" si="16"/>
        <v>9.0582385185436429</v>
      </c>
      <c r="N32" s="388">
        <f>'Дод.2 вир-во'!$G$33</f>
        <v>454.01787147464233</v>
      </c>
      <c r="O32" s="388">
        <f t="shared" si="3"/>
        <v>5.4324791877059475</v>
      </c>
      <c r="P32" s="388">
        <f>'Додаток 3'!$F$29</f>
        <v>226.98620660359424</v>
      </c>
      <c r="Q32" s="388">
        <f t="shared" si="18"/>
        <v>3.4445748745916522</v>
      </c>
      <c r="R32" s="388">
        <f>'Дод.4 постачання'!$F$24</f>
        <v>11.939462463767718</v>
      </c>
      <c r="S32" s="388">
        <f t="shared" si="19"/>
        <v>0.18118445624604401</v>
      </c>
      <c r="T32" s="348">
        <f t="shared" si="27"/>
        <v>202.01156982465042</v>
      </c>
      <c r="U32" s="348">
        <f t="shared" si="20"/>
        <v>5.5864464431319512</v>
      </c>
      <c r="V32" s="379">
        <f>'Дод.2 вир-во'!$H$33</f>
        <v>82.91992865023137</v>
      </c>
      <c r="W32" s="379">
        <f t="shared" si="5"/>
        <v>1.9606871122942555</v>
      </c>
      <c r="X32" s="379">
        <f>'Додаток 3'!$G$29</f>
        <v>113.14045901345341</v>
      </c>
      <c r="Y32" s="379">
        <f t="shared" si="6"/>
        <v>3.4445748745916522</v>
      </c>
      <c r="Z32" s="379">
        <f>'Дод.4 постачання'!$G$24</f>
        <v>5.951182160965665</v>
      </c>
      <c r="AA32" s="379">
        <f t="shared" si="7"/>
        <v>0.18118445624604401</v>
      </c>
      <c r="AB32" s="348">
        <f t="shared" si="28"/>
        <v>1.2837016134828618</v>
      </c>
      <c r="AC32" s="336">
        <f t="shared" si="22"/>
        <v>3.6257593308376963</v>
      </c>
      <c r="AD32" s="388">
        <f>'Дод.2 вир-во'!$F$33</f>
        <v>0</v>
      </c>
      <c r="AE32" s="388">
        <f t="shared" si="9"/>
        <v>0</v>
      </c>
      <c r="AF32" s="388">
        <f>'Додаток 3'!$E$29</f>
        <v>1.2195531806724236</v>
      </c>
      <c r="AG32" s="388">
        <f t="shared" si="10"/>
        <v>3.4445748745916522</v>
      </c>
      <c r="AH32" s="388">
        <f>'Дод.4 постачання'!$E$24</f>
        <v>6.4148432810438305E-2</v>
      </c>
      <c r="AI32" s="388">
        <f t="shared" si="11"/>
        <v>0.18118445624604404</v>
      </c>
      <c r="AJ32" s="358">
        <f t="shared" si="29"/>
        <v>3738.011160395622</v>
      </c>
      <c r="AK32" s="395">
        <f t="shared" si="24"/>
        <v>4.9635729612071836E-3</v>
      </c>
    </row>
    <row r="33" spans="1:37" ht="15.75">
      <c r="A33" s="471" t="s">
        <v>17</v>
      </c>
      <c r="B33" s="407" t="s">
        <v>17</v>
      </c>
      <c r="C33" s="272" t="s">
        <v>55</v>
      </c>
      <c r="D33" s="348">
        <f t="shared" si="25"/>
        <v>625.18991625606145</v>
      </c>
      <c r="E33" s="348">
        <f t="shared" si="12"/>
        <v>1.5055590683580591</v>
      </c>
      <c r="F33" s="371">
        <f>'Дод.2 вир-во'!$E$34</f>
        <v>342.49150905268783</v>
      </c>
      <c r="G33" s="371">
        <f t="shared" si="1"/>
        <v>0.70789201668927904</v>
      </c>
      <c r="H33" s="371">
        <f>'Додаток 3'!$D$30</f>
        <v>268.57155748250926</v>
      </c>
      <c r="I33" s="371">
        <f t="shared" si="14"/>
        <v>0.75780647135039425</v>
      </c>
      <c r="J33" s="371">
        <f>'Дод.4 постачання'!$D$25</f>
        <v>14.126849720864396</v>
      </c>
      <c r="K33" s="371">
        <f t="shared" si="15"/>
        <v>3.9860580318385873E-2</v>
      </c>
      <c r="L33" s="348">
        <f t="shared" si="26"/>
        <v>152.44757884573227</v>
      </c>
      <c r="M33" s="348">
        <f t="shared" si="16"/>
        <v>1.9928124729640884</v>
      </c>
      <c r="N33" s="388">
        <f>'Дод.2 вир-во'!$G$34</f>
        <v>99.883931724421316</v>
      </c>
      <c r="O33" s="388">
        <f t="shared" si="3"/>
        <v>1.1951454212953083</v>
      </c>
      <c r="P33" s="388">
        <f>'Додаток 3'!$F$30</f>
        <v>49.936965382955407</v>
      </c>
      <c r="Q33" s="388">
        <f t="shared" si="18"/>
        <v>0.75780647135039425</v>
      </c>
      <c r="R33" s="388">
        <f>'Дод.4 постачання'!$F$25</f>
        <v>2.6266817383555638</v>
      </c>
      <c r="S33" s="388">
        <f t="shared" si="19"/>
        <v>3.9860580318385873E-2</v>
      </c>
      <c r="T33" s="348">
        <f t="shared" si="27"/>
        <v>44.442545324782969</v>
      </c>
      <c r="U33" s="348">
        <f t="shared" si="20"/>
        <v>1.2290182163735162</v>
      </c>
      <c r="V33" s="379">
        <f>'Дод.2 вир-во'!$H$34</f>
        <v>18.242384303050901</v>
      </c>
      <c r="W33" s="379">
        <f t="shared" si="5"/>
        <v>0.43135116470473617</v>
      </c>
      <c r="X33" s="379">
        <f>'Додаток 3'!$G$30</f>
        <v>24.890900948150584</v>
      </c>
      <c r="Y33" s="379">
        <f t="shared" si="6"/>
        <v>0.75780647135039425</v>
      </c>
      <c r="Z33" s="379">
        <f>'Дод.4 постачання'!$G$25</f>
        <v>1.3092600735814861</v>
      </c>
      <c r="AA33" s="379">
        <f t="shared" si="7"/>
        <v>3.9860580318385873E-2</v>
      </c>
      <c r="AB33" s="348">
        <f t="shared" si="28"/>
        <v>0.28241435457128172</v>
      </c>
      <c r="AC33" s="336">
        <f t="shared" si="22"/>
        <v>0.79766705166878016</v>
      </c>
      <c r="AD33" s="388">
        <f>'Дод.2 вир-во'!$F$34</f>
        <v>0</v>
      </c>
      <c r="AE33" s="388">
        <f t="shared" si="9"/>
        <v>0</v>
      </c>
      <c r="AF33" s="388">
        <f>'Додаток 3'!$E$30</f>
        <v>0.26830169937272141</v>
      </c>
      <c r="AG33" s="388">
        <f t="shared" si="10"/>
        <v>0.75780647135039425</v>
      </c>
      <c r="AH33" s="388">
        <f>'Дод.4 постачання'!$E$25</f>
        <v>1.4112655198560307E-2</v>
      </c>
      <c r="AI33" s="388">
        <f t="shared" si="11"/>
        <v>3.9860580318385873E-2</v>
      </c>
      <c r="AJ33" s="358">
        <f t="shared" si="29"/>
        <v>822.36245478114802</v>
      </c>
      <c r="AK33" s="395">
        <f t="shared" si="24"/>
        <v>1.0919860507938284E-3</v>
      </c>
    </row>
    <row r="34" spans="1:37" ht="15.75">
      <c r="A34" s="471" t="s">
        <v>56</v>
      </c>
      <c r="B34" s="407" t="s">
        <v>56</v>
      </c>
      <c r="C34" s="272" t="s">
        <v>598</v>
      </c>
      <c r="D34" s="348">
        <f t="shared" si="25"/>
        <v>94.43793551994915</v>
      </c>
      <c r="E34" s="348">
        <f t="shared" si="12"/>
        <v>0.22742191858429742</v>
      </c>
      <c r="F34" s="371">
        <f>'Дод.2 вир-во'!$E$35</f>
        <v>51.734985140654928</v>
      </c>
      <c r="G34" s="371">
        <f t="shared" si="1"/>
        <v>0.10693048439625454</v>
      </c>
      <c r="H34" s="371">
        <f>'Додаток 3'!$D$31</f>
        <v>40.569021969107482</v>
      </c>
      <c r="I34" s="371">
        <f t="shared" si="14"/>
        <v>0.11447030233850483</v>
      </c>
      <c r="J34" s="371">
        <f>'Дод.4 постачання'!$D$26</f>
        <v>2.1339284101867393</v>
      </c>
      <c r="K34" s="371">
        <f t="shared" si="15"/>
        <v>6.0211318495380275E-3</v>
      </c>
      <c r="L34" s="348">
        <f t="shared" si="26"/>
        <v>23.027937982843415</v>
      </c>
      <c r="M34" s="348">
        <f t="shared" si="16"/>
        <v>0.30102388237239386</v>
      </c>
      <c r="N34" s="388">
        <f>'Дод.2 вир-во'!$G$35</f>
        <v>15.087946962090021</v>
      </c>
      <c r="O34" s="388">
        <f t="shared" si="3"/>
        <v>0.18053244818435102</v>
      </c>
      <c r="P34" s="388">
        <f>'Додаток 3'!$F$31</f>
        <v>7.5432181452185771</v>
      </c>
      <c r="Q34" s="388">
        <f t="shared" si="18"/>
        <v>0.11447030233850483</v>
      </c>
      <c r="R34" s="388">
        <f>'Дод.4 постачання'!$F$26</f>
        <v>0.39677287553481955</v>
      </c>
      <c r="S34" s="388">
        <f t="shared" si="19"/>
        <v>6.0211318495380275E-3</v>
      </c>
      <c r="T34" s="348">
        <f t="shared" si="27"/>
        <v>6.7132596374306006</v>
      </c>
      <c r="U34" s="348">
        <f t="shared" si="20"/>
        <v>0.18564909651412029</v>
      </c>
      <c r="V34" s="379">
        <f>'Дод.2 вир-во'!$H$35</f>
        <v>2.7555996452550549</v>
      </c>
      <c r="W34" s="379">
        <f t="shared" si="5"/>
        <v>6.515766232607742E-2</v>
      </c>
      <c r="X34" s="379">
        <f>'Додаток 3'!$G$31</f>
        <v>3.7598899781566133</v>
      </c>
      <c r="Y34" s="379">
        <f t="shared" si="6"/>
        <v>0.11447030233850483</v>
      </c>
      <c r="Z34" s="379">
        <f>'Дод.4 постачання'!$G$26</f>
        <v>0.19777001401893318</v>
      </c>
      <c r="AA34" s="379">
        <f t="shared" si="7"/>
        <v>6.0211318495380275E-3</v>
      </c>
      <c r="AB34" s="348">
        <f t="shared" si="28"/>
        <v>4.2660042866749931E-2</v>
      </c>
      <c r="AC34" s="336">
        <f t="shared" si="22"/>
        <v>0.12049143418804285</v>
      </c>
      <c r="AD34" s="388">
        <f>'Дод.2 вир-во'!$F$35</f>
        <v>0</v>
      </c>
      <c r="AE34" s="388">
        <f t="shared" si="9"/>
        <v>0</v>
      </c>
      <c r="AF34" s="388">
        <f>'Додаток 3'!$E$31</f>
        <v>4.0528258607241671E-2</v>
      </c>
      <c r="AG34" s="388">
        <f t="shared" si="10"/>
        <v>0.11447030233850483</v>
      </c>
      <c r="AH34" s="388">
        <f>'Дод.4 постачання'!$E$26</f>
        <v>2.1317842595082633E-3</v>
      </c>
      <c r="AI34" s="388">
        <f t="shared" si="11"/>
        <v>6.0211318495380283E-3</v>
      </c>
      <c r="AJ34" s="358">
        <f t="shared" si="29"/>
        <v>124.22179318308991</v>
      </c>
      <c r="AK34" s="395">
        <f t="shared" si="24"/>
        <v>1.6494973058641115E-4</v>
      </c>
    </row>
    <row r="35" spans="1:37" ht="15.75">
      <c r="A35" s="471" t="s">
        <v>599</v>
      </c>
      <c r="B35" s="407" t="s">
        <v>599</v>
      </c>
      <c r="C35" s="272" t="s">
        <v>53</v>
      </c>
      <c r="D35" s="348">
        <f t="shared" si="25"/>
        <v>770.84031639187606</v>
      </c>
      <c r="E35" s="348">
        <f t="shared" si="12"/>
        <v>1.8563089369353285</v>
      </c>
      <c r="F35" s="371">
        <f>'Дод.2 вир-во'!$E$36</f>
        <v>422.28170357953348</v>
      </c>
      <c r="G35" s="371">
        <f t="shared" si="1"/>
        <v>0.87280951164226928</v>
      </c>
      <c r="H35" s="371">
        <f>'Додаток 3'!$D$32</f>
        <v>331.1406330266604</v>
      </c>
      <c r="I35" s="371">
        <f t="shared" si="14"/>
        <v>0.93435253154464004</v>
      </c>
      <c r="J35" s="371">
        <f>'Дод.4 постачання'!$D$27</f>
        <v>17.417979785682203</v>
      </c>
      <c r="K35" s="371">
        <f t="shared" si="15"/>
        <v>4.9146893748419136E-2</v>
      </c>
      <c r="L35" s="348">
        <f t="shared" si="26"/>
        <v>187.96326815759156</v>
      </c>
      <c r="M35" s="348">
        <f t="shared" si="16"/>
        <v>2.4570776927537641</v>
      </c>
      <c r="N35" s="388">
        <f>'Дод.2 вир-во'!$G$36</f>
        <v>123.1538760346953</v>
      </c>
      <c r="O35" s="388">
        <f t="shared" si="3"/>
        <v>1.473578267460705</v>
      </c>
      <c r="P35" s="388">
        <f>'Додаток 3'!$F$32</f>
        <v>61.570772733144679</v>
      </c>
      <c r="Q35" s="388">
        <f t="shared" si="18"/>
        <v>0.93435253154463993</v>
      </c>
      <c r="R35" s="388">
        <f>'Дод.4 постачання'!$F$27</f>
        <v>3.2386193897515567</v>
      </c>
      <c r="S35" s="388">
        <f t="shared" si="19"/>
        <v>4.9146893748419143E-2</v>
      </c>
      <c r="T35" s="348">
        <f t="shared" si="27"/>
        <v>54.796318399514782</v>
      </c>
      <c r="U35" s="348">
        <f t="shared" si="20"/>
        <v>1.5153424049229871</v>
      </c>
      <c r="V35" s="379">
        <f>'Дод.2 вир-во'!$H$36</f>
        <v>22.492309786458978</v>
      </c>
      <c r="W35" s="379">
        <f t="shared" si="5"/>
        <v>0.53184297962992788</v>
      </c>
      <c r="X35" s="379">
        <f>'Додаток 3'!$G$32</f>
        <v>30.68973041611553</v>
      </c>
      <c r="Y35" s="379">
        <f t="shared" si="6"/>
        <v>0.93435253154463993</v>
      </c>
      <c r="Z35" s="379">
        <f>'Дод.4 постачання'!$G$27</f>
        <v>1.6142781969402691</v>
      </c>
      <c r="AA35" s="379">
        <f t="shared" si="7"/>
        <v>4.9146893748419143E-2</v>
      </c>
      <c r="AB35" s="348">
        <f t="shared" si="28"/>
        <v>0.34820838448107211</v>
      </c>
      <c r="AC35" s="336">
        <f t="shared" si="22"/>
        <v>0.98349942529305912</v>
      </c>
      <c r="AD35" s="388">
        <f>'Дод.2 вир-во'!$F$36</f>
        <v>0</v>
      </c>
      <c r="AE35" s="388">
        <f t="shared" si="9"/>
        <v>0</v>
      </c>
      <c r="AF35" s="388">
        <f>'Додаток 3'!$E$32</f>
        <v>0.33080790611343042</v>
      </c>
      <c r="AG35" s="388">
        <f t="shared" si="10"/>
        <v>0.93435253154463993</v>
      </c>
      <c r="AH35" s="388">
        <f>'Дод.4 постачання'!$E$27</f>
        <v>1.7400478367641713E-2</v>
      </c>
      <c r="AI35" s="388">
        <f t="shared" si="11"/>
        <v>4.9146893748419136E-2</v>
      </c>
      <c r="AJ35" s="358">
        <f t="shared" si="29"/>
        <v>1013.9481113334634</v>
      </c>
      <c r="AK35" s="395">
        <f t="shared" si="24"/>
        <v>1.3463858756775917E-3</v>
      </c>
    </row>
    <row r="36" spans="1:37" ht="15.75">
      <c r="A36" s="472" t="s">
        <v>192</v>
      </c>
      <c r="B36" s="353" t="s">
        <v>192</v>
      </c>
      <c r="C36" s="266" t="s">
        <v>548</v>
      </c>
      <c r="D36" s="349">
        <f>SUM(D37:D39)</f>
        <v>0</v>
      </c>
      <c r="E36" s="349">
        <f t="shared" si="12"/>
        <v>0</v>
      </c>
      <c r="F36" s="370">
        <f t="shared" ref="F36:J36" si="42">SUM(F37:F39)</f>
        <v>0</v>
      </c>
      <c r="G36" s="370">
        <f t="shared" si="1"/>
        <v>0</v>
      </c>
      <c r="H36" s="370">
        <f t="shared" si="42"/>
        <v>0</v>
      </c>
      <c r="I36" s="370">
        <f t="shared" si="14"/>
        <v>0</v>
      </c>
      <c r="J36" s="370">
        <f t="shared" si="42"/>
        <v>0</v>
      </c>
      <c r="K36" s="370">
        <f t="shared" si="15"/>
        <v>0</v>
      </c>
      <c r="L36" s="349">
        <f>SUM(L37:L39)</f>
        <v>0</v>
      </c>
      <c r="M36" s="349">
        <f t="shared" si="16"/>
        <v>0</v>
      </c>
      <c r="N36" s="387">
        <f t="shared" ref="N36:R36" si="43">SUM(N37:N39)</f>
        <v>0</v>
      </c>
      <c r="O36" s="387">
        <f t="shared" si="3"/>
        <v>0</v>
      </c>
      <c r="P36" s="387">
        <f t="shared" si="43"/>
        <v>0</v>
      </c>
      <c r="Q36" s="387">
        <f t="shared" si="18"/>
        <v>0</v>
      </c>
      <c r="R36" s="387">
        <f t="shared" si="43"/>
        <v>0</v>
      </c>
      <c r="S36" s="387">
        <f t="shared" si="19"/>
        <v>0</v>
      </c>
      <c r="T36" s="349">
        <f>SUM(T37:T39)</f>
        <v>0</v>
      </c>
      <c r="U36" s="349">
        <f t="shared" si="20"/>
        <v>0</v>
      </c>
      <c r="V36" s="378">
        <f t="shared" ref="V36:Z36" si="44">SUM(V37:V39)</f>
        <v>0</v>
      </c>
      <c r="W36" s="378">
        <f t="shared" si="5"/>
        <v>0</v>
      </c>
      <c r="X36" s="378">
        <f t="shared" si="44"/>
        <v>0</v>
      </c>
      <c r="Y36" s="378">
        <f t="shared" si="6"/>
        <v>0</v>
      </c>
      <c r="Z36" s="378">
        <f t="shared" si="44"/>
        <v>0</v>
      </c>
      <c r="AA36" s="378">
        <f t="shared" si="7"/>
        <v>0</v>
      </c>
      <c r="AB36" s="349">
        <f>SUM(AB37:AB39)</f>
        <v>0</v>
      </c>
      <c r="AC36" s="349">
        <f t="shared" si="22"/>
        <v>0</v>
      </c>
      <c r="AD36" s="387">
        <f t="shared" ref="AD36:AJ36" si="45">SUM(AD37:AD39)</f>
        <v>0</v>
      </c>
      <c r="AE36" s="387">
        <f t="shared" si="9"/>
        <v>0</v>
      </c>
      <c r="AF36" s="387">
        <f t="shared" si="45"/>
        <v>0</v>
      </c>
      <c r="AG36" s="387">
        <f t="shared" si="10"/>
        <v>0</v>
      </c>
      <c r="AH36" s="387">
        <f t="shared" si="45"/>
        <v>0</v>
      </c>
      <c r="AI36" s="387">
        <f t="shared" si="11"/>
        <v>0</v>
      </c>
      <c r="AJ36" s="349">
        <f t="shared" si="45"/>
        <v>0</v>
      </c>
      <c r="AK36" s="395">
        <f t="shared" si="24"/>
        <v>0</v>
      </c>
    </row>
    <row r="37" spans="1:37" ht="15.75" hidden="1" outlineLevel="1">
      <c r="A37" s="473" t="s">
        <v>57</v>
      </c>
      <c r="B37" s="354" t="s">
        <v>57</v>
      </c>
      <c r="C37" s="265" t="s">
        <v>49</v>
      </c>
      <c r="D37" s="348">
        <f t="shared" si="25"/>
        <v>0</v>
      </c>
      <c r="E37" s="348">
        <f t="shared" si="12"/>
        <v>0</v>
      </c>
      <c r="F37" s="371"/>
      <c r="G37" s="371">
        <f t="shared" si="1"/>
        <v>0</v>
      </c>
      <c r="H37" s="371"/>
      <c r="I37" s="371">
        <f t="shared" si="14"/>
        <v>0</v>
      </c>
      <c r="J37" s="371"/>
      <c r="K37" s="371">
        <f t="shared" si="15"/>
        <v>0</v>
      </c>
      <c r="L37" s="348">
        <f t="shared" si="26"/>
        <v>0</v>
      </c>
      <c r="M37" s="348">
        <f t="shared" si="16"/>
        <v>0</v>
      </c>
      <c r="N37" s="388"/>
      <c r="O37" s="388">
        <f t="shared" si="3"/>
        <v>0</v>
      </c>
      <c r="P37" s="388"/>
      <c r="Q37" s="388">
        <f t="shared" si="18"/>
        <v>0</v>
      </c>
      <c r="R37" s="388"/>
      <c r="S37" s="388">
        <f t="shared" si="19"/>
        <v>0</v>
      </c>
      <c r="T37" s="348">
        <f t="shared" si="27"/>
        <v>0</v>
      </c>
      <c r="U37" s="348">
        <f t="shared" si="20"/>
        <v>0</v>
      </c>
      <c r="V37" s="379"/>
      <c r="W37" s="379">
        <f t="shared" si="5"/>
        <v>0</v>
      </c>
      <c r="X37" s="379"/>
      <c r="Y37" s="379">
        <f t="shared" si="6"/>
        <v>0</v>
      </c>
      <c r="Z37" s="379"/>
      <c r="AA37" s="379">
        <f t="shared" si="7"/>
        <v>0</v>
      </c>
      <c r="AB37" s="348">
        <f t="shared" si="28"/>
        <v>0</v>
      </c>
      <c r="AC37" s="336">
        <f t="shared" si="22"/>
        <v>0</v>
      </c>
      <c r="AD37" s="388"/>
      <c r="AE37" s="388">
        <f t="shared" si="9"/>
        <v>0</v>
      </c>
      <c r="AF37" s="388"/>
      <c r="AG37" s="388">
        <f t="shared" si="10"/>
        <v>0</v>
      </c>
      <c r="AH37" s="388"/>
      <c r="AI37" s="388">
        <f t="shared" si="11"/>
        <v>0</v>
      </c>
      <c r="AJ37" s="358">
        <f t="shared" si="29"/>
        <v>0</v>
      </c>
      <c r="AK37" s="395">
        <f t="shared" si="24"/>
        <v>0</v>
      </c>
    </row>
    <row r="38" spans="1:37" ht="15.75" hidden="1" outlineLevel="1">
      <c r="A38" s="473" t="s">
        <v>58</v>
      </c>
      <c r="B38" s="354" t="s">
        <v>58</v>
      </c>
      <c r="C38" s="265" t="s">
        <v>55</v>
      </c>
      <c r="D38" s="348">
        <f t="shared" si="25"/>
        <v>0</v>
      </c>
      <c r="E38" s="348">
        <f t="shared" si="12"/>
        <v>0</v>
      </c>
      <c r="F38" s="371"/>
      <c r="G38" s="371">
        <f t="shared" si="1"/>
        <v>0</v>
      </c>
      <c r="H38" s="371"/>
      <c r="I38" s="371">
        <f t="shared" si="14"/>
        <v>0</v>
      </c>
      <c r="J38" s="371"/>
      <c r="K38" s="371">
        <f t="shared" si="15"/>
        <v>0</v>
      </c>
      <c r="L38" s="348">
        <f t="shared" si="26"/>
        <v>0</v>
      </c>
      <c r="M38" s="348">
        <f t="shared" si="16"/>
        <v>0</v>
      </c>
      <c r="N38" s="388"/>
      <c r="O38" s="388">
        <f t="shared" si="3"/>
        <v>0</v>
      </c>
      <c r="P38" s="388"/>
      <c r="Q38" s="388">
        <f t="shared" si="18"/>
        <v>0</v>
      </c>
      <c r="R38" s="388"/>
      <c r="S38" s="388">
        <f t="shared" si="19"/>
        <v>0</v>
      </c>
      <c r="T38" s="348">
        <f t="shared" si="27"/>
        <v>0</v>
      </c>
      <c r="U38" s="348">
        <f t="shared" si="20"/>
        <v>0</v>
      </c>
      <c r="V38" s="379"/>
      <c r="W38" s="379">
        <f t="shared" si="5"/>
        <v>0</v>
      </c>
      <c r="X38" s="379"/>
      <c r="Y38" s="379">
        <f t="shared" si="6"/>
        <v>0</v>
      </c>
      <c r="Z38" s="379"/>
      <c r="AA38" s="379">
        <f t="shared" si="7"/>
        <v>0</v>
      </c>
      <c r="AB38" s="348">
        <f t="shared" si="28"/>
        <v>0</v>
      </c>
      <c r="AC38" s="336">
        <f t="shared" si="22"/>
        <v>0</v>
      </c>
      <c r="AD38" s="388"/>
      <c r="AE38" s="388">
        <f t="shared" si="9"/>
        <v>0</v>
      </c>
      <c r="AF38" s="388"/>
      <c r="AG38" s="388">
        <f t="shared" si="10"/>
        <v>0</v>
      </c>
      <c r="AH38" s="388"/>
      <c r="AI38" s="388">
        <f t="shared" si="11"/>
        <v>0</v>
      </c>
      <c r="AJ38" s="358">
        <f t="shared" si="29"/>
        <v>0</v>
      </c>
      <c r="AK38" s="395">
        <f t="shared" si="24"/>
        <v>0</v>
      </c>
    </row>
    <row r="39" spans="1:37" ht="15.75" hidden="1" outlineLevel="1">
      <c r="A39" s="473" t="s">
        <v>59</v>
      </c>
      <c r="B39" s="354" t="s">
        <v>59</v>
      </c>
      <c r="C39" s="265" t="s">
        <v>53</v>
      </c>
      <c r="D39" s="348">
        <f t="shared" si="25"/>
        <v>0</v>
      </c>
      <c r="E39" s="348">
        <f t="shared" si="12"/>
        <v>0</v>
      </c>
      <c r="F39" s="371"/>
      <c r="G39" s="371">
        <f t="shared" si="1"/>
        <v>0</v>
      </c>
      <c r="H39" s="371"/>
      <c r="I39" s="371">
        <f t="shared" si="14"/>
        <v>0</v>
      </c>
      <c r="J39" s="371"/>
      <c r="K39" s="371">
        <f t="shared" si="15"/>
        <v>0</v>
      </c>
      <c r="L39" s="348">
        <f t="shared" si="26"/>
        <v>0</v>
      </c>
      <c r="M39" s="348">
        <f t="shared" si="16"/>
        <v>0</v>
      </c>
      <c r="N39" s="388"/>
      <c r="O39" s="388">
        <f t="shared" si="3"/>
        <v>0</v>
      </c>
      <c r="P39" s="388"/>
      <c r="Q39" s="388">
        <f t="shared" si="18"/>
        <v>0</v>
      </c>
      <c r="R39" s="388"/>
      <c r="S39" s="388">
        <f t="shared" si="19"/>
        <v>0</v>
      </c>
      <c r="T39" s="348">
        <f t="shared" si="27"/>
        <v>0</v>
      </c>
      <c r="U39" s="348">
        <f t="shared" si="20"/>
        <v>0</v>
      </c>
      <c r="V39" s="379"/>
      <c r="W39" s="379">
        <f t="shared" si="5"/>
        <v>0</v>
      </c>
      <c r="X39" s="379"/>
      <c r="Y39" s="379">
        <f t="shared" si="6"/>
        <v>0</v>
      </c>
      <c r="Z39" s="379"/>
      <c r="AA39" s="379">
        <f t="shared" si="7"/>
        <v>0</v>
      </c>
      <c r="AB39" s="348">
        <f t="shared" si="28"/>
        <v>0</v>
      </c>
      <c r="AC39" s="336">
        <f t="shared" si="22"/>
        <v>0</v>
      </c>
      <c r="AD39" s="388"/>
      <c r="AE39" s="388">
        <f t="shared" si="9"/>
        <v>0</v>
      </c>
      <c r="AF39" s="388"/>
      <c r="AG39" s="388">
        <f t="shared" si="10"/>
        <v>0</v>
      </c>
      <c r="AH39" s="388"/>
      <c r="AI39" s="388">
        <f t="shared" si="11"/>
        <v>0</v>
      </c>
      <c r="AJ39" s="358">
        <f t="shared" si="29"/>
        <v>0</v>
      </c>
      <c r="AK39" s="395">
        <f t="shared" si="24"/>
        <v>0</v>
      </c>
    </row>
    <row r="40" spans="1:37" ht="15.75" collapsed="1">
      <c r="A40" s="472" t="s">
        <v>193</v>
      </c>
      <c r="B40" s="353" t="s">
        <v>193</v>
      </c>
      <c r="C40" s="266" t="s">
        <v>549</v>
      </c>
      <c r="D40" s="348">
        <f t="shared" ref="D40:D41" si="46">F40+H40+J40</f>
        <v>0</v>
      </c>
      <c r="E40" s="348">
        <f t="shared" si="12"/>
        <v>0</v>
      </c>
      <c r="F40" s="371">
        <f>'Дод.2 вир-во'!$E$41</f>
        <v>0</v>
      </c>
      <c r="G40" s="371">
        <f t="shared" si="1"/>
        <v>0</v>
      </c>
      <c r="H40" s="371">
        <f>'Додаток 3'!$D$36</f>
        <v>0</v>
      </c>
      <c r="I40" s="371">
        <f t="shared" si="14"/>
        <v>0</v>
      </c>
      <c r="J40" s="371">
        <f>'Дод.4 постачання'!$D$32</f>
        <v>0</v>
      </c>
      <c r="K40" s="371">
        <f t="shared" si="15"/>
        <v>0</v>
      </c>
      <c r="L40" s="348">
        <f t="shared" si="26"/>
        <v>0</v>
      </c>
      <c r="M40" s="348">
        <f t="shared" si="16"/>
        <v>0</v>
      </c>
      <c r="N40" s="388">
        <f>'Дод.2 вир-во'!$G$41</f>
        <v>0</v>
      </c>
      <c r="O40" s="388">
        <f t="shared" si="3"/>
        <v>0</v>
      </c>
      <c r="P40" s="388">
        <f>'Додаток 3'!$F$36</f>
        <v>0</v>
      </c>
      <c r="Q40" s="388">
        <f t="shared" si="18"/>
        <v>0</v>
      </c>
      <c r="R40" s="388">
        <f>'Дод.4 постачання'!$F$32</f>
        <v>0</v>
      </c>
      <c r="S40" s="388">
        <f t="shared" si="19"/>
        <v>0</v>
      </c>
      <c r="T40" s="348">
        <f t="shared" si="27"/>
        <v>0</v>
      </c>
      <c r="U40" s="348">
        <f t="shared" si="20"/>
        <v>0</v>
      </c>
      <c r="V40" s="379">
        <f>'Дод.2 вир-во'!$H$41</f>
        <v>0</v>
      </c>
      <c r="W40" s="379">
        <f t="shared" si="5"/>
        <v>0</v>
      </c>
      <c r="X40" s="379">
        <f>'Додаток 3'!$G$36</f>
        <v>0</v>
      </c>
      <c r="Y40" s="379">
        <f t="shared" si="6"/>
        <v>0</v>
      </c>
      <c r="Z40" s="379">
        <f>'Дод.4 постачання'!$G$32</f>
        <v>0</v>
      </c>
      <c r="AA40" s="379">
        <f t="shared" si="7"/>
        <v>0</v>
      </c>
      <c r="AB40" s="348">
        <f t="shared" si="28"/>
        <v>0</v>
      </c>
      <c r="AC40" s="336">
        <f t="shared" si="22"/>
        <v>0</v>
      </c>
      <c r="AD40" s="388">
        <f>'Дод.2 вир-во'!$F$41</f>
        <v>0</v>
      </c>
      <c r="AE40" s="388">
        <f t="shared" si="9"/>
        <v>0</v>
      </c>
      <c r="AF40" s="388">
        <f>'Додаток 3'!$E$36</f>
        <v>0</v>
      </c>
      <c r="AG40" s="388">
        <f t="shared" si="10"/>
        <v>0</v>
      </c>
      <c r="AH40" s="388">
        <f>'Дод.4 постачання'!$E$32</f>
        <v>0</v>
      </c>
      <c r="AI40" s="388">
        <f t="shared" si="11"/>
        <v>0</v>
      </c>
      <c r="AJ40" s="358">
        <f t="shared" si="29"/>
        <v>0</v>
      </c>
      <c r="AK40" s="395">
        <f t="shared" si="24"/>
        <v>0</v>
      </c>
    </row>
    <row r="41" spans="1:37" ht="15.75">
      <c r="A41" s="472" t="s">
        <v>186</v>
      </c>
      <c r="B41" s="353" t="s">
        <v>186</v>
      </c>
      <c r="C41" s="266" t="s">
        <v>8</v>
      </c>
      <c r="D41" s="348">
        <f t="shared" si="46"/>
        <v>0</v>
      </c>
      <c r="E41" s="348">
        <f t="shared" si="12"/>
        <v>0</v>
      </c>
      <c r="F41" s="371">
        <f>'Дод.2 вир-во'!$E$42</f>
        <v>0</v>
      </c>
      <c r="G41" s="371">
        <f t="shared" si="1"/>
        <v>0</v>
      </c>
      <c r="H41" s="371">
        <f>'Додаток 3'!$D$37</f>
        <v>0</v>
      </c>
      <c r="I41" s="371">
        <f t="shared" si="14"/>
        <v>0</v>
      </c>
      <c r="J41" s="371">
        <f>'Дод.4 постачання'!$D$33</f>
        <v>0</v>
      </c>
      <c r="K41" s="371">
        <f t="shared" si="15"/>
        <v>0</v>
      </c>
      <c r="L41" s="348">
        <f t="shared" si="26"/>
        <v>0</v>
      </c>
      <c r="M41" s="348">
        <f t="shared" si="16"/>
        <v>0</v>
      </c>
      <c r="N41" s="388">
        <f>'Дод.2 вир-во'!$G$42</f>
        <v>0</v>
      </c>
      <c r="O41" s="388">
        <f t="shared" si="3"/>
        <v>0</v>
      </c>
      <c r="P41" s="388">
        <f>'Додаток 3'!$F$37</f>
        <v>0</v>
      </c>
      <c r="Q41" s="388">
        <f t="shared" si="18"/>
        <v>0</v>
      </c>
      <c r="R41" s="388">
        <f>'Дод.4 постачання'!$F$33</f>
        <v>0</v>
      </c>
      <c r="S41" s="388">
        <f t="shared" si="19"/>
        <v>0</v>
      </c>
      <c r="T41" s="348">
        <f t="shared" si="27"/>
        <v>0</v>
      </c>
      <c r="U41" s="348">
        <f t="shared" si="20"/>
        <v>0</v>
      </c>
      <c r="V41" s="379">
        <f>'Дод.2 вир-во'!$H$42</f>
        <v>0</v>
      </c>
      <c r="W41" s="379">
        <f t="shared" si="5"/>
        <v>0</v>
      </c>
      <c r="X41" s="379">
        <f>'Додаток 3'!$G$37</f>
        <v>0</v>
      </c>
      <c r="Y41" s="379">
        <f t="shared" si="6"/>
        <v>0</v>
      </c>
      <c r="Z41" s="379">
        <f>'Дод.4 постачання'!$G$33</f>
        <v>0</v>
      </c>
      <c r="AA41" s="379">
        <f t="shared" si="7"/>
        <v>0</v>
      </c>
      <c r="AB41" s="348">
        <f t="shared" si="28"/>
        <v>0</v>
      </c>
      <c r="AC41" s="336">
        <f t="shared" si="22"/>
        <v>0</v>
      </c>
      <c r="AD41" s="388">
        <f>'Дод.2 вир-во'!$F$42</f>
        <v>0</v>
      </c>
      <c r="AE41" s="388">
        <f t="shared" si="9"/>
        <v>0</v>
      </c>
      <c r="AF41" s="388">
        <f>'Додаток 3'!$E$37</f>
        <v>0</v>
      </c>
      <c r="AG41" s="388">
        <f t="shared" si="10"/>
        <v>0</v>
      </c>
      <c r="AH41" s="388">
        <f>'Дод.4 постачання'!$E$33</f>
        <v>0</v>
      </c>
      <c r="AI41" s="388">
        <f t="shared" si="11"/>
        <v>0</v>
      </c>
      <c r="AJ41" s="358">
        <f t="shared" si="29"/>
        <v>0</v>
      </c>
      <c r="AK41" s="395">
        <f t="shared" si="24"/>
        <v>0</v>
      </c>
    </row>
    <row r="42" spans="1:37" ht="45" hidden="1" customHeight="1" outlineLevel="1">
      <c r="A42" s="472"/>
      <c r="B42" s="353"/>
      <c r="C42" s="266" t="s">
        <v>683</v>
      </c>
      <c r="D42" s="348"/>
      <c r="E42" s="348"/>
      <c r="F42" s="371"/>
      <c r="G42" s="371">
        <f t="shared" si="1"/>
        <v>0</v>
      </c>
      <c r="H42" s="371">
        <f>'Додаток 3'!$D$40</f>
        <v>116650.53140598348</v>
      </c>
      <c r="I42" s="371">
        <f t="shared" si="14"/>
        <v>329.14329579249522</v>
      </c>
      <c r="J42" s="371"/>
      <c r="K42" s="371">
        <f t="shared" si="15"/>
        <v>0</v>
      </c>
      <c r="L42" s="348">
        <f>P42</f>
        <v>25605.15028238175</v>
      </c>
      <c r="M42" s="348">
        <f t="shared" si="16"/>
        <v>388.56483238589414</v>
      </c>
      <c r="N42" s="388"/>
      <c r="O42" s="388">
        <f t="shared" si="3"/>
        <v>0</v>
      </c>
      <c r="P42" s="388">
        <f>'Додаток 3'!$F$40</f>
        <v>25605.15028238175</v>
      </c>
      <c r="Q42" s="388">
        <f t="shared" si="18"/>
        <v>388.56483238589414</v>
      </c>
      <c r="R42" s="388"/>
      <c r="S42" s="388">
        <f t="shared" si="19"/>
        <v>0</v>
      </c>
      <c r="T42" s="348">
        <f>X42</f>
        <v>11833.689972960852</v>
      </c>
      <c r="U42" s="348">
        <f t="shared" si="20"/>
        <v>360.27811368275565</v>
      </c>
      <c r="V42" s="379"/>
      <c r="W42" s="379">
        <f t="shared" si="5"/>
        <v>0</v>
      </c>
      <c r="X42" s="379">
        <f>'Додаток 3'!$G$40</f>
        <v>11833.689972960852</v>
      </c>
      <c r="Y42" s="379">
        <f t="shared" si="6"/>
        <v>360.27811368275565</v>
      </c>
      <c r="Z42" s="379"/>
      <c r="AA42" s="379">
        <f t="shared" si="7"/>
        <v>0</v>
      </c>
      <c r="AB42" s="348">
        <f>AF42</f>
        <v>104.42793460786791</v>
      </c>
      <c r="AC42" s="348">
        <f t="shared" si="22"/>
        <v>294.9521558030205</v>
      </c>
      <c r="AD42" s="388"/>
      <c r="AE42" s="388">
        <f t="shared" si="9"/>
        <v>0</v>
      </c>
      <c r="AF42" s="388">
        <f>'Додаток 3'!$E$40</f>
        <v>104.42793460786791</v>
      </c>
      <c r="AG42" s="388">
        <f t="shared" si="10"/>
        <v>294.9521558030205</v>
      </c>
      <c r="AH42" s="388"/>
      <c r="AI42" s="388">
        <f t="shared" si="11"/>
        <v>0</v>
      </c>
      <c r="AJ42" s="358">
        <f t="shared" si="29"/>
        <v>37543.268189950468</v>
      </c>
      <c r="AK42" s="395">
        <f t="shared" si="24"/>
        <v>4.9852379478520656E-2</v>
      </c>
    </row>
    <row r="43" spans="1:37" s="332" customFormat="1" ht="15.75" collapsed="1">
      <c r="A43" s="469" t="s">
        <v>187</v>
      </c>
      <c r="B43" s="362" t="s">
        <v>187</v>
      </c>
      <c r="C43" s="270" t="s">
        <v>685</v>
      </c>
      <c r="D43" s="350">
        <f>D12+D31+D36+D40+D41</f>
        <v>199185.68281072556</v>
      </c>
      <c r="E43" s="350">
        <f t="shared" si="12"/>
        <v>808.71554662430538</v>
      </c>
      <c r="F43" s="368">
        <f t="shared" ref="F43:J43" si="47">F12+F31+F36+F40+F41</f>
        <v>109249.44930600781</v>
      </c>
      <c r="G43" s="368">
        <f t="shared" si="1"/>
        <v>225.80651183246056</v>
      </c>
      <c r="H43" s="368">
        <f>H12+H31+H36+H40+H41+H42</f>
        <v>202404.125691141</v>
      </c>
      <c r="I43" s="368">
        <f t="shared" si="14"/>
        <v>571.10722265053823</v>
      </c>
      <c r="J43" s="368">
        <f t="shared" si="47"/>
        <v>4182.6392195602266</v>
      </c>
      <c r="K43" s="368">
        <f t="shared" si="15"/>
        <v>11.801812141306604</v>
      </c>
      <c r="L43" s="350">
        <f>L12+L31+L36+L40+L41</f>
        <v>74889.937748765704</v>
      </c>
      <c r="M43" s="350">
        <f t="shared" si="16"/>
        <v>1338.3258855277297</v>
      </c>
      <c r="N43" s="385">
        <f t="shared" ref="N43" si="48">N12+N31+N36+N40+N41</f>
        <v>58167.60638465255</v>
      </c>
      <c r="O43" s="385">
        <f t="shared" si="3"/>
        <v>695.99531414248622</v>
      </c>
      <c r="P43" s="385">
        <f>P12+P31+P36+P40+P41+P42</f>
        <v>41549.780865837325</v>
      </c>
      <c r="Q43" s="385">
        <f t="shared" si="18"/>
        <v>630.52875924393697</v>
      </c>
      <c r="R43" s="385">
        <f t="shared" ref="R43" si="49">R12+R31+R36+R40+R41</f>
        <v>777.70078065758412</v>
      </c>
      <c r="S43" s="385">
        <f t="shared" si="19"/>
        <v>11.801812141306604</v>
      </c>
      <c r="T43" s="350">
        <f>T12+T31+T36+T40+T41</f>
        <v>23117.512497312866</v>
      </c>
      <c r="U43" s="350">
        <f t="shared" si="20"/>
        <v>963.58005669736679</v>
      </c>
      <c r="V43" s="376">
        <f t="shared" ref="V43" si="50">V12+V31+V36+V40+V41</f>
        <v>14782.326520065591</v>
      </c>
      <c r="W43" s="376">
        <f t="shared" si="5"/>
        <v>349.53620401526143</v>
      </c>
      <c r="X43" s="376">
        <f>X12+X31+X36+X40+X41+X42</f>
        <v>19781.233790733724</v>
      </c>
      <c r="Y43" s="376">
        <f t="shared" si="6"/>
        <v>602.24204054079871</v>
      </c>
      <c r="Z43" s="376">
        <f t="shared" ref="Z43" si="51">Z12+Z31+Z36+Z40+Z41</f>
        <v>387.64215947440232</v>
      </c>
      <c r="AA43" s="376">
        <f t="shared" si="7"/>
        <v>11.801812141306604</v>
      </c>
      <c r="AB43" s="350">
        <f>AB12+AB31+AB36+AB40+AB41</f>
        <v>89.845866444994371</v>
      </c>
      <c r="AC43" s="350">
        <f t="shared" si="22"/>
        <v>548.71789480236998</v>
      </c>
      <c r="AD43" s="385">
        <f t="shared" ref="AD43" si="52">AD12+AD31+AD36+AD40+AD41</f>
        <v>0</v>
      </c>
      <c r="AE43" s="385">
        <f t="shared" si="9"/>
        <v>0</v>
      </c>
      <c r="AF43" s="385">
        <f>AF12+AF31+AF36+AF40+AF41+AF42</f>
        <v>190.09536450883587</v>
      </c>
      <c r="AG43" s="385">
        <f t="shared" si="10"/>
        <v>536.91608266106334</v>
      </c>
      <c r="AH43" s="385">
        <f t="shared" ref="AH43:AJ43" si="53">AH12+AH31+AH36+AH40+AH41</f>
        <v>4.1784365440263951</v>
      </c>
      <c r="AI43" s="385">
        <f t="shared" si="11"/>
        <v>11.801812141306605</v>
      </c>
      <c r="AJ43" s="360">
        <f t="shared" si="53"/>
        <v>297282.97892324906</v>
      </c>
      <c r="AK43" s="397">
        <f t="shared" si="24"/>
        <v>0.3947515651222378</v>
      </c>
    </row>
    <row r="44" spans="1:37" s="333" customFormat="1" ht="63">
      <c r="A44" s="470" t="s">
        <v>188</v>
      </c>
      <c r="B44" s="400"/>
      <c r="C44" s="271" t="s">
        <v>564</v>
      </c>
      <c r="D44" s="347"/>
      <c r="E44" s="347">
        <f t="shared" si="12"/>
        <v>0</v>
      </c>
      <c r="F44" s="367"/>
      <c r="G44" s="367">
        <f t="shared" si="1"/>
        <v>0</v>
      </c>
      <c r="H44" s="367"/>
      <c r="I44" s="367">
        <f t="shared" si="14"/>
        <v>0</v>
      </c>
      <c r="J44" s="367"/>
      <c r="K44" s="367">
        <f t="shared" si="15"/>
        <v>0</v>
      </c>
      <c r="L44" s="347"/>
      <c r="M44" s="347">
        <f t="shared" si="16"/>
        <v>0</v>
      </c>
      <c r="N44" s="384"/>
      <c r="O44" s="384">
        <f t="shared" si="3"/>
        <v>0</v>
      </c>
      <c r="P44" s="384"/>
      <c r="Q44" s="384">
        <f t="shared" si="18"/>
        <v>0</v>
      </c>
      <c r="R44" s="384"/>
      <c r="S44" s="384">
        <f t="shared" si="19"/>
        <v>0</v>
      </c>
      <c r="T44" s="347"/>
      <c r="U44" s="347">
        <f t="shared" si="20"/>
        <v>0</v>
      </c>
      <c r="V44" s="375"/>
      <c r="W44" s="375">
        <f t="shared" si="5"/>
        <v>0</v>
      </c>
      <c r="X44" s="375"/>
      <c r="Y44" s="375">
        <f t="shared" si="6"/>
        <v>0</v>
      </c>
      <c r="Z44" s="375"/>
      <c r="AA44" s="375">
        <f t="shared" si="7"/>
        <v>0</v>
      </c>
      <c r="AB44" s="347"/>
      <c r="AC44" s="337">
        <f t="shared" si="22"/>
        <v>0</v>
      </c>
      <c r="AD44" s="384"/>
      <c r="AE44" s="384">
        <f t="shared" si="9"/>
        <v>0</v>
      </c>
      <c r="AF44" s="384"/>
      <c r="AG44" s="384">
        <f t="shared" si="10"/>
        <v>0</v>
      </c>
      <c r="AH44" s="384"/>
      <c r="AI44" s="384">
        <f t="shared" si="11"/>
        <v>0</v>
      </c>
      <c r="AJ44" s="359"/>
      <c r="AK44" s="395">
        <f t="shared" si="24"/>
        <v>0</v>
      </c>
    </row>
    <row r="45" spans="1:37" s="333" customFormat="1" ht="19.5" customHeight="1">
      <c r="A45" s="474" t="s">
        <v>188</v>
      </c>
      <c r="B45" s="402" t="s">
        <v>188</v>
      </c>
      <c r="C45" s="261" t="s">
        <v>624</v>
      </c>
      <c r="D45" s="348">
        <f t="shared" ref="D45" si="54">F45+H45+J45</f>
        <v>0</v>
      </c>
      <c r="E45" s="348">
        <f t="shared" si="12"/>
        <v>0</v>
      </c>
      <c r="F45" s="371">
        <f>'Дод.2 вир-во'!$E$44</f>
        <v>0</v>
      </c>
      <c r="G45" s="371">
        <f t="shared" si="1"/>
        <v>0</v>
      </c>
      <c r="H45" s="367"/>
      <c r="I45" s="371">
        <f t="shared" si="14"/>
        <v>0</v>
      </c>
      <c r="J45" s="367"/>
      <c r="K45" s="371">
        <f t="shared" si="15"/>
        <v>0</v>
      </c>
      <c r="L45" s="348">
        <f t="shared" ref="L45" si="55">N45+P45+R45</f>
        <v>0</v>
      </c>
      <c r="M45" s="348">
        <f t="shared" si="16"/>
        <v>0</v>
      </c>
      <c r="N45" s="388">
        <f>'Дод.2 вир-во'!$G$44</f>
        <v>0</v>
      </c>
      <c r="O45" s="388">
        <f t="shared" si="3"/>
        <v>0</v>
      </c>
      <c r="P45" s="384"/>
      <c r="Q45" s="388">
        <f t="shared" si="18"/>
        <v>0</v>
      </c>
      <c r="R45" s="384"/>
      <c r="S45" s="388">
        <f t="shared" si="19"/>
        <v>0</v>
      </c>
      <c r="T45" s="348">
        <f t="shared" ref="T45" si="56">V45+X45+Z45</f>
        <v>0</v>
      </c>
      <c r="U45" s="348">
        <f t="shared" si="20"/>
        <v>0</v>
      </c>
      <c r="V45" s="379">
        <f>'Дод.2 вир-во'!$H$44</f>
        <v>0</v>
      </c>
      <c r="W45" s="379">
        <f t="shared" si="5"/>
        <v>0</v>
      </c>
      <c r="X45" s="375"/>
      <c r="Y45" s="379">
        <f t="shared" si="6"/>
        <v>0</v>
      </c>
      <c r="Z45" s="375"/>
      <c r="AA45" s="379">
        <f t="shared" si="7"/>
        <v>0</v>
      </c>
      <c r="AB45" s="348">
        <f t="shared" ref="AB45" si="57">AD45+AF45+AH45</f>
        <v>0</v>
      </c>
      <c r="AC45" s="336">
        <f t="shared" si="22"/>
        <v>0</v>
      </c>
      <c r="AD45" s="388">
        <f>'Дод.2 вир-во'!$F$44</f>
        <v>0</v>
      </c>
      <c r="AE45" s="388">
        <f t="shared" si="9"/>
        <v>0</v>
      </c>
      <c r="AF45" s="384"/>
      <c r="AG45" s="388">
        <f t="shared" si="10"/>
        <v>0</v>
      </c>
      <c r="AH45" s="384"/>
      <c r="AI45" s="388">
        <f t="shared" si="11"/>
        <v>0</v>
      </c>
      <c r="AJ45" s="358">
        <f t="shared" ref="AJ45" si="58">D45+L45+T45+AB45</f>
        <v>0</v>
      </c>
      <c r="AK45" s="395">
        <f t="shared" si="24"/>
        <v>0</v>
      </c>
    </row>
    <row r="46" spans="1:37" s="333" customFormat="1" ht="22.5" customHeight="1">
      <c r="A46" s="475">
        <v>8</v>
      </c>
      <c r="B46" s="403">
        <v>8</v>
      </c>
      <c r="C46" s="261" t="s">
        <v>551</v>
      </c>
      <c r="D46" s="337">
        <f>SUM(D47:D51)</f>
        <v>27567.845603570197</v>
      </c>
      <c r="E46" s="337">
        <f t="shared" si="12"/>
        <v>73.763808432283085</v>
      </c>
      <c r="F46" s="367">
        <f>SUM(F47:F51)</f>
        <v>5329.2414295613571</v>
      </c>
      <c r="G46" s="367">
        <f t="shared" si="1"/>
        <v>11.014951796705395</v>
      </c>
      <c r="H46" s="367">
        <f t="shared" ref="H46:J46" si="59">SUM(H47:H51)</f>
        <v>18288.655919396144</v>
      </c>
      <c r="I46" s="367">
        <f t="shared" si="14"/>
        <v>51.603609622443649</v>
      </c>
      <c r="J46" s="367">
        <f t="shared" si="59"/>
        <v>3949.9482546126942</v>
      </c>
      <c r="K46" s="367">
        <f t="shared" si="15"/>
        <v>11.145247013134043</v>
      </c>
      <c r="L46" s="337">
        <f>SUM(L47:L51)</f>
        <v>6275.8897598272633</v>
      </c>
      <c r="M46" s="337">
        <f t="shared" si="16"/>
        <v>86.130298709457946</v>
      </c>
      <c r="N46" s="384">
        <f>SUM(N47:N51)</f>
        <v>2837.4442138854902</v>
      </c>
      <c r="O46" s="384">
        <f t="shared" si="3"/>
        <v>33.950990933779813</v>
      </c>
      <c r="P46" s="384">
        <f t="shared" ref="P46:R46" si="60">SUM(P47:P51)</f>
        <v>3400.5089224950611</v>
      </c>
      <c r="Q46" s="384">
        <f t="shared" si="18"/>
        <v>51.603609622443656</v>
      </c>
      <c r="R46" s="384">
        <f t="shared" si="60"/>
        <v>37.936623446711423</v>
      </c>
      <c r="S46" s="384">
        <f t="shared" si="19"/>
        <v>0.5756981532344686</v>
      </c>
      <c r="T46" s="337">
        <f>SUM(T47:T51)</f>
        <v>2434.9699249637829</v>
      </c>
      <c r="U46" s="337">
        <f t="shared" si="20"/>
        <v>69.229854313007948</v>
      </c>
      <c r="V46" s="375">
        <f>SUM(V47:V51)</f>
        <v>721.08909853978491</v>
      </c>
      <c r="W46" s="375">
        <f t="shared" si="5"/>
        <v>17.050546537329826</v>
      </c>
      <c r="X46" s="375">
        <f t="shared" ref="X46:Z46" si="61">SUM(X47:X51)</f>
        <v>1694.9714527911003</v>
      </c>
      <c r="Y46" s="375">
        <f t="shared" si="6"/>
        <v>51.603609622443649</v>
      </c>
      <c r="Z46" s="375">
        <f t="shared" si="61"/>
        <v>18.90937363289768</v>
      </c>
      <c r="AA46" s="375">
        <f t="shared" si="7"/>
        <v>0.5756981532344686</v>
      </c>
      <c r="AB46" s="337">
        <f>SUM(AB47:AB51)</f>
        <v>18.474105827256093</v>
      </c>
      <c r="AC46" s="337">
        <f t="shared" si="22"/>
        <v>52.179307775678126</v>
      </c>
      <c r="AD46" s="384">
        <f>SUM(AD47:AD51)</f>
        <v>0</v>
      </c>
      <c r="AE46" s="384">
        <f t="shared" si="9"/>
        <v>0</v>
      </c>
      <c r="AF46" s="384">
        <f t="shared" ref="AF46:AH46" si="62">SUM(AF47:AF51)</f>
        <v>18.270279654376758</v>
      </c>
      <c r="AG46" s="384">
        <f t="shared" si="10"/>
        <v>51.603609622443656</v>
      </c>
      <c r="AH46" s="384">
        <f t="shared" si="62"/>
        <v>0.2038261728793363</v>
      </c>
      <c r="AI46" s="384">
        <f t="shared" si="11"/>
        <v>0.57569815323446849</v>
      </c>
      <c r="AJ46" s="359">
        <f>SUM(AJ47:AJ51)</f>
        <v>36297.179394188497</v>
      </c>
      <c r="AK46" s="395">
        <f t="shared" si="24"/>
        <v>4.8197742189194662E-2</v>
      </c>
    </row>
    <row r="47" spans="1:37" s="333" customFormat="1" ht="21.75" customHeight="1">
      <c r="A47" s="476" t="s">
        <v>94</v>
      </c>
      <c r="B47" s="399" t="s">
        <v>94</v>
      </c>
      <c r="C47" s="308" t="s">
        <v>62</v>
      </c>
      <c r="D47" s="348">
        <f>F47+H47+J47</f>
        <v>4962.2122086426343</v>
      </c>
      <c r="E47" s="348">
        <f t="shared" si="12"/>
        <v>13.277485517810955</v>
      </c>
      <c r="F47" s="371">
        <f>'Дод.2 вир-во'!$E$46</f>
        <v>959.26345732104437</v>
      </c>
      <c r="G47" s="371">
        <f t="shared" si="1"/>
        <v>1.9826913234069714</v>
      </c>
      <c r="H47" s="371">
        <f>'Додаток 3'!$D$47</f>
        <v>3291.9580654913057</v>
      </c>
      <c r="I47" s="371">
        <f t="shared" si="14"/>
        <v>9.2886497320398558</v>
      </c>
      <c r="J47" s="371">
        <f>'Дод.4 постачання'!$D$37</f>
        <v>710.99068583028509</v>
      </c>
      <c r="K47" s="371">
        <f t="shared" si="15"/>
        <v>2.0061444623641282</v>
      </c>
      <c r="L47" s="348">
        <f t="shared" ref="L47:L63" si="63">N47+P47+R47</f>
        <v>1129.6601567689077</v>
      </c>
      <c r="M47" s="348">
        <f t="shared" si="16"/>
        <v>15.503453767702432</v>
      </c>
      <c r="N47" s="388">
        <f>'Дод.2 вир-во'!$G$46</f>
        <v>510.73995849938819</v>
      </c>
      <c r="O47" s="388">
        <f t="shared" si="3"/>
        <v>6.111178368080366</v>
      </c>
      <c r="P47" s="388">
        <f>'Додаток 3'!$F$47</f>
        <v>612.09160604911131</v>
      </c>
      <c r="Q47" s="388">
        <f t="shared" si="18"/>
        <v>9.2886497320398629</v>
      </c>
      <c r="R47" s="388">
        <f>'Дод.4 постачання'!$F$37</f>
        <v>6.8285922204080585</v>
      </c>
      <c r="S47" s="388">
        <f t="shared" si="19"/>
        <v>0.10362566758220437</v>
      </c>
      <c r="T47" s="348">
        <f t="shared" ref="T47:T63" si="64">V47+X47+Z47</f>
        <v>438.29458649348095</v>
      </c>
      <c r="U47" s="348">
        <f t="shared" si="20"/>
        <v>12.461373776341429</v>
      </c>
      <c r="V47" s="379">
        <f>'Дод.2 вир-во'!$H$46</f>
        <v>129.79603773716133</v>
      </c>
      <c r="W47" s="379">
        <f t="shared" si="5"/>
        <v>3.0690983767193698</v>
      </c>
      <c r="X47" s="379">
        <f>'Додаток 3'!$G$47</f>
        <v>305.09486150239803</v>
      </c>
      <c r="Y47" s="379">
        <f t="shared" si="6"/>
        <v>9.2886497320398558</v>
      </c>
      <c r="Z47" s="379">
        <f>'Дод.4 постачання'!$G$37</f>
        <v>3.4036872539215839</v>
      </c>
      <c r="AA47" s="379">
        <f t="shared" si="7"/>
        <v>0.10362566758220441</v>
      </c>
      <c r="AB47" s="348">
        <f t="shared" ref="AB47:AB63" si="65">AD47+AF47+AH47</f>
        <v>3.3253390489060983</v>
      </c>
      <c r="AC47" s="336">
        <f t="shared" si="22"/>
        <v>9.3922753996220649</v>
      </c>
      <c r="AD47" s="388">
        <f>'Дод.2 вир-во'!$F$46</f>
        <v>0</v>
      </c>
      <c r="AE47" s="388">
        <f t="shared" si="9"/>
        <v>0</v>
      </c>
      <c r="AF47" s="388">
        <f>'Додаток 3'!$E$47</f>
        <v>3.2886503377878178</v>
      </c>
      <c r="AG47" s="388">
        <f t="shared" si="10"/>
        <v>9.2886497320398611</v>
      </c>
      <c r="AH47" s="388">
        <f>'Дод.4 постачання'!$E$37</f>
        <v>3.6688711118280537E-2</v>
      </c>
      <c r="AI47" s="388">
        <f t="shared" si="11"/>
        <v>0.10362566758220433</v>
      </c>
      <c r="AJ47" s="358">
        <f t="shared" ref="AJ47:AJ51" si="66">D47+L47+T47+AB47</f>
        <v>6533.4922909539291</v>
      </c>
      <c r="AK47" s="395">
        <f t="shared" si="24"/>
        <v>8.6755935940550383E-3</v>
      </c>
    </row>
    <row r="48" spans="1:37" s="333" customFormat="1" ht="16.5" customHeight="1">
      <c r="A48" s="476" t="s">
        <v>95</v>
      </c>
      <c r="B48" s="399" t="s">
        <v>95</v>
      </c>
      <c r="C48" s="308" t="s">
        <v>64</v>
      </c>
      <c r="D48" s="348">
        <f t="shared" ref="D48:D63" si="67">F48+H48+J48</f>
        <v>0</v>
      </c>
      <c r="E48" s="348">
        <f t="shared" si="12"/>
        <v>0</v>
      </c>
      <c r="F48" s="371">
        <f>'Дод.2 вир-во'!$E$47</f>
        <v>0</v>
      </c>
      <c r="G48" s="371">
        <f t="shared" si="1"/>
        <v>0</v>
      </c>
      <c r="H48" s="371">
        <f>'Додаток 3'!$D$48</f>
        <v>0</v>
      </c>
      <c r="I48" s="371">
        <f t="shared" si="14"/>
        <v>0</v>
      </c>
      <c r="J48" s="371">
        <f>'Дод.4 постачання'!$D$38</f>
        <v>0</v>
      </c>
      <c r="K48" s="371">
        <f t="shared" si="15"/>
        <v>0</v>
      </c>
      <c r="L48" s="348">
        <f t="shared" si="63"/>
        <v>0</v>
      </c>
      <c r="M48" s="348">
        <f t="shared" si="16"/>
        <v>0</v>
      </c>
      <c r="N48" s="388">
        <f>'Дод.2 вир-во'!$G$47</f>
        <v>0</v>
      </c>
      <c r="O48" s="388">
        <f t="shared" si="3"/>
        <v>0</v>
      </c>
      <c r="P48" s="388">
        <f>'Додаток 3'!$F$48</f>
        <v>0</v>
      </c>
      <c r="Q48" s="388">
        <f t="shared" si="18"/>
        <v>0</v>
      </c>
      <c r="R48" s="388">
        <f>'Дод.4 постачання'!$F$38</f>
        <v>0</v>
      </c>
      <c r="S48" s="388">
        <f t="shared" si="19"/>
        <v>0</v>
      </c>
      <c r="T48" s="348">
        <f t="shared" si="64"/>
        <v>0</v>
      </c>
      <c r="U48" s="348">
        <f t="shared" si="20"/>
        <v>0</v>
      </c>
      <c r="V48" s="379">
        <f>'Дод.2 вир-во'!$H$47</f>
        <v>0</v>
      </c>
      <c r="W48" s="379">
        <f t="shared" si="5"/>
        <v>0</v>
      </c>
      <c r="X48" s="379">
        <f>'Додаток 3'!$G$48</f>
        <v>0</v>
      </c>
      <c r="Y48" s="379">
        <f t="shared" si="6"/>
        <v>0</v>
      </c>
      <c r="Z48" s="379">
        <f>'Дод.4 постачання'!$G$38</f>
        <v>0</v>
      </c>
      <c r="AA48" s="379">
        <f t="shared" si="7"/>
        <v>0</v>
      </c>
      <c r="AB48" s="348">
        <f t="shared" si="65"/>
        <v>0</v>
      </c>
      <c r="AC48" s="336">
        <f t="shared" si="22"/>
        <v>0</v>
      </c>
      <c r="AD48" s="388">
        <f>'Дод.2 вир-во'!$F$47</f>
        <v>0</v>
      </c>
      <c r="AE48" s="388">
        <f t="shared" si="9"/>
        <v>0</v>
      </c>
      <c r="AF48" s="388">
        <f>'Додаток 3'!$E$48</f>
        <v>0</v>
      </c>
      <c r="AG48" s="388">
        <f t="shared" si="10"/>
        <v>0</v>
      </c>
      <c r="AH48" s="388">
        <f>'Дод.4 постачання'!$E$38</f>
        <v>0</v>
      </c>
      <c r="AI48" s="388">
        <f t="shared" si="11"/>
        <v>0</v>
      </c>
      <c r="AJ48" s="358">
        <f t="shared" si="66"/>
        <v>0</v>
      </c>
      <c r="AK48" s="395">
        <f t="shared" si="24"/>
        <v>0</v>
      </c>
    </row>
    <row r="49" spans="1:37" s="333" customFormat="1" ht="18.75" customHeight="1">
      <c r="A49" s="476" t="s">
        <v>96</v>
      </c>
      <c r="B49" s="399" t="s">
        <v>96</v>
      </c>
      <c r="C49" s="308" t="s">
        <v>66</v>
      </c>
      <c r="D49" s="348">
        <f t="shared" si="67"/>
        <v>0</v>
      </c>
      <c r="E49" s="348">
        <f t="shared" si="12"/>
        <v>0</v>
      </c>
      <c r="F49" s="371">
        <f>'Дод.2 вир-во'!$E$48</f>
        <v>0</v>
      </c>
      <c r="G49" s="371">
        <f t="shared" si="1"/>
        <v>0</v>
      </c>
      <c r="H49" s="371">
        <f>'Додаток 3'!$D$49</f>
        <v>0</v>
      </c>
      <c r="I49" s="371">
        <f t="shared" si="14"/>
        <v>0</v>
      </c>
      <c r="J49" s="371">
        <f>'Дод.4 постачання'!$D$39</f>
        <v>0</v>
      </c>
      <c r="K49" s="371">
        <f t="shared" si="15"/>
        <v>0</v>
      </c>
      <c r="L49" s="348">
        <f t="shared" si="63"/>
        <v>0</v>
      </c>
      <c r="M49" s="348">
        <f t="shared" si="16"/>
        <v>0</v>
      </c>
      <c r="N49" s="388">
        <f>'Дод.2 вир-во'!$G$48</f>
        <v>0</v>
      </c>
      <c r="O49" s="388">
        <f t="shared" si="3"/>
        <v>0</v>
      </c>
      <c r="P49" s="388">
        <f>'Додаток 3'!$F$49</f>
        <v>0</v>
      </c>
      <c r="Q49" s="388">
        <f t="shared" si="18"/>
        <v>0</v>
      </c>
      <c r="R49" s="388">
        <f>'Дод.4 постачання'!$F$39</f>
        <v>0</v>
      </c>
      <c r="S49" s="388">
        <f t="shared" si="19"/>
        <v>0</v>
      </c>
      <c r="T49" s="348">
        <f t="shared" si="64"/>
        <v>0</v>
      </c>
      <c r="U49" s="348">
        <f t="shared" si="20"/>
        <v>0</v>
      </c>
      <c r="V49" s="379">
        <f>'Дод.2 вир-во'!$H$48</f>
        <v>0</v>
      </c>
      <c r="W49" s="379">
        <f t="shared" si="5"/>
        <v>0</v>
      </c>
      <c r="X49" s="379">
        <f>'Додаток 3'!$G$49</f>
        <v>0</v>
      </c>
      <c r="Y49" s="379">
        <f t="shared" si="6"/>
        <v>0</v>
      </c>
      <c r="Z49" s="379">
        <f>'Дод.4 постачання'!$G$39</f>
        <v>0</v>
      </c>
      <c r="AA49" s="379">
        <f t="shared" si="7"/>
        <v>0</v>
      </c>
      <c r="AB49" s="348">
        <f t="shared" si="65"/>
        <v>0</v>
      </c>
      <c r="AC49" s="336">
        <f t="shared" si="22"/>
        <v>0</v>
      </c>
      <c r="AD49" s="388">
        <f>'Дод.2 вир-во'!$F$48</f>
        <v>0</v>
      </c>
      <c r="AE49" s="388">
        <f t="shared" si="9"/>
        <v>0</v>
      </c>
      <c r="AF49" s="388">
        <f>'Додаток 3'!$E$49</f>
        <v>0</v>
      </c>
      <c r="AG49" s="388">
        <f t="shared" si="10"/>
        <v>0</v>
      </c>
      <c r="AH49" s="388">
        <f>'Дод.4 постачання'!$E$39</f>
        <v>0</v>
      </c>
      <c r="AI49" s="388">
        <f t="shared" si="11"/>
        <v>0</v>
      </c>
      <c r="AJ49" s="358">
        <f t="shared" si="66"/>
        <v>0</v>
      </c>
      <c r="AK49" s="395">
        <f t="shared" si="24"/>
        <v>0</v>
      </c>
    </row>
    <row r="50" spans="1:37" s="333" customFormat="1" ht="19.5" customHeight="1">
      <c r="A50" s="476" t="s">
        <v>530</v>
      </c>
      <c r="B50" s="399" t="s">
        <v>530</v>
      </c>
      <c r="C50" s="308" t="s">
        <v>68</v>
      </c>
      <c r="D50" s="348">
        <f>F50+H50+J50</f>
        <v>14638.206082498538</v>
      </c>
      <c r="E50" s="348">
        <f t="shared" si="12"/>
        <v>41.303432881199733</v>
      </c>
      <c r="F50" s="371">
        <f>'Дод.2 вир-во'!$E$49</f>
        <v>0</v>
      </c>
      <c r="G50" s="371">
        <f t="shared" si="1"/>
        <v>0</v>
      </c>
      <c r="H50" s="371">
        <f>'Додаток 3'!$D$50</f>
        <v>11566.554082498538</v>
      </c>
      <c r="I50" s="371">
        <f t="shared" si="14"/>
        <v>32.636402816082082</v>
      </c>
      <c r="J50" s="371">
        <f>'Дод.4 постачання'!$D$40</f>
        <v>3071.652</v>
      </c>
      <c r="K50" s="371">
        <f t="shared" si="15"/>
        <v>8.6670300651176522</v>
      </c>
      <c r="L50" s="348">
        <f t="shared" si="63"/>
        <v>2150.6320931077271</v>
      </c>
      <c r="M50" s="348">
        <f t="shared" si="16"/>
        <v>32.636402816082082</v>
      </c>
      <c r="N50" s="388">
        <f>'Дод.2 вир-во'!$G$49</f>
        <v>0</v>
      </c>
      <c r="O50" s="388">
        <f t="shared" si="3"/>
        <v>0</v>
      </c>
      <c r="P50" s="388">
        <f>'Додаток 3'!$F$50</f>
        <v>2150.6320931077271</v>
      </c>
      <c r="Q50" s="388">
        <f t="shared" si="18"/>
        <v>32.636402816082082</v>
      </c>
      <c r="R50" s="388">
        <f>'Дод.4 постачання'!$F$40</f>
        <v>0</v>
      </c>
      <c r="S50" s="388">
        <f t="shared" si="19"/>
        <v>0</v>
      </c>
      <c r="T50" s="348">
        <f t="shared" si="64"/>
        <v>1071.9748385777875</v>
      </c>
      <c r="U50" s="348">
        <f t="shared" si="20"/>
        <v>32.636402816082075</v>
      </c>
      <c r="V50" s="379">
        <f>'Дод.2 вир-во'!$H$49</f>
        <v>0</v>
      </c>
      <c r="W50" s="379">
        <f t="shared" si="5"/>
        <v>0</v>
      </c>
      <c r="X50" s="379">
        <f>'Додаток 3'!$G$50</f>
        <v>1071.9748385777875</v>
      </c>
      <c r="Y50" s="379">
        <f t="shared" si="6"/>
        <v>32.636402816082075</v>
      </c>
      <c r="Z50" s="379">
        <f>'Дод.4 постачання'!$G$40</f>
        <v>0</v>
      </c>
      <c r="AA50" s="379">
        <f t="shared" si="7"/>
        <v>0</v>
      </c>
      <c r="AB50" s="348">
        <f t="shared" si="65"/>
        <v>11.554932120550221</v>
      </c>
      <c r="AC50" s="336">
        <f t="shared" si="22"/>
        <v>32.636402816082075</v>
      </c>
      <c r="AD50" s="388">
        <f>'Дод.2 вир-во'!$F$49</f>
        <v>0</v>
      </c>
      <c r="AE50" s="388">
        <f t="shared" si="9"/>
        <v>0</v>
      </c>
      <c r="AF50" s="388">
        <f>'Додаток 3'!$E$50</f>
        <v>11.554932120550221</v>
      </c>
      <c r="AG50" s="388">
        <f t="shared" si="10"/>
        <v>32.636402816082075</v>
      </c>
      <c r="AH50" s="388">
        <f>'Дод.4 постачання'!$E$40</f>
        <v>0</v>
      </c>
      <c r="AI50" s="388">
        <f t="shared" si="11"/>
        <v>0</v>
      </c>
      <c r="AJ50" s="358">
        <f t="shared" si="66"/>
        <v>17872.367946304603</v>
      </c>
      <c r="AK50" s="395">
        <f t="shared" si="24"/>
        <v>2.3732085990250108E-2</v>
      </c>
    </row>
    <row r="51" spans="1:37" s="333" customFormat="1" ht="16.5" customHeight="1">
      <c r="A51" s="476" t="s">
        <v>531</v>
      </c>
      <c r="B51" s="399" t="s">
        <v>531</v>
      </c>
      <c r="C51" s="308" t="s">
        <v>70</v>
      </c>
      <c r="D51" s="348">
        <f t="shared" si="67"/>
        <v>7967.4273124290212</v>
      </c>
      <c r="E51" s="348">
        <f t="shared" si="12"/>
        <v>19.182890033272404</v>
      </c>
      <c r="F51" s="371">
        <f>'Дод.2 вир-во'!$E$50</f>
        <v>4369.9779722403127</v>
      </c>
      <c r="G51" s="371">
        <f t="shared" si="1"/>
        <v>9.0322604732984235</v>
      </c>
      <c r="H51" s="371">
        <f>'Додаток 3'!$D$51</f>
        <v>3430.1437714062999</v>
      </c>
      <c r="I51" s="371">
        <f t="shared" si="14"/>
        <v>9.6785570743217164</v>
      </c>
      <c r="J51" s="371">
        <f>'Дод.4 постачання'!$D$41</f>
        <v>167.30556878240907</v>
      </c>
      <c r="K51" s="371">
        <f t="shared" si="15"/>
        <v>0.47207248565226417</v>
      </c>
      <c r="L51" s="348">
        <f t="shared" si="63"/>
        <v>2995.5975099506281</v>
      </c>
      <c r="M51" s="348">
        <f t="shared" si="16"/>
        <v>37.990442125673418</v>
      </c>
      <c r="N51" s="388">
        <f>'Дод.2 вир-во'!$G$50</f>
        <v>2326.704255386102</v>
      </c>
      <c r="O51" s="388">
        <f t="shared" si="3"/>
        <v>27.839812565699443</v>
      </c>
      <c r="P51" s="388">
        <f>'Додаток 3'!$F$51</f>
        <v>637.78522333822275</v>
      </c>
      <c r="Q51" s="388">
        <f t="shared" si="18"/>
        <v>9.6785570743217146</v>
      </c>
      <c r="R51" s="388">
        <f>'Дод.4 постачання'!$F$41</f>
        <v>31.108031226303364</v>
      </c>
      <c r="S51" s="388">
        <f t="shared" si="19"/>
        <v>0.47207248565226417</v>
      </c>
      <c r="T51" s="348">
        <f t="shared" si="64"/>
        <v>924.70049989251436</v>
      </c>
      <c r="U51" s="348">
        <f t="shared" si="20"/>
        <v>24.132077720584437</v>
      </c>
      <c r="V51" s="379">
        <f>'Дод.2 вир-во'!$H$50</f>
        <v>591.29306080262359</v>
      </c>
      <c r="W51" s="379">
        <f t="shared" si="5"/>
        <v>13.981448160610457</v>
      </c>
      <c r="X51" s="379">
        <f>'Додаток 3'!$G$51</f>
        <v>317.90175271091476</v>
      </c>
      <c r="Y51" s="379">
        <f t="shared" si="6"/>
        <v>9.6785570743217164</v>
      </c>
      <c r="Z51" s="379">
        <f>'Дод.4 постачання'!$G$41</f>
        <v>15.505686378976096</v>
      </c>
      <c r="AA51" s="379">
        <f t="shared" si="7"/>
        <v>0.47207248565226423</v>
      </c>
      <c r="AB51" s="348">
        <f t="shared" si="65"/>
        <v>3.5938346577997744</v>
      </c>
      <c r="AC51" s="336">
        <f t="shared" si="22"/>
        <v>10.15062955997398</v>
      </c>
      <c r="AD51" s="388">
        <f>'Дод.2 вир-во'!$F$50</f>
        <v>0</v>
      </c>
      <c r="AE51" s="388">
        <f t="shared" si="9"/>
        <v>0</v>
      </c>
      <c r="AF51" s="388">
        <f>'Додаток 3'!$E$51</f>
        <v>3.4266971960387185</v>
      </c>
      <c r="AG51" s="388">
        <f t="shared" si="10"/>
        <v>9.6785570743217164</v>
      </c>
      <c r="AH51" s="388">
        <f>'Дод.4 постачання'!$E$41</f>
        <v>0.16713746176105576</v>
      </c>
      <c r="AI51" s="388">
        <f t="shared" si="11"/>
        <v>0.47207248565226412</v>
      </c>
      <c r="AJ51" s="358">
        <f t="shared" si="66"/>
        <v>11891.319156929965</v>
      </c>
      <c r="AK51" s="395">
        <f t="shared" si="24"/>
        <v>1.5790062604889514E-2</v>
      </c>
    </row>
    <row r="52" spans="1:37" s="440" customFormat="1" ht="28.5" customHeight="1">
      <c r="A52" s="477">
        <v>9</v>
      </c>
      <c r="B52" s="445">
        <v>9</v>
      </c>
      <c r="C52" s="446" t="s">
        <v>690</v>
      </c>
      <c r="D52" s="438">
        <f>D43+D45+D46</f>
        <v>226753.52841429575</v>
      </c>
      <c r="E52" s="438">
        <f t="shared" si="12"/>
        <v>882.47935505658847</v>
      </c>
      <c r="F52" s="438">
        <f>F43+F45+F46</f>
        <v>114578.69073556917</v>
      </c>
      <c r="G52" s="438">
        <f t="shared" si="1"/>
        <v>236.82146362916595</v>
      </c>
      <c r="H52" s="438">
        <f>H43+H45+H46</f>
        <v>220692.78161053715</v>
      </c>
      <c r="I52" s="438">
        <f t="shared" si="14"/>
        <v>622.71083227298186</v>
      </c>
      <c r="J52" s="438">
        <f>J43+J45+J46</f>
        <v>8132.5874741729203</v>
      </c>
      <c r="K52" s="438">
        <f t="shared" si="15"/>
        <v>22.947059154440648</v>
      </c>
      <c r="L52" s="438">
        <f>L43+L45+L46</f>
        <v>81165.827508592964</v>
      </c>
      <c r="M52" s="438">
        <f t="shared" si="16"/>
        <v>1424.4561842371877</v>
      </c>
      <c r="N52" s="438">
        <f>N43+N45+N46</f>
        <v>61005.050598538044</v>
      </c>
      <c r="O52" s="438">
        <f t="shared" si="3"/>
        <v>729.94630507626596</v>
      </c>
      <c r="P52" s="438">
        <f>P43+P45+P46</f>
        <v>44950.289788332389</v>
      </c>
      <c r="Q52" s="438">
        <f t="shared" si="18"/>
        <v>682.13236886638072</v>
      </c>
      <c r="R52" s="438">
        <f>R43+R45+R46</f>
        <v>815.63740410429557</v>
      </c>
      <c r="S52" s="438">
        <f t="shared" si="19"/>
        <v>12.377510294541073</v>
      </c>
      <c r="T52" s="438">
        <f>T43+T45+T46</f>
        <v>25552.482422276647</v>
      </c>
      <c r="U52" s="438">
        <f t="shared" si="20"/>
        <v>1032.8099110103747</v>
      </c>
      <c r="V52" s="438">
        <f>V43+V45+V46</f>
        <v>15503.415618605377</v>
      </c>
      <c r="W52" s="438">
        <f t="shared" si="5"/>
        <v>366.58675055259124</v>
      </c>
      <c r="X52" s="438">
        <f>X43+X45+X46</f>
        <v>21476.205243524826</v>
      </c>
      <c r="Y52" s="438">
        <f t="shared" si="6"/>
        <v>653.84565016324234</v>
      </c>
      <c r="Z52" s="438">
        <f>Z43+Z45+Z46</f>
        <v>406.55153310729997</v>
      </c>
      <c r="AA52" s="438">
        <f t="shared" si="7"/>
        <v>12.377510294541072</v>
      </c>
      <c r="AB52" s="438">
        <f>AB43+AB45+AB46</f>
        <v>108.31997227225047</v>
      </c>
      <c r="AC52" s="438">
        <f t="shared" si="22"/>
        <v>600.89720257804811</v>
      </c>
      <c r="AD52" s="438">
        <f>AD43+AD45+AD46</f>
        <v>0</v>
      </c>
      <c r="AE52" s="438">
        <f t="shared" si="9"/>
        <v>0</v>
      </c>
      <c r="AF52" s="438">
        <f>AF43+AF45+AF46</f>
        <v>208.36564416321264</v>
      </c>
      <c r="AG52" s="438">
        <f t="shared" si="10"/>
        <v>588.51969228350708</v>
      </c>
      <c r="AH52" s="438">
        <f>AH43+AH45+AH46</f>
        <v>4.3822627169057311</v>
      </c>
      <c r="AI52" s="438">
        <f t="shared" si="11"/>
        <v>12.377510294541073</v>
      </c>
      <c r="AJ52" s="438">
        <f>AJ43+AJ45+AJ46</f>
        <v>333580.15831743757</v>
      </c>
      <c r="AK52" s="439">
        <f t="shared" si="24"/>
        <v>0.44294930731143245</v>
      </c>
    </row>
    <row r="53" spans="1:37" s="440" customFormat="1" ht="27" customHeight="1">
      <c r="A53" s="477">
        <v>11</v>
      </c>
      <c r="B53" s="445">
        <v>10</v>
      </c>
      <c r="C53" s="446" t="s">
        <v>687</v>
      </c>
      <c r="D53" s="447">
        <f>F53</f>
        <v>73060.119392226799</v>
      </c>
      <c r="E53" s="447"/>
      <c r="F53" s="442">
        <f>'Дод.2 вир-во'!$E$55</f>
        <v>73060.119392226799</v>
      </c>
      <c r="G53" s="442"/>
      <c r="H53" s="441"/>
      <c r="I53" s="442"/>
      <c r="J53" s="441"/>
      <c r="K53" s="442"/>
      <c r="L53" s="447">
        <f>N53</f>
        <v>21568.296525670346</v>
      </c>
      <c r="M53" s="447"/>
      <c r="N53" s="442">
        <f>'Дод.2 вир-во'!$G$55</f>
        <v>21568.296525670346</v>
      </c>
      <c r="O53" s="442"/>
      <c r="P53" s="441"/>
      <c r="Q53" s="442"/>
      <c r="R53" s="441"/>
      <c r="S53" s="442"/>
      <c r="T53" s="447">
        <f>V53</f>
        <v>3961.2311705183256</v>
      </c>
      <c r="U53" s="447"/>
      <c r="V53" s="442">
        <f>'Дод.2 вир-во'!$H$55</f>
        <v>3961.2311705183256</v>
      </c>
      <c r="W53" s="442"/>
      <c r="X53" s="441"/>
      <c r="Y53" s="442"/>
      <c r="Z53" s="441"/>
      <c r="AA53" s="442"/>
      <c r="AB53" s="447">
        <f>AD53</f>
        <v>0</v>
      </c>
      <c r="AC53" s="442"/>
      <c r="AD53" s="442">
        <f>'Дод.2 вир-во'!$F$55</f>
        <v>0</v>
      </c>
      <c r="AE53" s="442"/>
      <c r="AF53" s="441"/>
      <c r="AG53" s="442"/>
      <c r="AH53" s="441"/>
      <c r="AI53" s="442"/>
      <c r="AJ53" s="448">
        <f>D53+L53+T53+AB53</f>
        <v>98589.64708841547</v>
      </c>
      <c r="AK53" s="439">
        <f t="shared" si="24"/>
        <v>0.13091370933499974</v>
      </c>
    </row>
    <row r="54" spans="1:37" s="333" customFormat="1" ht="61.5" customHeight="1">
      <c r="A54" s="478" t="s">
        <v>223</v>
      </c>
      <c r="B54" s="404">
        <v>11</v>
      </c>
      <c r="C54" s="275" t="s">
        <v>600</v>
      </c>
      <c r="D54" s="348">
        <f t="shared" si="67"/>
        <v>313369.39766505058</v>
      </c>
      <c r="E54" s="348">
        <f t="shared" si="12"/>
        <v>647.69983785989689</v>
      </c>
      <c r="F54" s="371">
        <f>'Дод.2 вир-во'!$E$60</f>
        <v>313369.39766505058</v>
      </c>
      <c r="G54" s="371">
        <f t="shared" ref="G54:G59" si="68">F54/$F$71*1000</f>
        <v>647.69983785989689</v>
      </c>
      <c r="H54" s="367"/>
      <c r="I54" s="371">
        <f t="shared" si="14"/>
        <v>0</v>
      </c>
      <c r="J54" s="367"/>
      <c r="K54" s="371">
        <f t="shared" si="15"/>
        <v>0</v>
      </c>
      <c r="L54" s="348">
        <f t="shared" si="63"/>
        <v>58902.54142583278</v>
      </c>
      <c r="M54" s="348">
        <f t="shared" si="16"/>
        <v>704.78906338975639</v>
      </c>
      <c r="N54" s="388">
        <f>'Дод.2 вир-во'!$G$60</f>
        <v>58902.54142583278</v>
      </c>
      <c r="O54" s="388">
        <f t="shared" ref="O54:O59" si="69">N54/$N$71*1000</f>
        <v>704.78906338975639</v>
      </c>
      <c r="P54" s="384"/>
      <c r="Q54" s="388">
        <f t="shared" si="18"/>
        <v>0</v>
      </c>
      <c r="R54" s="384"/>
      <c r="S54" s="388">
        <f t="shared" si="19"/>
        <v>0</v>
      </c>
      <c r="T54" s="348">
        <f t="shared" si="64"/>
        <v>36758.842943646385</v>
      </c>
      <c r="U54" s="348">
        <f t="shared" si="20"/>
        <v>869.18296717872295</v>
      </c>
      <c r="V54" s="379">
        <f>'Дод.2 вир-во'!$H$60</f>
        <v>36758.842943646385</v>
      </c>
      <c r="W54" s="379">
        <f t="shared" ref="W54:W59" si="70">V54/$V$71*1000</f>
        <v>869.18296717872295</v>
      </c>
      <c r="X54" s="375"/>
      <c r="Y54" s="379">
        <f t="shared" ref="Y54:Y59" si="71">X54/$X$70*1000</f>
        <v>0</v>
      </c>
      <c r="Z54" s="375"/>
      <c r="AA54" s="379">
        <f t="shared" ref="AA54:AA59" si="72">Z54/$Z$70*1000</f>
        <v>0</v>
      </c>
      <c r="AB54" s="348">
        <f t="shared" si="65"/>
        <v>442.56295528141823</v>
      </c>
      <c r="AC54" s="336">
        <f t="shared" si="22"/>
        <v>960.75584182676596</v>
      </c>
      <c r="AD54" s="388">
        <f>'Дод.2 вир-во'!$F$60</f>
        <v>442.56295528141823</v>
      </c>
      <c r="AE54" s="388">
        <f t="shared" ref="AE54:AE59" si="73">AD54/$AD$71*1000</f>
        <v>960.75584182676596</v>
      </c>
      <c r="AF54" s="384"/>
      <c r="AG54" s="388">
        <f t="shared" ref="AG54:AG59" si="74">AF54/$AF$70*1000</f>
        <v>0</v>
      </c>
      <c r="AH54" s="384"/>
      <c r="AI54" s="388">
        <f t="shared" ref="AI54:AI59" si="75">AH54/$AH$70*1000</f>
        <v>0</v>
      </c>
      <c r="AJ54" s="358">
        <f t="shared" ref="AJ54" si="76">D54+L54+T54+AB54</f>
        <v>409473.34498981113</v>
      </c>
      <c r="AK54" s="395">
        <f t="shared" si="24"/>
        <v>0.54372518869402675</v>
      </c>
    </row>
    <row r="55" spans="1:37" s="333" customFormat="1" ht="52.5" customHeight="1">
      <c r="A55" s="479" t="s">
        <v>224</v>
      </c>
      <c r="B55" s="405" t="s">
        <v>207</v>
      </c>
      <c r="C55" s="275" t="s">
        <v>602</v>
      </c>
      <c r="D55" s="338">
        <f>SUM(D56:D58)</f>
        <v>8159.6945784850359</v>
      </c>
      <c r="E55" s="338">
        <f t="shared" si="12"/>
        <v>16.865184969720691</v>
      </c>
      <c r="F55" s="372">
        <f>SUM(F56:F58)</f>
        <v>8159.6945784850359</v>
      </c>
      <c r="G55" s="372">
        <f t="shared" si="68"/>
        <v>16.865184969720691</v>
      </c>
      <c r="H55" s="372">
        <f t="shared" ref="H55:J55" si="77">SUM(H56:H58)</f>
        <v>0</v>
      </c>
      <c r="I55" s="372">
        <f t="shared" si="14"/>
        <v>0</v>
      </c>
      <c r="J55" s="372">
        <f t="shared" si="77"/>
        <v>0</v>
      </c>
      <c r="K55" s="372">
        <f t="shared" si="15"/>
        <v>0</v>
      </c>
      <c r="L55" s="338">
        <f>SUM(L56:L58)</f>
        <v>1143.7126647807715</v>
      </c>
      <c r="M55" s="338">
        <f t="shared" si="16"/>
        <v>13.684913388886869</v>
      </c>
      <c r="N55" s="389">
        <f>SUM(N56:N58)</f>
        <v>1143.7126647807715</v>
      </c>
      <c r="O55" s="389">
        <f t="shared" si="69"/>
        <v>13.684913388886869</v>
      </c>
      <c r="P55" s="389">
        <f t="shared" ref="P55:R55" si="78">SUM(P56:P58)</f>
        <v>0</v>
      </c>
      <c r="Q55" s="389">
        <f t="shared" si="18"/>
        <v>0</v>
      </c>
      <c r="R55" s="389">
        <f t="shared" si="78"/>
        <v>0</v>
      </c>
      <c r="S55" s="389">
        <f t="shared" si="19"/>
        <v>0</v>
      </c>
      <c r="T55" s="338">
        <f>SUM(T56:T58)</f>
        <v>723.14652375847697</v>
      </c>
      <c r="U55" s="338">
        <f t="shared" si="20"/>
        <v>17.099195483083438</v>
      </c>
      <c r="V55" s="380">
        <f>SUM(V56:V58)</f>
        <v>723.14652375847697</v>
      </c>
      <c r="W55" s="380">
        <f t="shared" si="70"/>
        <v>17.099195483083438</v>
      </c>
      <c r="X55" s="380">
        <f t="shared" ref="X55:Z55" si="79">SUM(X56:X58)</f>
        <v>0</v>
      </c>
      <c r="Y55" s="380">
        <f t="shared" si="71"/>
        <v>0</v>
      </c>
      <c r="Z55" s="380">
        <f t="shared" si="79"/>
        <v>0</v>
      </c>
      <c r="AA55" s="380">
        <f t="shared" si="72"/>
        <v>0</v>
      </c>
      <c r="AB55" s="338">
        <f>SUM(AB56:AB58)</f>
        <v>8.7339256896775357</v>
      </c>
      <c r="AC55" s="338">
        <f t="shared" si="22"/>
        <v>18.96039880496269</v>
      </c>
      <c r="AD55" s="389">
        <f>SUM(AD56:AD58)</f>
        <v>8.7339256896775357</v>
      </c>
      <c r="AE55" s="389">
        <f t="shared" si="73"/>
        <v>18.96039880496269</v>
      </c>
      <c r="AF55" s="389">
        <f t="shared" ref="AF55:AH55" si="80">SUM(AF56:AF58)</f>
        <v>0</v>
      </c>
      <c r="AG55" s="389">
        <f t="shared" si="74"/>
        <v>0</v>
      </c>
      <c r="AH55" s="389">
        <f t="shared" si="80"/>
        <v>0</v>
      </c>
      <c r="AI55" s="389">
        <f t="shared" si="75"/>
        <v>0</v>
      </c>
      <c r="AJ55" s="338">
        <f>SUM(AJ56:AJ58)</f>
        <v>10035.287692713962</v>
      </c>
      <c r="AK55" s="395">
        <f t="shared" si="24"/>
        <v>1.3325503994540879E-2</v>
      </c>
    </row>
    <row r="56" spans="1:37" s="333" customFormat="1" ht="15.75" customHeight="1">
      <c r="A56" s="480" t="s">
        <v>225</v>
      </c>
      <c r="B56" s="406" t="s">
        <v>81</v>
      </c>
      <c r="C56" s="274" t="s">
        <v>62</v>
      </c>
      <c r="D56" s="348">
        <f t="shared" si="67"/>
        <v>1468.7450241273066</v>
      </c>
      <c r="E56" s="348">
        <f t="shared" si="12"/>
        <v>3.0357332945497246</v>
      </c>
      <c r="F56" s="371">
        <f>'Дод.2 вир-во'!$E$64</f>
        <v>1468.7450241273066</v>
      </c>
      <c r="G56" s="371">
        <f t="shared" si="68"/>
        <v>3.0357332945497246</v>
      </c>
      <c r="H56" s="367"/>
      <c r="I56" s="371">
        <f t="shared" si="14"/>
        <v>0</v>
      </c>
      <c r="J56" s="367"/>
      <c r="K56" s="371">
        <f t="shared" si="15"/>
        <v>0</v>
      </c>
      <c r="L56" s="348">
        <f t="shared" si="63"/>
        <v>205.86827966053892</v>
      </c>
      <c r="M56" s="348">
        <f t="shared" si="16"/>
        <v>2.4632844099996372</v>
      </c>
      <c r="N56" s="388">
        <f>'Дод.2 вир-во'!$G$64</f>
        <v>205.86827966053892</v>
      </c>
      <c r="O56" s="388">
        <f t="shared" si="69"/>
        <v>2.4632844099996372</v>
      </c>
      <c r="P56" s="384"/>
      <c r="Q56" s="388">
        <f t="shared" si="18"/>
        <v>0</v>
      </c>
      <c r="R56" s="384"/>
      <c r="S56" s="388">
        <f t="shared" si="19"/>
        <v>0</v>
      </c>
      <c r="T56" s="348">
        <f t="shared" si="64"/>
        <v>130.16637427652586</v>
      </c>
      <c r="U56" s="348">
        <f t="shared" si="20"/>
        <v>3.077855186955019</v>
      </c>
      <c r="V56" s="379">
        <f>'Дод.2 вир-во'!$H$64</f>
        <v>130.16637427652586</v>
      </c>
      <c r="W56" s="379">
        <f t="shared" si="70"/>
        <v>3.077855186955019</v>
      </c>
      <c r="X56" s="375"/>
      <c r="Y56" s="379">
        <f t="shared" si="71"/>
        <v>0</v>
      </c>
      <c r="Z56" s="375"/>
      <c r="AA56" s="379">
        <f t="shared" si="72"/>
        <v>0</v>
      </c>
      <c r="AB56" s="348">
        <f t="shared" si="65"/>
        <v>1.5721066241419563</v>
      </c>
      <c r="AC56" s="336">
        <f t="shared" si="22"/>
        <v>3.4128717848932841</v>
      </c>
      <c r="AD56" s="388">
        <f>'Дод.2 вир-во'!$F$64</f>
        <v>1.5721066241419563</v>
      </c>
      <c r="AE56" s="388">
        <f t="shared" si="73"/>
        <v>3.4128717848932841</v>
      </c>
      <c r="AF56" s="384"/>
      <c r="AG56" s="388">
        <f t="shared" si="74"/>
        <v>0</v>
      </c>
      <c r="AH56" s="384"/>
      <c r="AI56" s="388">
        <f t="shared" si="75"/>
        <v>0</v>
      </c>
      <c r="AJ56" s="358">
        <f t="shared" ref="AJ56:AJ58" si="81">D56+L56+T56+AB56</f>
        <v>1806.3517846885134</v>
      </c>
      <c r="AK56" s="395">
        <f t="shared" si="24"/>
        <v>2.3985907190173582E-3</v>
      </c>
    </row>
    <row r="57" spans="1:37" s="333" customFormat="1" ht="19.5" customHeight="1">
      <c r="A57" s="480" t="s">
        <v>226</v>
      </c>
      <c r="B57" s="406" t="s">
        <v>82</v>
      </c>
      <c r="C57" s="274" t="s">
        <v>603</v>
      </c>
      <c r="D57" s="348">
        <f t="shared" si="67"/>
        <v>6690.9495543577295</v>
      </c>
      <c r="E57" s="348">
        <f t="shared" si="12"/>
        <v>13.829451675170967</v>
      </c>
      <c r="F57" s="371">
        <f>'Дод.2 вир-во'!$E$65</f>
        <v>6690.9495543577295</v>
      </c>
      <c r="G57" s="371">
        <f t="shared" si="68"/>
        <v>13.829451675170967</v>
      </c>
      <c r="H57" s="367"/>
      <c r="I57" s="371">
        <f t="shared" si="14"/>
        <v>0</v>
      </c>
      <c r="J57" s="367"/>
      <c r="K57" s="371">
        <f t="shared" si="15"/>
        <v>0</v>
      </c>
      <c r="L57" s="348">
        <f t="shared" si="63"/>
        <v>937.84438512023269</v>
      </c>
      <c r="M57" s="348">
        <f t="shared" si="16"/>
        <v>11.221628978887232</v>
      </c>
      <c r="N57" s="388">
        <f>'Дод.2 вир-во'!$G$65</f>
        <v>937.84438512023269</v>
      </c>
      <c r="O57" s="388">
        <f t="shared" si="69"/>
        <v>11.221628978887232</v>
      </c>
      <c r="P57" s="384"/>
      <c r="Q57" s="388">
        <f t="shared" si="18"/>
        <v>0</v>
      </c>
      <c r="R57" s="384"/>
      <c r="S57" s="388">
        <f t="shared" si="19"/>
        <v>0</v>
      </c>
      <c r="T57" s="348">
        <f t="shared" si="64"/>
        <v>592.98014948195112</v>
      </c>
      <c r="U57" s="348">
        <f t="shared" si="20"/>
        <v>14.02134029612842</v>
      </c>
      <c r="V57" s="379">
        <f>'Дод.2 вир-во'!$H$65</f>
        <v>592.98014948195112</v>
      </c>
      <c r="W57" s="379">
        <f t="shared" si="70"/>
        <v>14.02134029612842</v>
      </c>
      <c r="X57" s="375"/>
      <c r="Y57" s="379">
        <f t="shared" si="71"/>
        <v>0</v>
      </c>
      <c r="Z57" s="375"/>
      <c r="AA57" s="379">
        <f t="shared" si="72"/>
        <v>0</v>
      </c>
      <c r="AB57" s="348">
        <f t="shared" si="65"/>
        <v>7.1618190655355791</v>
      </c>
      <c r="AC57" s="336">
        <f t="shared" si="22"/>
        <v>15.547527020069406</v>
      </c>
      <c r="AD57" s="388">
        <f>'Дод.2 вир-во'!$F$65</f>
        <v>7.1618190655355791</v>
      </c>
      <c r="AE57" s="388">
        <f t="shared" si="73"/>
        <v>15.547527020069406</v>
      </c>
      <c r="AF57" s="384"/>
      <c r="AG57" s="388">
        <f t="shared" si="74"/>
        <v>0</v>
      </c>
      <c r="AH57" s="384"/>
      <c r="AI57" s="388">
        <f t="shared" si="75"/>
        <v>0</v>
      </c>
      <c r="AJ57" s="358">
        <f t="shared" si="81"/>
        <v>8228.935908025449</v>
      </c>
      <c r="AK57" s="395">
        <f t="shared" si="24"/>
        <v>1.0926913275523521E-2</v>
      </c>
    </row>
    <row r="58" spans="1:37" s="333" customFormat="1" ht="21" customHeight="1">
      <c r="A58" s="480" t="s">
        <v>227</v>
      </c>
      <c r="B58" s="406" t="s">
        <v>83</v>
      </c>
      <c r="C58" s="274" t="s">
        <v>623</v>
      </c>
      <c r="D58" s="348">
        <f t="shared" si="67"/>
        <v>0</v>
      </c>
      <c r="E58" s="348">
        <f t="shared" si="12"/>
        <v>0</v>
      </c>
      <c r="F58" s="371">
        <f>'Дод.2 вир-во'!$E$66</f>
        <v>0</v>
      </c>
      <c r="G58" s="371">
        <f t="shared" si="68"/>
        <v>0</v>
      </c>
      <c r="H58" s="367"/>
      <c r="I58" s="371">
        <f t="shared" si="14"/>
        <v>0</v>
      </c>
      <c r="J58" s="367"/>
      <c r="K58" s="371">
        <f t="shared" si="15"/>
        <v>0</v>
      </c>
      <c r="L58" s="348">
        <f t="shared" si="63"/>
        <v>0</v>
      </c>
      <c r="M58" s="348">
        <f t="shared" si="16"/>
        <v>0</v>
      </c>
      <c r="N58" s="388">
        <f>'Дод.2 вир-во'!$G$66</f>
        <v>0</v>
      </c>
      <c r="O58" s="388">
        <f t="shared" si="69"/>
        <v>0</v>
      </c>
      <c r="P58" s="384"/>
      <c r="Q58" s="388">
        <f t="shared" si="18"/>
        <v>0</v>
      </c>
      <c r="R58" s="384"/>
      <c r="S58" s="388">
        <f t="shared" si="19"/>
        <v>0</v>
      </c>
      <c r="T58" s="348">
        <f t="shared" si="64"/>
        <v>0</v>
      </c>
      <c r="U58" s="348">
        <f t="shared" si="20"/>
        <v>0</v>
      </c>
      <c r="V58" s="379">
        <f>'Дод.2 вир-во'!$H$66</f>
        <v>0</v>
      </c>
      <c r="W58" s="379">
        <f t="shared" si="70"/>
        <v>0</v>
      </c>
      <c r="X58" s="375"/>
      <c r="Y58" s="379">
        <f t="shared" si="71"/>
        <v>0</v>
      </c>
      <c r="Z58" s="375"/>
      <c r="AA58" s="379">
        <f t="shared" si="72"/>
        <v>0</v>
      </c>
      <c r="AB58" s="348">
        <f t="shared" si="65"/>
        <v>0</v>
      </c>
      <c r="AC58" s="336">
        <f t="shared" si="22"/>
        <v>0</v>
      </c>
      <c r="AD58" s="388">
        <f>'Дод.2 вир-во'!$F$66</f>
        <v>0</v>
      </c>
      <c r="AE58" s="388">
        <f t="shared" si="73"/>
        <v>0</v>
      </c>
      <c r="AF58" s="384"/>
      <c r="AG58" s="388">
        <f t="shared" si="74"/>
        <v>0</v>
      </c>
      <c r="AH58" s="384"/>
      <c r="AI58" s="388">
        <f t="shared" si="75"/>
        <v>0</v>
      </c>
      <c r="AJ58" s="358">
        <f t="shared" si="81"/>
        <v>0</v>
      </c>
      <c r="AK58" s="395">
        <f t="shared" si="24"/>
        <v>0</v>
      </c>
    </row>
    <row r="59" spans="1:37" s="333" customFormat="1" ht="61.5" customHeight="1">
      <c r="A59" s="479" t="s">
        <v>255</v>
      </c>
      <c r="B59" s="408" t="s">
        <v>212</v>
      </c>
      <c r="C59" s="339" t="s">
        <v>691</v>
      </c>
      <c r="D59" s="340">
        <f>D54+D55</f>
        <v>321529.09224353562</v>
      </c>
      <c r="E59" s="340">
        <f t="shared" si="12"/>
        <v>664.56502282961765</v>
      </c>
      <c r="F59" s="340">
        <f>F54+F55</f>
        <v>321529.09224353562</v>
      </c>
      <c r="G59" s="340">
        <f t="shared" si="68"/>
        <v>664.56502282961765</v>
      </c>
      <c r="H59" s="340">
        <f t="shared" ref="H59:J59" si="82">H54+H55</f>
        <v>0</v>
      </c>
      <c r="I59" s="340">
        <f t="shared" si="14"/>
        <v>0</v>
      </c>
      <c r="J59" s="340">
        <f t="shared" si="82"/>
        <v>0</v>
      </c>
      <c r="K59" s="340">
        <f t="shared" si="15"/>
        <v>0</v>
      </c>
      <c r="L59" s="340">
        <f>L54+L55</f>
        <v>60046.254090613555</v>
      </c>
      <c r="M59" s="340">
        <f t="shared" si="16"/>
        <v>718.4739767786433</v>
      </c>
      <c r="N59" s="340">
        <f>N54+N55</f>
        <v>60046.254090613555</v>
      </c>
      <c r="O59" s="340">
        <f t="shared" si="69"/>
        <v>718.4739767786433</v>
      </c>
      <c r="P59" s="340">
        <f t="shared" ref="P59:R59" si="83">P54+P55</f>
        <v>0</v>
      </c>
      <c r="Q59" s="340">
        <f t="shared" si="18"/>
        <v>0</v>
      </c>
      <c r="R59" s="340">
        <f t="shared" si="83"/>
        <v>0</v>
      </c>
      <c r="S59" s="340">
        <f t="shared" si="19"/>
        <v>0</v>
      </c>
      <c r="T59" s="340">
        <f>T54+T55</f>
        <v>37481.989467404863</v>
      </c>
      <c r="U59" s="340">
        <f t="shared" si="20"/>
        <v>886.28216266180641</v>
      </c>
      <c r="V59" s="340">
        <f>V54+V55</f>
        <v>37481.989467404863</v>
      </c>
      <c r="W59" s="340">
        <f t="shared" si="70"/>
        <v>886.28216266180641</v>
      </c>
      <c r="X59" s="340">
        <f t="shared" ref="X59:Z59" si="84">X54+X55</f>
        <v>0</v>
      </c>
      <c r="Y59" s="340">
        <f t="shared" si="71"/>
        <v>0</v>
      </c>
      <c r="Z59" s="340">
        <f t="shared" si="84"/>
        <v>0</v>
      </c>
      <c r="AA59" s="340">
        <f t="shared" si="72"/>
        <v>0</v>
      </c>
      <c r="AB59" s="340">
        <f>AB54+AB55</f>
        <v>451.29688097109579</v>
      </c>
      <c r="AC59" s="340">
        <f t="shared" si="22"/>
        <v>979.71624063172885</v>
      </c>
      <c r="AD59" s="340">
        <f>AD54+AD55</f>
        <v>451.29688097109579</v>
      </c>
      <c r="AE59" s="340">
        <f t="shared" si="73"/>
        <v>979.71624063172885</v>
      </c>
      <c r="AF59" s="340">
        <f t="shared" ref="AF59:AH59" si="85">AF54+AF55</f>
        <v>0</v>
      </c>
      <c r="AG59" s="340">
        <f t="shared" si="74"/>
        <v>0</v>
      </c>
      <c r="AH59" s="340">
        <f t="shared" si="85"/>
        <v>0</v>
      </c>
      <c r="AI59" s="340">
        <f t="shared" si="75"/>
        <v>0</v>
      </c>
      <c r="AJ59" s="340">
        <f>AJ54+AJ55</f>
        <v>419508.63268252509</v>
      </c>
      <c r="AK59" s="398">
        <f t="shared" si="24"/>
        <v>0.55705069268856766</v>
      </c>
    </row>
    <row r="60" spans="1:37" s="333" customFormat="1" ht="39.75" customHeight="1">
      <c r="A60" s="479" t="s">
        <v>259</v>
      </c>
      <c r="B60" s="408" t="s">
        <v>213</v>
      </c>
      <c r="C60" s="343" t="s">
        <v>686</v>
      </c>
      <c r="D60" s="342">
        <f>F60</f>
        <v>281346.40474832419</v>
      </c>
      <c r="E60" s="342"/>
      <c r="F60" s="342">
        <f>'Дод.2 вир-во'!$E$72</f>
        <v>281346.40474832419</v>
      </c>
      <c r="G60" s="342"/>
      <c r="H60" s="341"/>
      <c r="I60" s="342"/>
      <c r="J60" s="341"/>
      <c r="K60" s="342"/>
      <c r="L60" s="342">
        <f>N60</f>
        <v>44328.429447082104</v>
      </c>
      <c r="M60" s="342"/>
      <c r="N60" s="342">
        <f>'Дод.2 вир-во'!$G$72</f>
        <v>44328.429447082104</v>
      </c>
      <c r="O60" s="342"/>
      <c r="P60" s="341"/>
      <c r="Q60" s="342"/>
      <c r="R60" s="341"/>
      <c r="S60" s="342"/>
      <c r="T60" s="342">
        <f>V60</f>
        <v>28884.755092696811</v>
      </c>
      <c r="U60" s="342"/>
      <c r="V60" s="342">
        <f>'Дод.2 вир-во'!$H$72</f>
        <v>28884.755092696811</v>
      </c>
      <c r="W60" s="342"/>
      <c r="X60" s="341"/>
      <c r="Y60" s="342"/>
      <c r="Z60" s="341"/>
      <c r="AA60" s="342"/>
      <c r="AB60" s="342">
        <f>AD60</f>
        <v>354.05041988439842</v>
      </c>
      <c r="AC60" s="342"/>
      <c r="AD60" s="342">
        <f>'Дод.2 вир-во'!$F$72</f>
        <v>354.05041988439842</v>
      </c>
      <c r="AE60" s="342"/>
      <c r="AF60" s="341"/>
      <c r="AG60" s="342"/>
      <c r="AH60" s="341"/>
      <c r="AI60" s="342"/>
      <c r="AJ60" s="390">
        <f>D60+L60+T60+AB60</f>
        <v>354913.63970798749</v>
      </c>
      <c r="AK60" s="398">
        <f t="shared" si="24"/>
        <v>0.47127728356802101</v>
      </c>
    </row>
    <row r="61" spans="1:37" s="333" customFormat="1" ht="39.75" customHeight="1">
      <c r="A61" s="479" t="s">
        <v>260</v>
      </c>
      <c r="B61" s="436" t="s">
        <v>214</v>
      </c>
      <c r="C61" s="275" t="s">
        <v>606</v>
      </c>
      <c r="D61" s="338">
        <f>D43+D54</f>
        <v>512555.08047577611</v>
      </c>
      <c r="E61" s="338">
        <f>G61+I61+K61</f>
        <v>1519.1642411197802</v>
      </c>
      <c r="F61" s="372">
        <f>F43+F54</f>
        <v>422618.8469710584</v>
      </c>
      <c r="G61" s="372">
        <f t="shared" ref="G61:G69" si="86">F61/$F$71*1000</f>
        <v>873.5063496923575</v>
      </c>
      <c r="H61" s="372">
        <f>H52</f>
        <v>220692.78161053715</v>
      </c>
      <c r="I61" s="372">
        <f t="shared" si="14"/>
        <v>622.71083227298186</v>
      </c>
      <c r="J61" s="372">
        <f>J52</f>
        <v>8132.5874741729203</v>
      </c>
      <c r="K61" s="372">
        <f t="shared" si="15"/>
        <v>22.947059154440648</v>
      </c>
      <c r="L61" s="338">
        <f>L43+L54</f>
        <v>133792.47917459847</v>
      </c>
      <c r="M61" s="338">
        <f t="shared" si="16"/>
        <v>2095.2942566931642</v>
      </c>
      <c r="N61" s="389">
        <f>N43+N54</f>
        <v>117070.14781048533</v>
      </c>
      <c r="O61" s="389">
        <f t="shared" ref="O61:O69" si="87">N61/$N$71*1000</f>
        <v>1400.7843775322426</v>
      </c>
      <c r="P61" s="389">
        <f>P52</f>
        <v>44950.289788332389</v>
      </c>
      <c r="Q61" s="389">
        <f t="shared" si="18"/>
        <v>682.13236886638072</v>
      </c>
      <c r="R61" s="389">
        <f>R52</f>
        <v>815.63740410429557</v>
      </c>
      <c r="S61" s="389">
        <f t="shared" si="19"/>
        <v>12.377510294541073</v>
      </c>
      <c r="T61" s="338">
        <f>T43+T54</f>
        <v>59876.355440959247</v>
      </c>
      <c r="U61" s="338">
        <f t="shared" si="20"/>
        <v>1884.9423316517677</v>
      </c>
      <c r="V61" s="380">
        <f>V43+V54</f>
        <v>51541.16946371198</v>
      </c>
      <c r="W61" s="380">
        <f t="shared" ref="W61:W69" si="88">V61/$V$71*1000</f>
        <v>1218.7191711939845</v>
      </c>
      <c r="X61" s="380">
        <f>X52</f>
        <v>21476.205243524826</v>
      </c>
      <c r="Y61" s="380">
        <f t="shared" ref="Y61:Y69" si="89">X61/$X$70*1000</f>
        <v>653.84565016324234</v>
      </c>
      <c r="Z61" s="380">
        <f>Z52</f>
        <v>406.55153310729997</v>
      </c>
      <c r="AA61" s="380">
        <f t="shared" ref="AA61:AA69" si="90">Z61/$Z$70*1000</f>
        <v>12.377510294541072</v>
      </c>
      <c r="AB61" s="338">
        <f>AB43+AB54</f>
        <v>532.40882172641261</v>
      </c>
      <c r="AC61" s="338">
        <f t="shared" si="22"/>
        <v>1561.653044404814</v>
      </c>
      <c r="AD61" s="389">
        <f>AD43+AD54</f>
        <v>442.56295528141823</v>
      </c>
      <c r="AE61" s="389">
        <f t="shared" ref="AE61:AE69" si="91">AD61/$AD$71*1000</f>
        <v>960.75584182676596</v>
      </c>
      <c r="AF61" s="389">
        <f>AF52</f>
        <v>208.36564416321264</v>
      </c>
      <c r="AG61" s="389">
        <f t="shared" ref="AG61:AG69" si="92">AF61/$AF$70*1000</f>
        <v>588.51969228350708</v>
      </c>
      <c r="AH61" s="389">
        <f>AH52</f>
        <v>4.3822627169057311</v>
      </c>
      <c r="AI61" s="389">
        <f t="shared" ref="AI61:AI69" si="93">AH61/$AH$70*1000</f>
        <v>12.377510294541073</v>
      </c>
      <c r="AJ61" s="338">
        <f>AJ43+AJ54</f>
        <v>706756.32391306013</v>
      </c>
      <c r="AK61" s="395">
        <f t="shared" si="24"/>
        <v>0.9384767538162645</v>
      </c>
    </row>
    <row r="62" spans="1:37" s="333" customFormat="1" ht="21" customHeight="1">
      <c r="A62" s="479" t="s">
        <v>261</v>
      </c>
      <c r="B62" s="436" t="s">
        <v>215</v>
      </c>
      <c r="C62" s="275" t="s">
        <v>607</v>
      </c>
      <c r="D62" s="348">
        <f t="shared" si="67"/>
        <v>0</v>
      </c>
      <c r="E62" s="348">
        <f t="shared" si="12"/>
        <v>0</v>
      </c>
      <c r="F62" s="371">
        <f>'Дод.2 вир-во'!$E$76</f>
        <v>0</v>
      </c>
      <c r="G62" s="371">
        <f t="shared" si="86"/>
        <v>0</v>
      </c>
      <c r="H62" s="367"/>
      <c r="I62" s="371">
        <f t="shared" si="14"/>
        <v>0</v>
      </c>
      <c r="J62" s="367"/>
      <c r="K62" s="371">
        <f t="shared" si="15"/>
        <v>0</v>
      </c>
      <c r="L62" s="348">
        <f t="shared" si="63"/>
        <v>0</v>
      </c>
      <c r="M62" s="348">
        <f t="shared" si="16"/>
        <v>0</v>
      </c>
      <c r="N62" s="388">
        <f>'Дод.2 вир-во'!$G$76</f>
        <v>0</v>
      </c>
      <c r="O62" s="388">
        <f t="shared" si="87"/>
        <v>0</v>
      </c>
      <c r="P62" s="384"/>
      <c r="Q62" s="388">
        <f t="shared" si="18"/>
        <v>0</v>
      </c>
      <c r="R62" s="384"/>
      <c r="S62" s="388">
        <f t="shared" si="19"/>
        <v>0</v>
      </c>
      <c r="T62" s="348">
        <f t="shared" si="64"/>
        <v>0</v>
      </c>
      <c r="U62" s="348">
        <f t="shared" si="20"/>
        <v>0</v>
      </c>
      <c r="V62" s="379">
        <f>'Дод.2 вир-во'!$H$76</f>
        <v>0</v>
      </c>
      <c r="W62" s="379">
        <f t="shared" si="88"/>
        <v>0</v>
      </c>
      <c r="X62" s="375"/>
      <c r="Y62" s="379">
        <f t="shared" si="89"/>
        <v>0</v>
      </c>
      <c r="Z62" s="375"/>
      <c r="AA62" s="379">
        <f t="shared" si="90"/>
        <v>0</v>
      </c>
      <c r="AB62" s="348">
        <f t="shared" si="65"/>
        <v>0</v>
      </c>
      <c r="AC62" s="336">
        <f t="shared" si="22"/>
        <v>0</v>
      </c>
      <c r="AD62" s="388">
        <f>'Дод.2 вир-во'!$F$76</f>
        <v>0</v>
      </c>
      <c r="AE62" s="388">
        <f t="shared" si="91"/>
        <v>0</v>
      </c>
      <c r="AF62" s="384"/>
      <c r="AG62" s="388">
        <f t="shared" si="92"/>
        <v>0</v>
      </c>
      <c r="AH62" s="384"/>
      <c r="AI62" s="388">
        <f t="shared" si="93"/>
        <v>0</v>
      </c>
      <c r="AJ62" s="358">
        <f t="shared" ref="AJ62:AJ63" si="94">D62+L62+T62+AB62</f>
        <v>0</v>
      </c>
      <c r="AK62" s="395">
        <f t="shared" si="24"/>
        <v>0</v>
      </c>
    </row>
    <row r="63" spans="1:37" s="333" customFormat="1" ht="21" customHeight="1">
      <c r="A63" s="479" t="s">
        <v>262</v>
      </c>
      <c r="B63" s="405" t="s">
        <v>223</v>
      </c>
      <c r="C63" s="275" t="s">
        <v>608</v>
      </c>
      <c r="D63" s="348">
        <f t="shared" si="67"/>
        <v>0</v>
      </c>
      <c r="E63" s="348">
        <f t="shared" si="12"/>
        <v>0</v>
      </c>
      <c r="F63" s="371">
        <f>'Дод.2 вир-во'!$E$77</f>
        <v>0</v>
      </c>
      <c r="G63" s="371">
        <f t="shared" si="86"/>
        <v>0</v>
      </c>
      <c r="H63" s="367"/>
      <c r="I63" s="371">
        <f t="shared" si="14"/>
        <v>0</v>
      </c>
      <c r="J63" s="367"/>
      <c r="K63" s="371">
        <f t="shared" si="15"/>
        <v>0</v>
      </c>
      <c r="L63" s="348">
        <f t="shared" si="63"/>
        <v>0</v>
      </c>
      <c r="M63" s="348">
        <f t="shared" si="16"/>
        <v>0</v>
      </c>
      <c r="N63" s="388">
        <f>'Дод.2 вир-во'!$G$77</f>
        <v>0</v>
      </c>
      <c r="O63" s="388">
        <f t="shared" si="87"/>
        <v>0</v>
      </c>
      <c r="P63" s="384"/>
      <c r="Q63" s="388">
        <f t="shared" si="18"/>
        <v>0</v>
      </c>
      <c r="R63" s="384"/>
      <c r="S63" s="388">
        <f t="shared" si="19"/>
        <v>0</v>
      </c>
      <c r="T63" s="348">
        <f t="shared" si="64"/>
        <v>0</v>
      </c>
      <c r="U63" s="348">
        <f t="shared" si="20"/>
        <v>0</v>
      </c>
      <c r="V63" s="379">
        <f>'Дод.2 вир-во'!$H$77</f>
        <v>0</v>
      </c>
      <c r="W63" s="379">
        <f t="shared" si="88"/>
        <v>0</v>
      </c>
      <c r="X63" s="375"/>
      <c r="Y63" s="379">
        <f t="shared" si="89"/>
        <v>0</v>
      </c>
      <c r="Z63" s="375"/>
      <c r="AA63" s="379">
        <f t="shared" si="90"/>
        <v>0</v>
      </c>
      <c r="AB63" s="348">
        <f t="shared" si="65"/>
        <v>0</v>
      </c>
      <c r="AC63" s="336">
        <f t="shared" si="22"/>
        <v>0</v>
      </c>
      <c r="AD63" s="388">
        <f>'Дод.2 вир-во'!$F$77</f>
        <v>0</v>
      </c>
      <c r="AE63" s="388">
        <f t="shared" si="91"/>
        <v>0</v>
      </c>
      <c r="AF63" s="384"/>
      <c r="AG63" s="388">
        <f t="shared" si="92"/>
        <v>0</v>
      </c>
      <c r="AH63" s="384"/>
      <c r="AI63" s="388">
        <f t="shared" si="93"/>
        <v>0</v>
      </c>
      <c r="AJ63" s="358">
        <f t="shared" si="94"/>
        <v>0</v>
      </c>
      <c r="AK63" s="395">
        <f t="shared" si="24"/>
        <v>0</v>
      </c>
    </row>
    <row r="64" spans="1:37" s="333" customFormat="1" ht="39.75" customHeight="1">
      <c r="A64" s="479" t="s">
        <v>263</v>
      </c>
      <c r="B64" s="405" t="s">
        <v>224</v>
      </c>
      <c r="C64" s="275" t="s">
        <v>692</v>
      </c>
      <c r="D64" s="337">
        <f>SUM(D65:D68)</f>
        <v>35727.540182055229</v>
      </c>
      <c r="E64" s="337">
        <f t="shared" si="12"/>
        <v>27.880136766426091</v>
      </c>
      <c r="F64" s="367">
        <f>SUM(F65:F68)</f>
        <v>13488.936008046394</v>
      </c>
      <c r="G64" s="367">
        <f t="shared" si="86"/>
        <v>27.880136766426091</v>
      </c>
      <c r="H64" s="367">
        <f t="shared" ref="H64:J64" si="95">SUM(H65:H68)</f>
        <v>0</v>
      </c>
      <c r="I64" s="367">
        <f t="shared" si="14"/>
        <v>0</v>
      </c>
      <c r="J64" s="367">
        <f t="shared" si="95"/>
        <v>0</v>
      </c>
      <c r="K64" s="367">
        <f t="shared" si="15"/>
        <v>0</v>
      </c>
      <c r="L64" s="337">
        <f>SUM(L65:L68)</f>
        <v>7419.6024246080342</v>
      </c>
      <c r="M64" s="337">
        <f t="shared" si="16"/>
        <v>47.635904322666683</v>
      </c>
      <c r="N64" s="384">
        <f>SUM(N65:N68)</f>
        <v>3981.1568786662619</v>
      </c>
      <c r="O64" s="384">
        <f t="shared" si="87"/>
        <v>47.635904322666683</v>
      </c>
      <c r="P64" s="384">
        <f t="shared" ref="P64:R64" si="96">SUM(P65:P68)</f>
        <v>0</v>
      </c>
      <c r="Q64" s="384">
        <f t="shared" si="18"/>
        <v>0</v>
      </c>
      <c r="R64" s="384">
        <f t="shared" si="96"/>
        <v>0</v>
      </c>
      <c r="S64" s="384">
        <f t="shared" si="19"/>
        <v>0</v>
      </c>
      <c r="T64" s="337">
        <f>SUM(T65:T68)</f>
        <v>3158.11644872226</v>
      </c>
      <c r="U64" s="337">
        <f t="shared" si="20"/>
        <v>34.149742020413264</v>
      </c>
      <c r="V64" s="375">
        <f>SUM(V65:V68)</f>
        <v>1444.2356222982619</v>
      </c>
      <c r="W64" s="375">
        <f t="shared" si="88"/>
        <v>34.149742020413264</v>
      </c>
      <c r="X64" s="375">
        <f t="shared" ref="X64:Z64" si="97">SUM(X65:X68)</f>
        <v>0</v>
      </c>
      <c r="Y64" s="375">
        <f t="shared" si="89"/>
        <v>0</v>
      </c>
      <c r="Z64" s="375">
        <f t="shared" si="97"/>
        <v>0</v>
      </c>
      <c r="AA64" s="375">
        <f t="shared" si="90"/>
        <v>0</v>
      </c>
      <c r="AB64" s="337">
        <f>SUM(AB65:AB68)</f>
        <v>27.20803151693363</v>
      </c>
      <c r="AC64" s="337">
        <f t="shared" si="22"/>
        <v>18.96039880496269</v>
      </c>
      <c r="AD64" s="384">
        <f>SUM(AD65:AD68)</f>
        <v>8.7339256896775357</v>
      </c>
      <c r="AE64" s="384">
        <f t="shared" si="91"/>
        <v>18.96039880496269</v>
      </c>
      <c r="AF64" s="384">
        <f t="shared" ref="AF64:AH64" si="98">SUM(AF65:AF68)</f>
        <v>0</v>
      </c>
      <c r="AG64" s="384">
        <f t="shared" si="92"/>
        <v>0</v>
      </c>
      <c r="AH64" s="384">
        <f t="shared" si="98"/>
        <v>0</v>
      </c>
      <c r="AI64" s="384">
        <f t="shared" si="93"/>
        <v>0</v>
      </c>
      <c r="AJ64" s="359">
        <f>SUM(AJ65:AJ68)</f>
        <v>46332.467086902463</v>
      </c>
      <c r="AK64" s="395">
        <f t="shared" si="24"/>
        <v>6.1523246183735544E-2</v>
      </c>
    </row>
    <row r="65" spans="1:37" s="333" customFormat="1" ht="21.75" customHeight="1">
      <c r="A65" s="480" t="s">
        <v>628</v>
      </c>
      <c r="B65" s="406" t="s">
        <v>225</v>
      </c>
      <c r="C65" s="274" t="s">
        <v>62</v>
      </c>
      <c r="D65" s="348">
        <f>D47+D56</f>
        <v>6430.9572327699407</v>
      </c>
      <c r="E65" s="348">
        <f t="shared" si="12"/>
        <v>5.0184246179566951</v>
      </c>
      <c r="F65" s="371">
        <f>'Дод.2 вир-во'!$E$79</f>
        <v>2428.0084814483507</v>
      </c>
      <c r="G65" s="371">
        <f t="shared" si="86"/>
        <v>5.0184246179566951</v>
      </c>
      <c r="H65" s="367"/>
      <c r="I65" s="371">
        <f t="shared" si="14"/>
        <v>0</v>
      </c>
      <c r="J65" s="367"/>
      <c r="K65" s="371">
        <f t="shared" si="15"/>
        <v>0</v>
      </c>
      <c r="L65" s="348">
        <f>L47+L56</f>
        <v>1335.5284364294466</v>
      </c>
      <c r="M65" s="348">
        <f t="shared" si="16"/>
        <v>8.5744627780800027</v>
      </c>
      <c r="N65" s="388">
        <f>'Дод.2 вир-во'!$G$79</f>
        <v>716.60823815992717</v>
      </c>
      <c r="O65" s="388">
        <f t="shared" si="87"/>
        <v>8.5744627780800027</v>
      </c>
      <c r="P65" s="384"/>
      <c r="Q65" s="388">
        <f t="shared" si="18"/>
        <v>0</v>
      </c>
      <c r="R65" s="384"/>
      <c r="S65" s="388">
        <f t="shared" si="19"/>
        <v>0</v>
      </c>
      <c r="T65" s="348">
        <f>T47+T56</f>
        <v>568.46096077000675</v>
      </c>
      <c r="U65" s="348">
        <f t="shared" si="20"/>
        <v>6.1469535636743888</v>
      </c>
      <c r="V65" s="379">
        <f>'Дод.2 вир-во'!$H$79</f>
        <v>259.96241201368719</v>
      </c>
      <c r="W65" s="379">
        <f t="shared" si="88"/>
        <v>6.1469535636743888</v>
      </c>
      <c r="X65" s="375"/>
      <c r="Y65" s="379">
        <f t="shared" si="89"/>
        <v>0</v>
      </c>
      <c r="Z65" s="375"/>
      <c r="AA65" s="379">
        <f t="shared" si="90"/>
        <v>0</v>
      </c>
      <c r="AB65" s="348">
        <f>AB47+AB56</f>
        <v>4.8974456730480549</v>
      </c>
      <c r="AC65" s="336">
        <f t="shared" si="22"/>
        <v>3.4128717848932841</v>
      </c>
      <c r="AD65" s="388">
        <f>'Дод.2 вир-во'!$F$79</f>
        <v>1.5721066241419563</v>
      </c>
      <c r="AE65" s="388">
        <f t="shared" si="91"/>
        <v>3.4128717848932841</v>
      </c>
      <c r="AF65" s="384"/>
      <c r="AG65" s="388">
        <f t="shared" si="92"/>
        <v>0</v>
      </c>
      <c r="AH65" s="384"/>
      <c r="AI65" s="388">
        <f t="shared" si="93"/>
        <v>0</v>
      </c>
      <c r="AJ65" s="358">
        <f t="shared" ref="AJ65:AJ68" si="99">D65+L65+T65+AB65</f>
        <v>8339.8440756424425</v>
      </c>
      <c r="AK65" s="395">
        <f t="shared" si="24"/>
        <v>1.1074184313072397E-2</v>
      </c>
    </row>
    <row r="66" spans="1:37" s="333" customFormat="1" ht="18.75" customHeight="1">
      <c r="A66" s="480" t="s">
        <v>629</v>
      </c>
      <c r="B66" s="406" t="s">
        <v>226</v>
      </c>
      <c r="C66" s="274" t="s">
        <v>612</v>
      </c>
      <c r="D66" s="348">
        <f>D50</f>
        <v>14638.206082498538</v>
      </c>
      <c r="E66" s="348">
        <f t="shared" si="12"/>
        <v>0</v>
      </c>
      <c r="F66" s="371">
        <f>'Дод.2 вир-во'!$E$80</f>
        <v>0</v>
      </c>
      <c r="G66" s="371">
        <f t="shared" si="86"/>
        <v>0</v>
      </c>
      <c r="H66" s="367"/>
      <c r="I66" s="371">
        <f t="shared" si="14"/>
        <v>0</v>
      </c>
      <c r="J66" s="367"/>
      <c r="K66" s="371">
        <f t="shared" si="15"/>
        <v>0</v>
      </c>
      <c r="L66" s="348">
        <f>L50</f>
        <v>2150.6320931077271</v>
      </c>
      <c r="M66" s="348">
        <f t="shared" si="16"/>
        <v>0</v>
      </c>
      <c r="N66" s="388">
        <f>'Дод.2 вир-во'!$G$80</f>
        <v>0</v>
      </c>
      <c r="O66" s="388">
        <f t="shared" si="87"/>
        <v>0</v>
      </c>
      <c r="P66" s="384"/>
      <c r="Q66" s="388">
        <f t="shared" si="18"/>
        <v>0</v>
      </c>
      <c r="R66" s="384"/>
      <c r="S66" s="388">
        <f t="shared" si="19"/>
        <v>0</v>
      </c>
      <c r="T66" s="348">
        <f>T50</f>
        <v>1071.9748385777875</v>
      </c>
      <c r="U66" s="348">
        <f t="shared" si="20"/>
        <v>0</v>
      </c>
      <c r="V66" s="379">
        <f>'Дод.2 вир-во'!$H$80</f>
        <v>0</v>
      </c>
      <c r="W66" s="379">
        <f t="shared" si="88"/>
        <v>0</v>
      </c>
      <c r="X66" s="375"/>
      <c r="Y66" s="379">
        <f t="shared" si="89"/>
        <v>0</v>
      </c>
      <c r="Z66" s="375"/>
      <c r="AA66" s="379">
        <f t="shared" si="90"/>
        <v>0</v>
      </c>
      <c r="AB66" s="348">
        <f>AB50</f>
        <v>11.554932120550221</v>
      </c>
      <c r="AC66" s="336">
        <f t="shared" si="22"/>
        <v>0</v>
      </c>
      <c r="AD66" s="388">
        <f>'Дод.2 вир-во'!$F$80</f>
        <v>0</v>
      </c>
      <c r="AE66" s="388">
        <f t="shared" si="91"/>
        <v>0</v>
      </c>
      <c r="AF66" s="384"/>
      <c r="AG66" s="388">
        <f t="shared" si="92"/>
        <v>0</v>
      </c>
      <c r="AH66" s="384"/>
      <c r="AI66" s="388">
        <f t="shared" si="93"/>
        <v>0</v>
      </c>
      <c r="AJ66" s="358">
        <f t="shared" si="99"/>
        <v>17872.367946304603</v>
      </c>
      <c r="AK66" s="395">
        <f t="shared" si="24"/>
        <v>2.3732085990250108E-2</v>
      </c>
    </row>
    <row r="67" spans="1:37" s="333" customFormat="1" ht="30" customHeight="1">
      <c r="A67" s="480" t="s">
        <v>631</v>
      </c>
      <c r="B67" s="406" t="s">
        <v>227</v>
      </c>
      <c r="C67" s="274" t="s">
        <v>613</v>
      </c>
      <c r="D67" s="348">
        <f>D57</f>
        <v>6690.9495543577295</v>
      </c>
      <c r="E67" s="348">
        <f t="shared" si="12"/>
        <v>13.829451675170967</v>
      </c>
      <c r="F67" s="371">
        <f>'Дод.2 вир-во'!$E$81</f>
        <v>6690.9495543577295</v>
      </c>
      <c r="G67" s="371">
        <f t="shared" si="86"/>
        <v>13.829451675170967</v>
      </c>
      <c r="H67" s="367"/>
      <c r="I67" s="371">
        <f t="shared" si="14"/>
        <v>0</v>
      </c>
      <c r="J67" s="367"/>
      <c r="K67" s="371">
        <f t="shared" si="15"/>
        <v>0</v>
      </c>
      <c r="L67" s="348">
        <f>L57</f>
        <v>937.84438512023269</v>
      </c>
      <c r="M67" s="348">
        <f t="shared" si="16"/>
        <v>11.221628978887232</v>
      </c>
      <c r="N67" s="388">
        <f>'Дод.2 вир-во'!$G$81</f>
        <v>937.84438512023269</v>
      </c>
      <c r="O67" s="388">
        <f t="shared" si="87"/>
        <v>11.221628978887232</v>
      </c>
      <c r="P67" s="384"/>
      <c r="Q67" s="388">
        <f t="shared" si="18"/>
        <v>0</v>
      </c>
      <c r="R67" s="384"/>
      <c r="S67" s="388">
        <f t="shared" si="19"/>
        <v>0</v>
      </c>
      <c r="T67" s="348">
        <f>T57</f>
        <v>592.98014948195112</v>
      </c>
      <c r="U67" s="348">
        <f t="shared" si="20"/>
        <v>14.02134029612842</v>
      </c>
      <c r="V67" s="379">
        <f>'Дод.2 вир-во'!$H$81</f>
        <v>592.98014948195112</v>
      </c>
      <c r="W67" s="379">
        <f t="shared" si="88"/>
        <v>14.02134029612842</v>
      </c>
      <c r="X67" s="375"/>
      <c r="Y67" s="379">
        <f t="shared" si="89"/>
        <v>0</v>
      </c>
      <c r="Z67" s="375"/>
      <c r="AA67" s="379">
        <f t="shared" si="90"/>
        <v>0</v>
      </c>
      <c r="AB67" s="348">
        <f>AB57</f>
        <v>7.1618190655355791</v>
      </c>
      <c r="AC67" s="336">
        <f t="shared" si="22"/>
        <v>15.547527020069406</v>
      </c>
      <c r="AD67" s="388">
        <f>'Дод.2 вир-во'!$F$81</f>
        <v>7.1618190655355791</v>
      </c>
      <c r="AE67" s="388">
        <f t="shared" si="91"/>
        <v>15.547527020069406</v>
      </c>
      <c r="AF67" s="384"/>
      <c r="AG67" s="388">
        <f t="shared" si="92"/>
        <v>0</v>
      </c>
      <c r="AH67" s="384"/>
      <c r="AI67" s="388">
        <f t="shared" si="93"/>
        <v>0</v>
      </c>
      <c r="AJ67" s="358">
        <f t="shared" si="99"/>
        <v>8228.935908025449</v>
      </c>
      <c r="AK67" s="395">
        <f t="shared" si="24"/>
        <v>1.0926913275523521E-2</v>
      </c>
    </row>
    <row r="68" spans="1:37" s="333" customFormat="1" ht="21" customHeight="1">
      <c r="A68" s="480" t="s">
        <v>632</v>
      </c>
      <c r="B68" s="406" t="s">
        <v>698</v>
      </c>
      <c r="C68" s="274" t="s">
        <v>622</v>
      </c>
      <c r="D68" s="348">
        <f>D51</f>
        <v>7967.4273124290212</v>
      </c>
      <c r="E68" s="348">
        <f t="shared" si="12"/>
        <v>9.0322604732984235</v>
      </c>
      <c r="F68" s="371">
        <f>'Дод.2 вир-во'!$E$82</f>
        <v>4369.9779722403127</v>
      </c>
      <c r="G68" s="371">
        <f t="shared" si="86"/>
        <v>9.0322604732984235</v>
      </c>
      <c r="H68" s="367"/>
      <c r="I68" s="371">
        <f t="shared" si="14"/>
        <v>0</v>
      </c>
      <c r="J68" s="367"/>
      <c r="K68" s="371">
        <f t="shared" si="15"/>
        <v>0</v>
      </c>
      <c r="L68" s="348">
        <f>L51</f>
        <v>2995.5975099506281</v>
      </c>
      <c r="M68" s="348">
        <f t="shared" si="16"/>
        <v>27.839812565699443</v>
      </c>
      <c r="N68" s="388">
        <f>'Дод.2 вир-во'!$G$82</f>
        <v>2326.704255386102</v>
      </c>
      <c r="O68" s="388">
        <f t="shared" si="87"/>
        <v>27.839812565699443</v>
      </c>
      <c r="P68" s="384"/>
      <c r="Q68" s="388">
        <f t="shared" si="18"/>
        <v>0</v>
      </c>
      <c r="R68" s="384"/>
      <c r="S68" s="388">
        <f t="shared" si="19"/>
        <v>0</v>
      </c>
      <c r="T68" s="348">
        <f>T51</f>
        <v>924.70049989251436</v>
      </c>
      <c r="U68" s="348">
        <f t="shared" si="20"/>
        <v>13.981448160610457</v>
      </c>
      <c r="V68" s="379">
        <f>'Дод.2 вир-во'!$H$82</f>
        <v>591.29306080262359</v>
      </c>
      <c r="W68" s="379">
        <f t="shared" si="88"/>
        <v>13.981448160610457</v>
      </c>
      <c r="X68" s="375"/>
      <c r="Y68" s="379">
        <f t="shared" si="89"/>
        <v>0</v>
      </c>
      <c r="Z68" s="375"/>
      <c r="AA68" s="379">
        <f t="shared" si="90"/>
        <v>0</v>
      </c>
      <c r="AB68" s="348">
        <f>AB51</f>
        <v>3.5938346577997744</v>
      </c>
      <c r="AC68" s="336">
        <f t="shared" si="22"/>
        <v>0</v>
      </c>
      <c r="AD68" s="388">
        <f>'Дод.2 вир-во'!$F$82</f>
        <v>0</v>
      </c>
      <c r="AE68" s="388">
        <f t="shared" si="91"/>
        <v>0</v>
      </c>
      <c r="AF68" s="384"/>
      <c r="AG68" s="388">
        <f t="shared" si="92"/>
        <v>0</v>
      </c>
      <c r="AH68" s="384"/>
      <c r="AI68" s="388">
        <f t="shared" si="93"/>
        <v>0</v>
      </c>
      <c r="AJ68" s="358">
        <f t="shared" si="99"/>
        <v>11891.319156929965</v>
      </c>
      <c r="AK68" s="395">
        <f t="shared" si="24"/>
        <v>1.5790062604889514E-2</v>
      </c>
    </row>
    <row r="69" spans="1:37" s="440" customFormat="1" ht="28.5" customHeight="1">
      <c r="A69" s="468" t="s">
        <v>298</v>
      </c>
      <c r="B69" s="436" t="s">
        <v>255</v>
      </c>
      <c r="C69" s="437" t="s">
        <v>693</v>
      </c>
      <c r="D69" s="438">
        <f>D61+D62+D63+D64</f>
        <v>548282.62065783131</v>
      </c>
      <c r="E69" s="438"/>
      <c r="F69" s="438">
        <f>F61+F62+F63+F64</f>
        <v>436107.78297910478</v>
      </c>
      <c r="G69" s="438">
        <f t="shared" si="86"/>
        <v>901.38648645878345</v>
      </c>
      <c r="H69" s="438">
        <f>H61+H62+H63+H64</f>
        <v>220692.78161053715</v>
      </c>
      <c r="I69" s="438">
        <f t="shared" si="14"/>
        <v>622.71083227298186</v>
      </c>
      <c r="J69" s="438">
        <f>J61+J62+J63+J64</f>
        <v>8132.5874741729203</v>
      </c>
      <c r="K69" s="438">
        <f t="shared" si="15"/>
        <v>22.947059154440648</v>
      </c>
      <c r="L69" s="438">
        <f>L61+L62+L63+L64</f>
        <v>141212.08159920649</v>
      </c>
      <c r="M69" s="438"/>
      <c r="N69" s="438">
        <f>N61+N62+N63+N64</f>
        <v>121051.3046891516</v>
      </c>
      <c r="O69" s="438">
        <f t="shared" si="87"/>
        <v>1448.4202818549095</v>
      </c>
      <c r="P69" s="438">
        <f>P61+P62+P63+P64</f>
        <v>44950.289788332389</v>
      </c>
      <c r="Q69" s="438">
        <f t="shared" si="18"/>
        <v>682.13236886638072</v>
      </c>
      <c r="R69" s="438">
        <f>R61+R62+R63+R64</f>
        <v>815.63740410429557</v>
      </c>
      <c r="S69" s="438">
        <f t="shared" si="19"/>
        <v>12.377510294541073</v>
      </c>
      <c r="T69" s="438">
        <f>T61+T62+T63+T64</f>
        <v>63034.47188968151</v>
      </c>
      <c r="U69" s="438"/>
      <c r="V69" s="438">
        <f>V61+V62+V63+V64</f>
        <v>52985.405086010243</v>
      </c>
      <c r="W69" s="438">
        <f t="shared" si="88"/>
        <v>1252.8689132143977</v>
      </c>
      <c r="X69" s="438">
        <f>X61+X62+X63+X64</f>
        <v>21476.205243524826</v>
      </c>
      <c r="Y69" s="438">
        <f t="shared" si="89"/>
        <v>653.84565016324234</v>
      </c>
      <c r="Z69" s="438">
        <f>Z61+Z62+Z63+Z64</f>
        <v>406.55153310729997</v>
      </c>
      <c r="AA69" s="438">
        <f t="shared" si="90"/>
        <v>12.377510294541072</v>
      </c>
      <c r="AB69" s="438">
        <f>AB61+AB62+AB63+AB64</f>
        <v>559.61685324334621</v>
      </c>
      <c r="AC69" s="438"/>
      <c r="AD69" s="438">
        <f>AD61+AD62+AD63+AD64</f>
        <v>451.29688097109579</v>
      </c>
      <c r="AE69" s="438">
        <f t="shared" si="91"/>
        <v>979.71624063172885</v>
      </c>
      <c r="AF69" s="438">
        <f>AF61+AF62+AF63+AF64</f>
        <v>208.36564416321264</v>
      </c>
      <c r="AG69" s="438">
        <f t="shared" si="92"/>
        <v>588.51969228350708</v>
      </c>
      <c r="AH69" s="438">
        <f>AH61+AH62+AH63+AH64</f>
        <v>4.3822627169057311</v>
      </c>
      <c r="AI69" s="438">
        <f t="shared" si="93"/>
        <v>12.377510294541073</v>
      </c>
      <c r="AJ69" s="438">
        <f>AJ61+AJ62+AJ63+AJ64</f>
        <v>753088.7909999626</v>
      </c>
      <c r="AK69" s="439">
        <f>AK61+AK62+AK63+AK64</f>
        <v>1</v>
      </c>
    </row>
    <row r="70" spans="1:37" s="440" customFormat="1" ht="30" customHeight="1">
      <c r="A70" s="468" t="s">
        <v>299</v>
      </c>
      <c r="B70" s="436" t="s">
        <v>257</v>
      </c>
      <c r="C70" s="437" t="s">
        <v>684</v>
      </c>
      <c r="D70" s="438">
        <f>F70</f>
        <v>354406.52414055099</v>
      </c>
      <c r="E70" s="438"/>
      <c r="F70" s="438">
        <f>F53+F60</f>
        <v>354406.52414055099</v>
      </c>
      <c r="G70" s="438"/>
      <c r="H70" s="438">
        <f>F70</f>
        <v>354406.52414055099</v>
      </c>
      <c r="I70" s="438"/>
      <c r="J70" s="441">
        <f>F70</f>
        <v>354406.52414055099</v>
      </c>
      <c r="K70" s="438"/>
      <c r="L70" s="438">
        <f>N70</f>
        <v>65896.725972752451</v>
      </c>
      <c r="M70" s="438"/>
      <c r="N70" s="438">
        <f>N53+N60</f>
        <v>65896.725972752451</v>
      </c>
      <c r="O70" s="438"/>
      <c r="P70" s="438">
        <f>N70</f>
        <v>65896.725972752451</v>
      </c>
      <c r="Q70" s="438"/>
      <c r="R70" s="441">
        <f>N70</f>
        <v>65896.725972752451</v>
      </c>
      <c r="S70" s="438"/>
      <c r="T70" s="438">
        <f>V70</f>
        <v>32845.986263215134</v>
      </c>
      <c r="U70" s="438"/>
      <c r="V70" s="438">
        <f>V53+V60</f>
        <v>32845.986263215134</v>
      </c>
      <c r="W70" s="438"/>
      <c r="X70" s="438">
        <f>V70</f>
        <v>32845.986263215134</v>
      </c>
      <c r="Y70" s="438"/>
      <c r="Z70" s="441">
        <f>V70</f>
        <v>32845.986263215134</v>
      </c>
      <c r="AA70" s="438"/>
      <c r="AB70" s="438">
        <f>AD70</f>
        <v>354.05041988439842</v>
      </c>
      <c r="AC70" s="438"/>
      <c r="AD70" s="438">
        <f>AD53+AD60</f>
        <v>354.05041988439842</v>
      </c>
      <c r="AE70" s="438"/>
      <c r="AF70" s="438">
        <f>AD70</f>
        <v>354.05041988439842</v>
      </c>
      <c r="AG70" s="438"/>
      <c r="AH70" s="438">
        <f>AD70</f>
        <v>354.05041988439842</v>
      </c>
      <c r="AI70" s="438"/>
      <c r="AJ70" s="438">
        <f>AJ53+AJ60</f>
        <v>453503.28679640294</v>
      </c>
      <c r="AK70" s="439"/>
    </row>
    <row r="71" spans="1:37" s="440" customFormat="1" ht="25.5" customHeight="1">
      <c r="A71" s="468" t="s">
        <v>300</v>
      </c>
      <c r="B71" s="436" t="s">
        <v>258</v>
      </c>
      <c r="C71" s="437" t="s">
        <v>688</v>
      </c>
      <c r="D71" s="438">
        <f>F71</f>
        <v>483818.86075573653</v>
      </c>
      <c r="E71" s="438"/>
      <c r="F71" s="438">
        <f>'Дод.2 вир-во'!$E$86</f>
        <v>483818.86075573653</v>
      </c>
      <c r="G71" s="438"/>
      <c r="H71" s="441"/>
      <c r="I71" s="438"/>
      <c r="J71" s="441"/>
      <c r="K71" s="438"/>
      <c r="L71" s="438">
        <f>N71</f>
        <v>83574.709775624025</v>
      </c>
      <c r="M71" s="438"/>
      <c r="N71" s="438">
        <f>'Дод.2 вир-во'!$G$86</f>
        <v>83574.709775624025</v>
      </c>
      <c r="O71" s="438"/>
      <c r="P71" s="441"/>
      <c r="Q71" s="438"/>
      <c r="R71" s="441"/>
      <c r="S71" s="438"/>
      <c r="T71" s="438">
        <f>V71</f>
        <v>42291.260104833564</v>
      </c>
      <c r="U71" s="438"/>
      <c r="V71" s="438">
        <f>'Дод.2 вир-во'!$H$86</f>
        <v>42291.260104833564</v>
      </c>
      <c r="W71" s="438"/>
      <c r="X71" s="441"/>
      <c r="Y71" s="438"/>
      <c r="Z71" s="441"/>
      <c r="AA71" s="438"/>
      <c r="AB71" s="438">
        <f>AD71</f>
        <v>460.6404</v>
      </c>
      <c r="AC71" s="438"/>
      <c r="AD71" s="438">
        <f>'Дод.2 вир-во'!$F$86</f>
        <v>460.6404</v>
      </c>
      <c r="AE71" s="438"/>
      <c r="AF71" s="441"/>
      <c r="AG71" s="438"/>
      <c r="AH71" s="441"/>
      <c r="AI71" s="438"/>
      <c r="AJ71" s="438">
        <f t="shared" ref="AJ71" si="100">D71+L71+T71+AB71</f>
        <v>610145.47103619413</v>
      </c>
      <c r="AK71" s="439"/>
    </row>
    <row r="72" spans="1:37" s="351" customFormat="1" ht="19.5" customHeight="1">
      <c r="A72" s="468" t="s">
        <v>301</v>
      </c>
      <c r="B72" s="436" t="s">
        <v>259</v>
      </c>
      <c r="C72" s="437" t="s">
        <v>694</v>
      </c>
      <c r="D72" s="344">
        <f>F72+H72+J72+0.01</f>
        <v>1547.0543778862061</v>
      </c>
      <c r="E72" s="443"/>
      <c r="F72" s="443">
        <f>F69/F71*1000</f>
        <v>901.38648645878345</v>
      </c>
      <c r="G72" s="443"/>
      <c r="H72" s="444">
        <f>H69/H70*1000</f>
        <v>622.71083227298186</v>
      </c>
      <c r="I72" s="443"/>
      <c r="J72" s="444">
        <f>J69/J70*1000</f>
        <v>22.947059154440648</v>
      </c>
      <c r="K72" s="443"/>
      <c r="L72" s="344">
        <f>N72+P72+R72</f>
        <v>2142.9301610158313</v>
      </c>
      <c r="M72" s="443"/>
      <c r="N72" s="443">
        <f>N69/N71*1000</f>
        <v>1448.4202818549095</v>
      </c>
      <c r="O72" s="443"/>
      <c r="P72" s="444">
        <f>P69/P70*1000</f>
        <v>682.13236886638072</v>
      </c>
      <c r="Q72" s="443"/>
      <c r="R72" s="444">
        <f>R69/R70*1000</f>
        <v>12.377510294541073</v>
      </c>
      <c r="S72" s="443"/>
      <c r="T72" s="443">
        <f>V72+X72+Z72+0.01</f>
        <v>1919.1020736721809</v>
      </c>
      <c r="U72" s="443"/>
      <c r="V72" s="443">
        <f>V69/V71*1000</f>
        <v>1252.8689132143977</v>
      </c>
      <c r="W72" s="443"/>
      <c r="X72" s="444">
        <f>X69/X70*1000</f>
        <v>653.84565016324234</v>
      </c>
      <c r="Y72" s="443"/>
      <c r="Z72" s="444">
        <f>Z69/Z70*1000</f>
        <v>12.377510294541072</v>
      </c>
      <c r="AA72" s="443"/>
      <c r="AB72" s="443">
        <f>AD72+AF72+AH72+0.01</f>
        <v>1580.623443209777</v>
      </c>
      <c r="AC72" s="443"/>
      <c r="AD72" s="443">
        <f>AD69/AD71*1000</f>
        <v>979.71624063172885</v>
      </c>
      <c r="AE72" s="443"/>
      <c r="AF72" s="444">
        <f>AF69/AF70*1000</f>
        <v>588.51969228350708</v>
      </c>
      <c r="AG72" s="443"/>
      <c r="AH72" s="444">
        <f>AH69/AH70*1000</f>
        <v>12.377510294541073</v>
      </c>
      <c r="AI72" s="443"/>
      <c r="AJ72" s="443"/>
      <c r="AK72" s="542"/>
    </row>
    <row r="73" spans="1:37" s="313" customFormat="1" ht="15.75">
      <c r="A73" s="401"/>
      <c r="B73" s="401"/>
      <c r="C73" s="361"/>
      <c r="D73" s="394"/>
      <c r="E73" s="361"/>
      <c r="F73" s="352"/>
      <c r="G73" s="394"/>
      <c r="H73" s="394"/>
      <c r="I73" s="394"/>
      <c r="J73" s="394"/>
      <c r="K73" s="394"/>
      <c r="L73" s="394"/>
      <c r="M73" s="361"/>
      <c r="N73" s="361"/>
      <c r="O73" s="361"/>
      <c r="P73" s="361"/>
      <c r="Q73" s="361"/>
      <c r="R73" s="361"/>
      <c r="S73" s="361"/>
      <c r="T73" s="394"/>
      <c r="U73" s="409"/>
      <c r="V73" s="361"/>
      <c r="W73" s="361"/>
      <c r="X73" s="361"/>
      <c r="Y73" s="361"/>
      <c r="Z73" s="361"/>
      <c r="AA73" s="361"/>
      <c r="AB73" s="394"/>
      <c r="AC73" s="361"/>
      <c r="AD73" s="361"/>
      <c r="AE73" s="361"/>
      <c r="AF73" s="361"/>
      <c r="AG73" s="361"/>
      <c r="AH73" s="361"/>
      <c r="AI73" s="361"/>
      <c r="AJ73" s="393"/>
      <c r="AK73" s="396"/>
    </row>
    <row r="74" spans="1:37" s="351" customFormat="1" ht="21">
      <c r="A74" s="313"/>
      <c r="B74" s="311"/>
      <c r="C74" s="639" t="s">
        <v>704</v>
      </c>
      <c r="D74" s="640"/>
      <c r="E74" s="460"/>
      <c r="F74" s="460"/>
      <c r="G74" s="460"/>
      <c r="H74" s="460"/>
      <c r="I74" s="460"/>
      <c r="J74" s="460"/>
      <c r="K74" s="633"/>
      <c r="L74" s="633"/>
      <c r="M74" s="633"/>
      <c r="N74" s="312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  <c r="AA74" s="313"/>
      <c r="AB74" s="313"/>
      <c r="AC74" s="633"/>
      <c r="AD74" s="633"/>
      <c r="AE74" s="633"/>
      <c r="AF74" s="634"/>
      <c r="AG74" s="634"/>
      <c r="AH74" s="634"/>
      <c r="AI74" s="634"/>
      <c r="AJ74" s="634"/>
      <c r="AK74" s="392"/>
    </row>
    <row r="75" spans="1:37" s="351" customFormat="1" ht="20.25">
      <c r="A75" s="391"/>
      <c r="B75" s="391"/>
      <c r="C75" s="543" t="s">
        <v>713</v>
      </c>
      <c r="D75" s="544"/>
      <c r="F75" s="392"/>
      <c r="G75" s="392"/>
      <c r="H75" s="392"/>
      <c r="I75" s="392"/>
      <c r="J75" s="392"/>
      <c r="K75" s="392"/>
      <c r="AC75" s="633" t="s">
        <v>705</v>
      </c>
      <c r="AD75" s="633"/>
      <c r="AE75" s="633"/>
      <c r="AF75" s="634"/>
      <c r="AG75" s="634"/>
      <c r="AH75" s="634"/>
      <c r="AI75" s="634"/>
      <c r="AJ75" s="634"/>
      <c r="AK75" s="392"/>
    </row>
    <row r="76" spans="1:37" s="351" customFormat="1">
      <c r="A76" s="391"/>
      <c r="B76" s="391"/>
      <c r="D76" s="392"/>
      <c r="F76" s="392"/>
      <c r="G76" s="392"/>
      <c r="H76" s="392"/>
      <c r="I76" s="392"/>
      <c r="J76" s="392"/>
      <c r="K76" s="392"/>
      <c r="AK76" s="392"/>
    </row>
    <row r="77" spans="1:37" s="351" customFormat="1">
      <c r="A77" s="391"/>
      <c r="B77" s="391"/>
      <c r="D77" s="392"/>
      <c r="F77" s="392"/>
      <c r="G77" s="392"/>
      <c r="H77" s="392"/>
      <c r="I77" s="392"/>
      <c r="J77" s="392"/>
      <c r="K77" s="392"/>
      <c r="AK77" s="392"/>
    </row>
    <row r="78" spans="1:37" s="351" customFormat="1">
      <c r="A78" s="391"/>
      <c r="B78" s="391"/>
      <c r="D78" s="392"/>
      <c r="F78" s="392"/>
      <c r="G78" s="392"/>
      <c r="H78" s="392"/>
      <c r="I78" s="392"/>
      <c r="J78" s="392"/>
      <c r="K78" s="392"/>
      <c r="AK78" s="392"/>
    </row>
    <row r="79" spans="1:37" s="351" customFormat="1">
      <c r="A79" s="391"/>
      <c r="B79" s="391"/>
      <c r="D79" s="392"/>
      <c r="F79" s="392"/>
      <c r="G79" s="392"/>
      <c r="H79" s="392"/>
      <c r="I79" s="392"/>
      <c r="J79" s="392"/>
      <c r="K79" s="392"/>
      <c r="AK79" s="392"/>
    </row>
    <row r="80" spans="1:37" s="351" customFormat="1">
      <c r="A80" s="391"/>
      <c r="B80" s="391"/>
      <c r="D80" s="392"/>
      <c r="F80" s="392"/>
      <c r="G80" s="392"/>
      <c r="H80" s="392"/>
      <c r="I80" s="392"/>
      <c r="J80" s="392"/>
      <c r="K80" s="392"/>
      <c r="AK80" s="392"/>
    </row>
    <row r="81" spans="1:37" s="351" customFormat="1">
      <c r="A81" s="391"/>
      <c r="B81" s="391"/>
      <c r="D81" s="392"/>
      <c r="F81" s="392"/>
      <c r="G81" s="392"/>
      <c r="H81" s="392"/>
      <c r="I81" s="392"/>
      <c r="J81" s="392"/>
      <c r="K81" s="392"/>
      <c r="AK81" s="392"/>
    </row>
    <row r="82" spans="1:37" s="351" customFormat="1">
      <c r="A82" s="391"/>
      <c r="B82" s="391"/>
      <c r="D82" s="392"/>
      <c r="F82" s="392"/>
      <c r="G82" s="392"/>
      <c r="H82" s="392"/>
      <c r="I82" s="392"/>
      <c r="J82" s="392"/>
      <c r="K82" s="392"/>
      <c r="AK82" s="392"/>
    </row>
    <row r="83" spans="1:37" s="351" customFormat="1">
      <c r="A83" s="391"/>
      <c r="B83" s="391"/>
      <c r="D83" s="392"/>
      <c r="F83" s="392"/>
      <c r="G83" s="392"/>
      <c r="H83" s="392"/>
      <c r="I83" s="392"/>
      <c r="J83" s="392"/>
      <c r="K83" s="392"/>
      <c r="AK83" s="392"/>
    </row>
    <row r="84" spans="1:37" s="351" customFormat="1">
      <c r="A84" s="391"/>
      <c r="B84" s="391"/>
      <c r="D84" s="392"/>
      <c r="F84" s="392"/>
      <c r="G84" s="392"/>
      <c r="H84" s="392"/>
      <c r="I84" s="392"/>
      <c r="J84" s="392"/>
      <c r="K84" s="392"/>
      <c r="AK84" s="392"/>
    </row>
    <row r="85" spans="1:37" s="351" customFormat="1">
      <c r="A85" s="391"/>
      <c r="B85" s="391"/>
      <c r="D85" s="392"/>
      <c r="F85" s="392"/>
      <c r="G85" s="392"/>
      <c r="H85" s="392"/>
      <c r="I85" s="392"/>
      <c r="J85" s="392"/>
      <c r="K85" s="392"/>
      <c r="AK85" s="392"/>
    </row>
    <row r="86" spans="1:37" s="351" customFormat="1">
      <c r="A86" s="391"/>
      <c r="B86" s="391"/>
      <c r="D86" s="392"/>
      <c r="F86" s="392"/>
      <c r="G86" s="392"/>
      <c r="H86" s="392"/>
      <c r="I86" s="392"/>
      <c r="J86" s="392"/>
      <c r="K86" s="392"/>
      <c r="AK86" s="392"/>
    </row>
    <row r="87" spans="1:37" s="351" customFormat="1">
      <c r="A87" s="391"/>
      <c r="B87" s="391"/>
      <c r="D87" s="392"/>
      <c r="F87" s="392"/>
      <c r="G87" s="392"/>
      <c r="H87" s="392"/>
      <c r="I87" s="392"/>
      <c r="J87" s="392"/>
      <c r="K87" s="392"/>
      <c r="AK87" s="392"/>
    </row>
    <row r="88" spans="1:37" s="351" customFormat="1">
      <c r="A88" s="391"/>
      <c r="B88" s="391"/>
      <c r="D88" s="392"/>
      <c r="F88" s="392"/>
      <c r="G88" s="392"/>
      <c r="H88" s="392"/>
      <c r="I88" s="392"/>
      <c r="J88" s="392"/>
      <c r="K88" s="392"/>
      <c r="AK88" s="392"/>
    </row>
    <row r="89" spans="1:37" s="351" customFormat="1">
      <c r="A89" s="391"/>
      <c r="B89" s="391"/>
      <c r="D89" s="392"/>
      <c r="F89" s="392"/>
      <c r="G89" s="392"/>
      <c r="H89" s="392"/>
      <c r="I89" s="392"/>
      <c r="J89" s="392"/>
      <c r="K89" s="392"/>
      <c r="AK89" s="392"/>
    </row>
    <row r="90" spans="1:37" s="351" customFormat="1">
      <c r="A90" s="391"/>
      <c r="B90" s="391"/>
      <c r="D90" s="392"/>
      <c r="F90" s="392"/>
      <c r="G90" s="392"/>
      <c r="H90" s="392"/>
      <c r="I90" s="392"/>
      <c r="J90" s="392"/>
      <c r="K90" s="392"/>
      <c r="AK90" s="392"/>
    </row>
    <row r="91" spans="1:37" s="351" customFormat="1">
      <c r="A91" s="391"/>
      <c r="B91" s="391"/>
      <c r="D91" s="392"/>
      <c r="F91" s="392"/>
      <c r="G91" s="392"/>
      <c r="H91" s="392"/>
      <c r="I91" s="392"/>
      <c r="J91" s="392"/>
      <c r="K91" s="392"/>
      <c r="AK91" s="392"/>
    </row>
    <row r="92" spans="1:37" s="351" customFormat="1">
      <c r="A92" s="391"/>
      <c r="B92" s="391"/>
      <c r="D92" s="392"/>
      <c r="F92" s="392"/>
      <c r="G92" s="392"/>
      <c r="H92" s="392"/>
      <c r="I92" s="392"/>
      <c r="J92" s="392"/>
      <c r="K92" s="392"/>
      <c r="AK92" s="392"/>
    </row>
    <row r="93" spans="1:37" s="351" customFormat="1">
      <c r="A93" s="391"/>
      <c r="B93" s="391"/>
      <c r="D93" s="392"/>
      <c r="F93" s="392"/>
      <c r="G93" s="392"/>
      <c r="H93" s="392"/>
      <c r="I93" s="392"/>
      <c r="J93" s="392"/>
      <c r="K93" s="392"/>
      <c r="AK93" s="392"/>
    </row>
    <row r="94" spans="1:37" s="351" customFormat="1">
      <c r="A94" s="391"/>
      <c r="B94" s="391"/>
      <c r="D94" s="392"/>
      <c r="F94" s="392"/>
      <c r="G94" s="392"/>
      <c r="H94" s="392"/>
      <c r="I94" s="392"/>
      <c r="J94" s="392"/>
      <c r="K94" s="392"/>
      <c r="AK94" s="392"/>
    </row>
    <row r="95" spans="1:37" s="351" customFormat="1">
      <c r="A95" s="391"/>
      <c r="B95" s="391"/>
      <c r="D95" s="392"/>
      <c r="F95" s="392"/>
      <c r="G95" s="392"/>
      <c r="H95" s="392"/>
      <c r="I95" s="392"/>
      <c r="J95" s="392"/>
      <c r="K95" s="392"/>
      <c r="AK95" s="392"/>
    </row>
    <row r="96" spans="1:37" s="351" customFormat="1">
      <c r="A96" s="391"/>
      <c r="B96" s="391"/>
      <c r="D96" s="392"/>
      <c r="F96" s="392"/>
      <c r="G96" s="392"/>
      <c r="H96" s="392"/>
      <c r="I96" s="392"/>
      <c r="J96" s="392"/>
      <c r="K96" s="392"/>
      <c r="AK96" s="392"/>
    </row>
    <row r="97" spans="1:37" s="351" customFormat="1">
      <c r="A97" s="391"/>
      <c r="B97" s="391"/>
      <c r="D97" s="392"/>
      <c r="F97" s="392"/>
      <c r="G97" s="392"/>
      <c r="H97" s="392"/>
      <c r="I97" s="392"/>
      <c r="J97" s="392"/>
      <c r="K97" s="392"/>
      <c r="AK97" s="392"/>
    </row>
    <row r="98" spans="1:37" s="351" customFormat="1">
      <c r="A98" s="391"/>
      <c r="B98" s="391"/>
      <c r="D98" s="392"/>
      <c r="F98" s="392"/>
      <c r="G98" s="392"/>
      <c r="H98" s="392"/>
      <c r="I98" s="392"/>
      <c r="J98" s="392"/>
      <c r="K98" s="392"/>
      <c r="AK98" s="392"/>
    </row>
    <row r="99" spans="1:37" s="351" customFormat="1">
      <c r="A99" s="391"/>
      <c r="B99" s="391"/>
      <c r="D99" s="392"/>
      <c r="F99" s="392"/>
      <c r="G99" s="392"/>
      <c r="H99" s="392"/>
      <c r="I99" s="392"/>
      <c r="J99" s="392"/>
      <c r="K99" s="392"/>
      <c r="AK99" s="392"/>
    </row>
    <row r="100" spans="1:37" s="351" customFormat="1">
      <c r="A100" s="391"/>
      <c r="B100" s="391"/>
      <c r="D100" s="392"/>
      <c r="F100" s="392"/>
      <c r="G100" s="392"/>
      <c r="H100" s="392"/>
      <c r="I100" s="392"/>
      <c r="J100" s="392"/>
      <c r="K100" s="392"/>
      <c r="AK100" s="392"/>
    </row>
    <row r="101" spans="1:37" s="351" customFormat="1">
      <c r="A101" s="391"/>
      <c r="B101" s="391"/>
      <c r="D101" s="392"/>
      <c r="F101" s="392"/>
      <c r="G101" s="392"/>
      <c r="H101" s="392"/>
      <c r="I101" s="392"/>
      <c r="J101" s="392"/>
      <c r="K101" s="392"/>
      <c r="AK101" s="392"/>
    </row>
    <row r="102" spans="1:37" s="351" customFormat="1">
      <c r="A102" s="391"/>
      <c r="B102" s="391"/>
      <c r="D102" s="392"/>
      <c r="F102" s="392"/>
      <c r="G102" s="392"/>
      <c r="H102" s="392"/>
      <c r="I102" s="392"/>
      <c r="J102" s="392"/>
      <c r="K102" s="392"/>
      <c r="AK102" s="392"/>
    </row>
    <row r="103" spans="1:37" s="351" customFormat="1">
      <c r="A103" s="391"/>
      <c r="B103" s="391"/>
      <c r="D103" s="392"/>
      <c r="F103" s="392"/>
      <c r="G103" s="392"/>
      <c r="H103" s="392"/>
      <c r="I103" s="392"/>
      <c r="J103" s="392"/>
      <c r="K103" s="392"/>
      <c r="AK103" s="392"/>
    </row>
    <row r="104" spans="1:37" s="351" customFormat="1">
      <c r="A104" s="391"/>
      <c r="B104" s="391"/>
      <c r="D104" s="392"/>
      <c r="F104" s="392"/>
      <c r="G104" s="392"/>
      <c r="H104" s="392"/>
      <c r="I104" s="392"/>
      <c r="J104" s="392"/>
      <c r="K104" s="392"/>
      <c r="AK104" s="392"/>
    </row>
    <row r="105" spans="1:37" s="351" customFormat="1">
      <c r="A105" s="391"/>
      <c r="B105" s="391"/>
      <c r="D105" s="392"/>
      <c r="F105" s="392"/>
      <c r="G105" s="392"/>
      <c r="H105" s="392"/>
      <c r="I105" s="392"/>
      <c r="J105" s="392"/>
      <c r="K105" s="392"/>
      <c r="AK105" s="392"/>
    </row>
    <row r="106" spans="1:37" s="351" customFormat="1">
      <c r="A106" s="391"/>
      <c r="B106" s="391"/>
      <c r="D106" s="392"/>
      <c r="F106" s="392"/>
      <c r="G106" s="392"/>
      <c r="H106" s="392"/>
      <c r="I106" s="392"/>
      <c r="J106" s="392"/>
      <c r="K106" s="392"/>
      <c r="AK106" s="392"/>
    </row>
    <row r="107" spans="1:37" s="351" customFormat="1">
      <c r="A107" s="391"/>
      <c r="B107" s="391"/>
      <c r="D107" s="392"/>
      <c r="F107" s="392"/>
      <c r="G107" s="392"/>
      <c r="H107" s="392"/>
      <c r="I107" s="392"/>
      <c r="J107" s="392"/>
      <c r="K107" s="392"/>
      <c r="AK107" s="392"/>
    </row>
    <row r="108" spans="1:37" s="351" customFormat="1">
      <c r="A108" s="391"/>
      <c r="B108" s="391"/>
      <c r="D108" s="392"/>
      <c r="F108" s="392"/>
      <c r="G108" s="392"/>
      <c r="H108" s="392"/>
      <c r="I108" s="392"/>
      <c r="J108" s="392"/>
      <c r="K108" s="392"/>
      <c r="AK108" s="392"/>
    </row>
    <row r="109" spans="1:37" s="351" customFormat="1">
      <c r="A109" s="391"/>
      <c r="B109" s="391"/>
      <c r="D109" s="392"/>
      <c r="F109" s="392"/>
      <c r="G109" s="392"/>
      <c r="H109" s="392"/>
      <c r="I109" s="392"/>
      <c r="J109" s="392"/>
      <c r="K109" s="392"/>
      <c r="AK109" s="392"/>
    </row>
    <row r="110" spans="1:37" s="351" customFormat="1">
      <c r="A110" s="391"/>
      <c r="B110" s="391"/>
      <c r="D110" s="392"/>
      <c r="F110" s="392"/>
      <c r="G110" s="392"/>
      <c r="H110" s="392"/>
      <c r="I110" s="392"/>
      <c r="J110" s="392"/>
      <c r="K110" s="392"/>
      <c r="AK110" s="392"/>
    </row>
    <row r="111" spans="1:37" s="351" customFormat="1">
      <c r="A111" s="391"/>
      <c r="B111" s="391"/>
      <c r="D111" s="392"/>
      <c r="F111" s="392"/>
      <c r="G111" s="392"/>
      <c r="H111" s="392"/>
      <c r="I111" s="392"/>
      <c r="J111" s="392"/>
      <c r="K111" s="392"/>
      <c r="AK111" s="392"/>
    </row>
    <row r="112" spans="1:37" s="351" customFormat="1">
      <c r="A112" s="391"/>
      <c r="B112" s="391"/>
      <c r="D112" s="392"/>
      <c r="F112" s="392"/>
      <c r="G112" s="392"/>
      <c r="H112" s="392"/>
      <c r="I112" s="392"/>
      <c r="J112" s="392"/>
      <c r="K112" s="392"/>
      <c r="AK112" s="392"/>
    </row>
    <row r="113" spans="1:37" s="351" customFormat="1">
      <c r="A113" s="391"/>
      <c r="B113" s="391"/>
      <c r="D113" s="392"/>
      <c r="F113" s="392"/>
      <c r="G113" s="392"/>
      <c r="H113" s="392"/>
      <c r="I113" s="392"/>
      <c r="J113" s="392"/>
      <c r="K113" s="392"/>
      <c r="AK113" s="392"/>
    </row>
    <row r="114" spans="1:37" s="351" customFormat="1">
      <c r="A114" s="391"/>
      <c r="B114" s="391"/>
      <c r="D114" s="392"/>
      <c r="F114" s="392"/>
      <c r="G114" s="392"/>
      <c r="H114" s="392"/>
      <c r="I114" s="392"/>
      <c r="J114" s="392"/>
      <c r="K114" s="392"/>
      <c r="AK114" s="392"/>
    </row>
    <row r="115" spans="1:37" s="351" customFormat="1">
      <c r="A115" s="391"/>
      <c r="B115" s="391"/>
      <c r="D115" s="392"/>
      <c r="F115" s="392"/>
      <c r="G115" s="392"/>
      <c r="H115" s="392"/>
      <c r="I115" s="392"/>
      <c r="J115" s="392"/>
      <c r="K115" s="392"/>
      <c r="AK115" s="392"/>
    </row>
    <row r="116" spans="1:37" s="351" customFormat="1">
      <c r="A116" s="391"/>
      <c r="B116" s="391"/>
      <c r="D116" s="392"/>
      <c r="F116" s="392"/>
      <c r="G116" s="392"/>
      <c r="H116" s="392"/>
      <c r="I116" s="392"/>
      <c r="J116" s="392"/>
      <c r="K116" s="392"/>
      <c r="AK116" s="392"/>
    </row>
    <row r="117" spans="1:37" s="351" customFormat="1">
      <c r="A117" s="391"/>
      <c r="B117" s="391"/>
      <c r="D117" s="392"/>
      <c r="F117" s="392"/>
      <c r="G117" s="392"/>
      <c r="H117" s="392"/>
      <c r="I117" s="392"/>
      <c r="J117" s="392"/>
      <c r="K117" s="392"/>
      <c r="AK117" s="392"/>
    </row>
    <row r="118" spans="1:37" s="351" customFormat="1">
      <c r="A118" s="391"/>
      <c r="B118" s="391"/>
      <c r="D118" s="392"/>
      <c r="F118" s="392"/>
      <c r="G118" s="392"/>
      <c r="H118" s="392"/>
      <c r="I118" s="392"/>
      <c r="J118" s="392"/>
      <c r="K118" s="392"/>
      <c r="AK118" s="392"/>
    </row>
    <row r="119" spans="1:37" s="351" customFormat="1">
      <c r="A119" s="391"/>
      <c r="B119" s="391"/>
      <c r="D119" s="392"/>
      <c r="F119" s="392"/>
      <c r="G119" s="392"/>
      <c r="H119" s="392"/>
      <c r="I119" s="392"/>
      <c r="J119" s="392"/>
      <c r="K119" s="392"/>
      <c r="AK119" s="392"/>
    </row>
    <row r="120" spans="1:37" s="351" customFormat="1">
      <c r="A120" s="391"/>
      <c r="B120" s="391"/>
      <c r="D120" s="392"/>
      <c r="F120" s="392"/>
      <c r="G120" s="392"/>
      <c r="H120" s="392"/>
      <c r="I120" s="392"/>
      <c r="J120" s="392"/>
      <c r="K120" s="392"/>
      <c r="AK120" s="392"/>
    </row>
    <row r="121" spans="1:37" s="351" customFormat="1">
      <c r="A121" s="391"/>
      <c r="B121" s="391"/>
      <c r="D121" s="392"/>
      <c r="F121" s="392"/>
      <c r="G121" s="392"/>
      <c r="H121" s="392"/>
      <c r="I121" s="392"/>
      <c r="J121" s="392"/>
      <c r="K121" s="392"/>
      <c r="AK121" s="392"/>
    </row>
    <row r="122" spans="1:37" s="351" customFormat="1">
      <c r="A122" s="391"/>
      <c r="B122" s="391"/>
      <c r="D122" s="392"/>
      <c r="F122" s="392"/>
      <c r="G122" s="392"/>
      <c r="H122" s="392"/>
      <c r="I122" s="392"/>
      <c r="J122" s="392"/>
      <c r="K122" s="392"/>
      <c r="AK122" s="392"/>
    </row>
    <row r="123" spans="1:37">
      <c r="A123" s="391"/>
      <c r="B123" s="391"/>
      <c r="C123" s="351"/>
      <c r="D123" s="392"/>
      <c r="E123" s="351"/>
      <c r="F123" s="392"/>
      <c r="G123" s="392"/>
      <c r="H123" s="392"/>
      <c r="I123" s="392"/>
      <c r="J123" s="392"/>
      <c r="K123" s="392"/>
      <c r="L123" s="351"/>
      <c r="M123" s="351"/>
      <c r="N123" s="351"/>
      <c r="O123" s="351"/>
      <c r="P123" s="351"/>
      <c r="Q123" s="351"/>
      <c r="R123" s="351"/>
      <c r="S123" s="351"/>
      <c r="T123" s="351"/>
      <c r="U123" s="351"/>
      <c r="V123" s="351"/>
      <c r="W123" s="351"/>
      <c r="X123" s="351"/>
      <c r="Y123" s="351"/>
      <c r="Z123" s="351"/>
      <c r="AA123" s="351"/>
      <c r="AB123" s="351"/>
      <c r="AC123" s="351"/>
      <c r="AD123" s="351"/>
      <c r="AE123" s="351"/>
      <c r="AF123" s="351"/>
      <c r="AG123" s="351"/>
      <c r="AH123" s="351"/>
      <c r="AI123" s="351"/>
      <c r="AJ123" s="351"/>
    </row>
  </sheetData>
  <autoFilter ref="A10:AK71"/>
  <mergeCells count="27">
    <mergeCell ref="B6:AK6"/>
    <mergeCell ref="B7:AK7"/>
    <mergeCell ref="X9:Y9"/>
    <mergeCell ref="Z9:AA9"/>
    <mergeCell ref="AD9:AE9"/>
    <mergeCell ref="AF9:AG9"/>
    <mergeCell ref="AH9:AI9"/>
    <mergeCell ref="T9:U9"/>
    <mergeCell ref="AB9:AC9"/>
    <mergeCell ref="AJ9:AJ10"/>
    <mergeCell ref="AK9:AK10"/>
    <mergeCell ref="N9:O9"/>
    <mergeCell ref="P9:Q9"/>
    <mergeCell ref="R9:S9"/>
    <mergeCell ref="V9:W9"/>
    <mergeCell ref="AC75:AJ75"/>
    <mergeCell ref="A9:A10"/>
    <mergeCell ref="B9:B10"/>
    <mergeCell ref="C9:C10"/>
    <mergeCell ref="D9:E9"/>
    <mergeCell ref="L9:M9"/>
    <mergeCell ref="F9:G9"/>
    <mergeCell ref="H9:I9"/>
    <mergeCell ref="J9:K9"/>
    <mergeCell ref="C74:D74"/>
    <mergeCell ref="K74:M74"/>
    <mergeCell ref="AC74:AJ74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92"/>
  <sheetViews>
    <sheetView showZeros="0" view="pageBreakPreview" topLeftCell="B68" zoomScale="70" zoomScaleNormal="78" zoomScaleSheetLayoutView="70" workbookViewId="0">
      <selection activeCell="E90" sqref="E90"/>
    </sheetView>
  </sheetViews>
  <sheetFormatPr defaultColWidth="9.140625" defaultRowHeight="15"/>
  <cols>
    <col min="1" max="1" width="5" style="285" hidden="1" customWidth="1"/>
    <col min="2" max="2" width="5.5703125" style="296" customWidth="1"/>
    <col min="3" max="3" width="62.5703125" style="285" customWidth="1"/>
    <col min="4" max="4" width="11" style="297" customWidth="1"/>
    <col min="5" max="5" width="23.5703125" style="298" customWidth="1"/>
    <col min="6" max="6" width="22.28515625" style="285" customWidth="1"/>
    <col min="7" max="8" width="26.42578125" style="285" customWidth="1"/>
    <col min="9" max="16384" width="9.140625" style="285"/>
  </cols>
  <sheetData>
    <row r="1" spans="1:16" ht="20.25">
      <c r="G1" s="459" t="s">
        <v>697</v>
      </c>
      <c r="H1" s="459"/>
      <c r="I1" s="459"/>
      <c r="J1" s="459"/>
      <c r="K1" s="459"/>
      <c r="L1" s="459"/>
      <c r="M1" s="459"/>
      <c r="N1" s="459"/>
      <c r="O1" s="459"/>
      <c r="P1" s="392"/>
    </row>
    <row r="2" spans="1:16" ht="21.75" customHeight="1">
      <c r="G2" s="459" t="s">
        <v>700</v>
      </c>
      <c r="H2" s="459"/>
      <c r="I2" s="459"/>
      <c r="J2" s="459"/>
      <c r="K2" s="459"/>
      <c r="L2" s="459"/>
      <c r="M2" s="459"/>
      <c r="N2" s="459"/>
      <c r="O2" s="459"/>
      <c r="P2" s="392"/>
    </row>
    <row r="3" spans="1:16" ht="20.25">
      <c r="A3" s="299"/>
      <c r="B3" s="300"/>
      <c r="C3" s="299"/>
      <c r="E3" s="301"/>
      <c r="F3" s="301"/>
      <c r="G3" s="459" t="s">
        <v>701</v>
      </c>
      <c r="H3" s="459" t="s">
        <v>695</v>
      </c>
      <c r="I3" s="459"/>
      <c r="J3" s="459"/>
      <c r="K3" s="459"/>
      <c r="L3" s="459"/>
      <c r="M3" s="459"/>
      <c r="N3" s="459"/>
      <c r="O3" s="459"/>
      <c r="P3" s="392"/>
    </row>
    <row r="4" spans="1:16" ht="12.75" customHeight="1">
      <c r="A4" s="299"/>
      <c r="B4" s="300"/>
      <c r="C4" s="299"/>
      <c r="E4" s="301"/>
      <c r="F4" s="301"/>
      <c r="G4" s="459"/>
      <c r="H4" s="459"/>
      <c r="I4" s="459"/>
      <c r="J4" s="459"/>
      <c r="K4" s="459"/>
      <c r="L4" s="459"/>
      <c r="M4" s="459"/>
      <c r="N4" s="459"/>
      <c r="O4" s="459"/>
      <c r="P4" s="392"/>
    </row>
    <row r="5" spans="1:16" ht="20.25">
      <c r="A5" s="299"/>
      <c r="B5" s="641" t="s">
        <v>707</v>
      </c>
      <c r="C5" s="648"/>
      <c r="D5" s="648"/>
      <c r="E5" s="648"/>
      <c r="F5" s="648"/>
      <c r="G5" s="648"/>
      <c r="H5" s="648"/>
      <c r="I5" s="459"/>
      <c r="J5" s="459"/>
      <c r="K5" s="459"/>
      <c r="L5" s="459"/>
      <c r="M5" s="459"/>
      <c r="N5" s="459"/>
      <c r="O5" s="459"/>
      <c r="P5" s="392"/>
    </row>
    <row r="6" spans="1:16" ht="20.25">
      <c r="A6" s="299"/>
      <c r="B6" s="641" t="s">
        <v>703</v>
      </c>
      <c r="C6" s="648"/>
      <c r="D6" s="648"/>
      <c r="E6" s="648"/>
      <c r="F6" s="648"/>
      <c r="G6" s="648"/>
      <c r="H6" s="648"/>
      <c r="I6" s="459"/>
      <c r="J6" s="459"/>
      <c r="K6" s="459"/>
      <c r="L6" s="459"/>
      <c r="M6" s="459"/>
      <c r="N6" s="459"/>
      <c r="O6" s="459"/>
      <c r="P6" s="392"/>
    </row>
    <row r="7" spans="1:16" ht="7.5" customHeight="1">
      <c r="A7" s="299"/>
      <c r="B7" s="300"/>
      <c r="C7" s="299"/>
      <c r="E7" s="302"/>
      <c r="F7" s="303"/>
      <c r="G7" s="303"/>
      <c r="H7" s="449"/>
    </row>
    <row r="8" spans="1:16" ht="14.45" customHeight="1">
      <c r="A8" s="299"/>
      <c r="D8" s="419"/>
      <c r="E8" s="419"/>
      <c r="F8" s="419"/>
      <c r="G8" s="419"/>
      <c r="H8" s="355" t="s">
        <v>23</v>
      </c>
    </row>
    <row r="9" spans="1:16" s="304" customFormat="1" ht="37.5" customHeight="1">
      <c r="A9" s="450"/>
      <c r="B9" s="649" t="s">
        <v>11</v>
      </c>
      <c r="C9" s="647" t="s">
        <v>108</v>
      </c>
      <c r="D9" s="647" t="s">
        <v>24</v>
      </c>
      <c r="E9" s="647" t="s">
        <v>584</v>
      </c>
      <c r="F9" s="647" t="s">
        <v>706</v>
      </c>
      <c r="G9" s="647" t="s">
        <v>585</v>
      </c>
      <c r="H9" s="647" t="s">
        <v>586</v>
      </c>
      <c r="I9" s="466"/>
      <c r="J9" s="466"/>
      <c r="K9" s="466"/>
      <c r="L9" s="466"/>
      <c r="M9" s="466"/>
      <c r="N9" s="466"/>
    </row>
    <row r="10" spans="1:16" s="306" customFormat="1" ht="11.25" hidden="1" customHeight="1">
      <c r="A10" s="305">
        <v>1</v>
      </c>
      <c r="B10" s="649"/>
      <c r="C10" s="647"/>
      <c r="D10" s="647"/>
      <c r="E10" s="647"/>
      <c r="F10" s="647"/>
      <c r="G10" s="647"/>
      <c r="H10" s="647"/>
      <c r="I10" s="483"/>
      <c r="J10" s="483"/>
      <c r="K10" s="483"/>
      <c r="L10" s="483"/>
      <c r="M10" s="483"/>
      <c r="N10" s="483"/>
    </row>
    <row r="11" spans="1:16">
      <c r="A11" s="307">
        <v>1</v>
      </c>
      <c r="B11" s="286">
        <v>1</v>
      </c>
      <c r="C11" s="545" t="s">
        <v>534</v>
      </c>
      <c r="D11" s="546" t="s">
        <v>27</v>
      </c>
      <c r="E11" s="547">
        <f t="shared" ref="E11" si="0">E12+E22+E23+E27</f>
        <v>106876.1615216318</v>
      </c>
      <c r="F11" s="547">
        <f>F12+F22+F23+F27</f>
        <v>0</v>
      </c>
      <c r="G11" s="547">
        <f t="shared" ref="G11" si="1">G12+G22+G23+G27</f>
        <v>57475.462758456699</v>
      </c>
      <c r="H11" s="547">
        <f t="shared" ref="H11" si="2">H12+H22+H23+H27</f>
        <v>14655.916297680595</v>
      </c>
      <c r="I11" s="465"/>
      <c r="J11" s="465"/>
      <c r="K11" s="465"/>
      <c r="L11" s="465"/>
      <c r="M11" s="465"/>
      <c r="N11" s="465"/>
    </row>
    <row r="12" spans="1:16">
      <c r="A12" s="307" t="s">
        <v>14</v>
      </c>
      <c r="B12" s="278" t="s">
        <v>14</v>
      </c>
      <c r="C12" s="545" t="s">
        <v>535</v>
      </c>
      <c r="D12" s="546" t="s">
        <v>27</v>
      </c>
      <c r="E12" s="547">
        <f t="shared" ref="E12" si="3">SUM(E13:E21)</f>
        <v>83684.833381362536</v>
      </c>
      <c r="F12" s="547">
        <f t="shared" ref="F12" si="4">SUM(F13:F21)</f>
        <v>0</v>
      </c>
      <c r="G12" s="547">
        <f>SUM(G13:G21)</f>
        <v>50711.963590350453</v>
      </c>
      <c r="H12" s="547">
        <f t="shared" ref="H12" si="5">SUM(H13:H21)</f>
        <v>13420.659045309214</v>
      </c>
      <c r="I12" s="465"/>
      <c r="J12" s="465"/>
      <c r="K12" s="465"/>
      <c r="L12" s="465"/>
      <c r="M12" s="465"/>
      <c r="N12" s="465"/>
    </row>
    <row r="13" spans="1:16">
      <c r="A13" s="307" t="s">
        <v>29</v>
      </c>
      <c r="B13" s="259" t="s">
        <v>29</v>
      </c>
      <c r="C13" s="548" t="s">
        <v>30</v>
      </c>
      <c r="D13" s="549" t="s">
        <v>27</v>
      </c>
      <c r="E13" s="547">
        <v>70677.197058335863</v>
      </c>
      <c r="F13" s="547">
        <v>0</v>
      </c>
      <c r="G13" s="547">
        <v>46828.088593143693</v>
      </c>
      <c r="H13" s="547">
        <v>12711.324329896401</v>
      </c>
      <c r="I13" s="465"/>
      <c r="J13" s="465"/>
      <c r="K13" s="465"/>
      <c r="L13" s="465"/>
      <c r="M13" s="465"/>
      <c r="N13" s="465"/>
    </row>
    <row r="14" spans="1:16">
      <c r="A14" s="307" t="s">
        <v>536</v>
      </c>
      <c r="B14" s="259" t="s">
        <v>31</v>
      </c>
      <c r="C14" s="548" t="s">
        <v>32</v>
      </c>
      <c r="D14" s="549" t="s">
        <v>27</v>
      </c>
      <c r="E14" s="547">
        <v>850.24732175453482</v>
      </c>
      <c r="F14" s="547">
        <v>0</v>
      </c>
      <c r="G14" s="547">
        <v>247.96540407644758</v>
      </c>
      <c r="H14" s="547">
        <v>45.287366215259667</v>
      </c>
      <c r="I14" s="465"/>
      <c r="J14" s="465"/>
      <c r="K14" s="465"/>
      <c r="L14" s="465"/>
      <c r="M14" s="465"/>
      <c r="N14" s="465"/>
    </row>
    <row r="15" spans="1:16">
      <c r="A15" s="307"/>
      <c r="B15" s="259" t="s">
        <v>33</v>
      </c>
      <c r="C15" s="548" t="s">
        <v>537</v>
      </c>
      <c r="D15" s="549" t="s">
        <v>27</v>
      </c>
      <c r="E15" s="547"/>
      <c r="F15" s="547"/>
      <c r="G15" s="547"/>
      <c r="H15" s="547"/>
      <c r="I15" s="465"/>
      <c r="J15" s="465"/>
      <c r="K15" s="465"/>
      <c r="L15" s="465"/>
      <c r="M15" s="465"/>
      <c r="N15" s="465"/>
    </row>
    <row r="16" spans="1:16">
      <c r="A16" s="307" t="s">
        <v>33</v>
      </c>
      <c r="B16" s="259" t="s">
        <v>34</v>
      </c>
      <c r="C16" s="548" t="s">
        <v>538</v>
      </c>
      <c r="D16" s="549" t="s">
        <v>27</v>
      </c>
      <c r="E16" s="547">
        <v>11457.926380376512</v>
      </c>
      <c r="F16" s="547">
        <v>0</v>
      </c>
      <c r="G16" s="547">
        <v>3431.9189106676463</v>
      </c>
      <c r="H16" s="547">
        <v>626.79134255583972</v>
      </c>
      <c r="I16" s="465"/>
      <c r="J16" s="465"/>
      <c r="K16" s="465"/>
      <c r="L16" s="465"/>
      <c r="M16" s="465"/>
      <c r="N16" s="465"/>
    </row>
    <row r="17" spans="1:14" ht="17.25" hidden="1" customHeight="1">
      <c r="A17" s="307"/>
      <c r="B17" s="259" t="s">
        <v>190</v>
      </c>
      <c r="C17" s="548" t="s">
        <v>30</v>
      </c>
      <c r="D17" s="549" t="s">
        <v>27</v>
      </c>
      <c r="E17" s="547"/>
      <c r="F17" s="547"/>
      <c r="G17" s="547"/>
      <c r="H17" s="547"/>
      <c r="I17" s="465"/>
      <c r="J17" s="465"/>
      <c r="K17" s="465"/>
      <c r="L17" s="465"/>
      <c r="M17" s="465"/>
      <c r="N17" s="465"/>
    </row>
    <row r="18" spans="1:14" ht="14.25" hidden="1" customHeight="1">
      <c r="A18" s="307"/>
      <c r="B18" s="259" t="s">
        <v>539</v>
      </c>
      <c r="C18" s="548" t="s">
        <v>32</v>
      </c>
      <c r="D18" s="549" t="s">
        <v>27</v>
      </c>
      <c r="E18" s="547"/>
      <c r="F18" s="547"/>
      <c r="G18" s="547"/>
      <c r="H18" s="547"/>
      <c r="I18" s="465"/>
      <c r="J18" s="465"/>
      <c r="K18" s="465"/>
      <c r="L18" s="465"/>
      <c r="M18" s="465"/>
      <c r="N18" s="465"/>
    </row>
    <row r="19" spans="1:14" ht="15.75" hidden="1" customHeight="1">
      <c r="A19" s="307"/>
      <c r="B19" s="259" t="s">
        <v>540</v>
      </c>
      <c r="C19" s="548" t="s">
        <v>541</v>
      </c>
      <c r="D19" s="549" t="s">
        <v>27</v>
      </c>
      <c r="E19" s="547"/>
      <c r="F19" s="547"/>
      <c r="G19" s="547"/>
      <c r="H19" s="547"/>
      <c r="I19" s="465"/>
      <c r="J19" s="465"/>
      <c r="K19" s="465"/>
      <c r="L19" s="465"/>
      <c r="M19" s="465"/>
      <c r="N19" s="465"/>
    </row>
    <row r="20" spans="1:14" ht="15" customHeight="1">
      <c r="A20" s="307" t="s">
        <v>542</v>
      </c>
      <c r="B20" s="259" t="s">
        <v>36</v>
      </c>
      <c r="C20" s="548" t="s">
        <v>35</v>
      </c>
      <c r="D20" s="549" t="s">
        <v>27</v>
      </c>
      <c r="E20" s="547">
        <v>46.473570560040216</v>
      </c>
      <c r="F20" s="547">
        <v>0</v>
      </c>
      <c r="G20" s="547">
        <v>13.553512499181485</v>
      </c>
      <c r="H20" s="547">
        <v>2.4753569407783038</v>
      </c>
      <c r="I20" s="465"/>
      <c r="J20" s="465"/>
      <c r="K20" s="465"/>
      <c r="L20" s="465"/>
      <c r="M20" s="465"/>
      <c r="N20" s="465"/>
    </row>
    <row r="21" spans="1:14" ht="15" customHeight="1">
      <c r="A21" s="307" t="s">
        <v>543</v>
      </c>
      <c r="B21" s="259" t="s">
        <v>191</v>
      </c>
      <c r="C21" s="548" t="s">
        <v>37</v>
      </c>
      <c r="D21" s="549" t="s">
        <v>27</v>
      </c>
      <c r="E21" s="547">
        <v>652.98905033558799</v>
      </c>
      <c r="F21" s="547">
        <v>0</v>
      </c>
      <c r="G21" s="547">
        <v>190.43716996347743</v>
      </c>
      <c r="H21" s="547">
        <v>34.78064970093471</v>
      </c>
      <c r="I21" s="465"/>
      <c r="J21" s="465"/>
      <c r="K21" s="465"/>
      <c r="L21" s="465"/>
      <c r="M21" s="465"/>
      <c r="N21" s="465"/>
    </row>
    <row r="22" spans="1:14" s="279" customFormat="1" ht="14.25">
      <c r="A22" s="277" t="s">
        <v>15</v>
      </c>
      <c r="B22" s="278" t="s">
        <v>15</v>
      </c>
      <c r="C22" s="545" t="s">
        <v>544</v>
      </c>
      <c r="D22" s="546" t="s">
        <v>27</v>
      </c>
      <c r="E22" s="547">
        <v>13702.538292389636</v>
      </c>
      <c r="F22" s="547">
        <v>0</v>
      </c>
      <c r="G22" s="547">
        <v>3996.1965861108811</v>
      </c>
      <c r="H22" s="547">
        <v>729.84866149948391</v>
      </c>
      <c r="I22" s="467"/>
      <c r="J22" s="467"/>
      <c r="K22" s="467"/>
      <c r="L22" s="467"/>
      <c r="M22" s="467"/>
      <c r="N22" s="467"/>
    </row>
    <row r="23" spans="1:14">
      <c r="A23" s="307" t="s">
        <v>38</v>
      </c>
      <c r="B23" s="278" t="s">
        <v>38</v>
      </c>
      <c r="C23" s="545" t="s">
        <v>545</v>
      </c>
      <c r="D23" s="546" t="s">
        <v>27</v>
      </c>
      <c r="E23" s="547">
        <f t="shared" ref="E23:H23" si="6">SUM(E24:E26)</f>
        <v>7670.8866493005025</v>
      </c>
      <c r="F23" s="547">
        <f t="shared" si="6"/>
        <v>0</v>
      </c>
      <c r="G23" s="547">
        <f t="shared" si="6"/>
        <v>2237.1308429332094</v>
      </c>
      <c r="H23" s="547">
        <f t="shared" si="6"/>
        <v>408.58023776628875</v>
      </c>
      <c r="I23" s="465"/>
      <c r="J23" s="465"/>
      <c r="K23" s="465"/>
      <c r="L23" s="465"/>
      <c r="M23" s="465"/>
      <c r="N23" s="465"/>
    </row>
    <row r="24" spans="1:14">
      <c r="A24" s="307" t="s">
        <v>40</v>
      </c>
      <c r="B24" s="259" t="s">
        <v>40</v>
      </c>
      <c r="C24" s="548" t="s">
        <v>41</v>
      </c>
      <c r="D24" s="549" t="s">
        <v>27</v>
      </c>
      <c r="E24" s="547">
        <v>3014.5584252179774</v>
      </c>
      <c r="F24" s="547">
        <v>0</v>
      </c>
      <c r="G24" s="547">
        <v>879.16324920461102</v>
      </c>
      <c r="H24" s="547">
        <v>160.56670557741143</v>
      </c>
      <c r="I24" s="465"/>
      <c r="J24" s="465"/>
      <c r="K24" s="465"/>
      <c r="L24" s="465"/>
      <c r="M24" s="465"/>
      <c r="N24" s="465"/>
    </row>
    <row r="25" spans="1:14">
      <c r="A25" s="307" t="s">
        <v>42</v>
      </c>
      <c r="B25" s="259" t="s">
        <v>42</v>
      </c>
      <c r="C25" s="548" t="s">
        <v>43</v>
      </c>
      <c r="D25" s="549" t="s">
        <v>27</v>
      </c>
      <c r="E25" s="547">
        <v>386.74533938349566</v>
      </c>
      <c r="F25" s="547">
        <v>0</v>
      </c>
      <c r="G25" s="547">
        <v>112.79008107548898</v>
      </c>
      <c r="H25" s="547">
        <v>20.599509541015308</v>
      </c>
      <c r="I25" s="465"/>
      <c r="J25" s="465"/>
      <c r="K25" s="465"/>
      <c r="L25" s="465"/>
      <c r="M25" s="465"/>
      <c r="N25" s="465"/>
    </row>
    <row r="26" spans="1:14">
      <c r="A26" s="307" t="s">
        <v>99</v>
      </c>
      <c r="B26" s="259" t="s">
        <v>44</v>
      </c>
      <c r="C26" s="548" t="s">
        <v>45</v>
      </c>
      <c r="D26" s="549" t="s">
        <v>27</v>
      </c>
      <c r="E26" s="547">
        <v>4269.5828846990298</v>
      </c>
      <c r="F26" s="547">
        <v>0</v>
      </c>
      <c r="G26" s="547">
        <v>1245.1775126531095</v>
      </c>
      <c r="H26" s="547">
        <v>227.41402264786197</v>
      </c>
      <c r="I26" s="465"/>
      <c r="J26" s="465"/>
    </row>
    <row r="27" spans="1:14">
      <c r="A27" s="307" t="s">
        <v>46</v>
      </c>
      <c r="B27" s="278" t="s">
        <v>46</v>
      </c>
      <c r="C27" s="545" t="s">
        <v>546</v>
      </c>
      <c r="D27" s="546" t="s">
        <v>27</v>
      </c>
      <c r="E27" s="547">
        <f t="shared" ref="E27:H27" si="7">SUM(E28:E31)</f>
        <v>1817.9031985791266</v>
      </c>
      <c r="F27" s="547">
        <f t="shared" si="7"/>
        <v>0</v>
      </c>
      <c r="G27" s="547">
        <f t="shared" si="7"/>
        <v>530.17173906215294</v>
      </c>
      <c r="H27" s="547">
        <f t="shared" si="7"/>
        <v>96.828353105607064</v>
      </c>
      <c r="I27" s="465"/>
      <c r="J27" s="465"/>
    </row>
    <row r="28" spans="1:14" s="304" customFormat="1">
      <c r="A28" s="309" t="s">
        <v>48</v>
      </c>
      <c r="B28" s="259" t="s">
        <v>48</v>
      </c>
      <c r="C28" s="548" t="s">
        <v>49</v>
      </c>
      <c r="D28" s="549" t="s">
        <v>27</v>
      </c>
      <c r="E28" s="547">
        <v>1245.2670783941574</v>
      </c>
      <c r="F28" s="547">
        <v>0</v>
      </c>
      <c r="G28" s="547">
        <v>363.16862914653177</v>
      </c>
      <c r="H28" s="547">
        <v>66.327602301255794</v>
      </c>
      <c r="I28" s="466"/>
      <c r="J28" s="466"/>
    </row>
    <row r="29" spans="1:14" s="304" customFormat="1">
      <c r="A29" s="309" t="s">
        <v>50</v>
      </c>
      <c r="B29" s="259" t="s">
        <v>50</v>
      </c>
      <c r="C29" s="548" t="s">
        <v>51</v>
      </c>
      <c r="D29" s="549" t="s">
        <v>27</v>
      </c>
      <c r="E29" s="547">
        <v>273.95875724671464</v>
      </c>
      <c r="F29" s="547">
        <v>0</v>
      </c>
      <c r="G29" s="547">
        <v>79.897098412237</v>
      </c>
      <c r="H29" s="547">
        <v>14.592072506276278</v>
      </c>
      <c r="I29" s="466"/>
      <c r="J29" s="466"/>
    </row>
    <row r="30" spans="1:14" s="304" customFormat="1">
      <c r="A30" s="309"/>
      <c r="B30" s="259" t="s">
        <v>52</v>
      </c>
      <c r="C30" s="548" t="s">
        <v>598</v>
      </c>
      <c r="D30" s="549" t="s">
        <v>27</v>
      </c>
      <c r="E30" s="547">
        <v>21.22559481338719</v>
      </c>
      <c r="F30" s="547">
        <v>0</v>
      </c>
      <c r="G30" s="547">
        <v>6.1902143764517339</v>
      </c>
      <c r="H30" s="547">
        <v>1.1305549113250764</v>
      </c>
      <c r="I30" s="466"/>
      <c r="J30" s="466"/>
    </row>
    <row r="31" spans="1:14" s="304" customFormat="1">
      <c r="A31" s="309" t="s">
        <v>52</v>
      </c>
      <c r="B31" s="259" t="s">
        <v>597</v>
      </c>
      <c r="C31" s="548" t="s">
        <v>53</v>
      </c>
      <c r="D31" s="549" t="s">
        <v>27</v>
      </c>
      <c r="E31" s="547">
        <v>277.45176812486727</v>
      </c>
      <c r="F31" s="547">
        <v>0</v>
      </c>
      <c r="G31" s="547">
        <v>80.915797126932389</v>
      </c>
      <c r="H31" s="547">
        <v>14.778123386749916</v>
      </c>
      <c r="I31" s="466"/>
      <c r="J31" s="466"/>
    </row>
    <row r="32" spans="1:14">
      <c r="A32" s="307">
        <v>2</v>
      </c>
      <c r="B32" s="286">
        <v>2</v>
      </c>
      <c r="C32" s="545" t="s">
        <v>547</v>
      </c>
      <c r="D32" s="546" t="s">
        <v>27</v>
      </c>
      <c r="E32" s="547">
        <f t="shared" ref="E32:H32" si="8">SUM(E33:E36)</f>
        <v>2373.2877843760029</v>
      </c>
      <c r="F32" s="547">
        <f t="shared" si="8"/>
        <v>0</v>
      </c>
      <c r="G32" s="547">
        <f t="shared" si="8"/>
        <v>692.14362619584892</v>
      </c>
      <c r="H32" s="547">
        <f t="shared" si="8"/>
        <v>126.4102223849963</v>
      </c>
      <c r="I32" s="465"/>
      <c r="J32" s="465"/>
    </row>
    <row r="33" spans="1:10" s="304" customFormat="1">
      <c r="A33" s="309" t="s">
        <v>16</v>
      </c>
      <c r="B33" s="259" t="s">
        <v>16</v>
      </c>
      <c r="C33" s="548" t="s">
        <v>49</v>
      </c>
      <c r="D33" s="549" t="s">
        <v>27</v>
      </c>
      <c r="E33" s="547">
        <v>1556.7795866031265</v>
      </c>
      <c r="F33" s="547">
        <v>0</v>
      </c>
      <c r="G33" s="547">
        <v>454.01787147464233</v>
      </c>
      <c r="H33" s="547">
        <v>82.91992865023137</v>
      </c>
      <c r="I33" s="466"/>
      <c r="J33" s="466"/>
    </row>
    <row r="34" spans="1:10" s="304" customFormat="1">
      <c r="A34" s="309" t="s">
        <v>17</v>
      </c>
      <c r="B34" s="259" t="s">
        <v>17</v>
      </c>
      <c r="C34" s="548" t="s">
        <v>55</v>
      </c>
      <c r="D34" s="549" t="s">
        <v>27</v>
      </c>
      <c r="E34" s="547">
        <v>342.49150905268783</v>
      </c>
      <c r="F34" s="547">
        <v>0</v>
      </c>
      <c r="G34" s="547">
        <v>99.883931724421316</v>
      </c>
      <c r="H34" s="547">
        <v>18.242384303050901</v>
      </c>
      <c r="I34" s="466"/>
      <c r="J34" s="466"/>
    </row>
    <row r="35" spans="1:10" s="304" customFormat="1">
      <c r="A35" s="309"/>
      <c r="B35" s="259" t="s">
        <v>56</v>
      </c>
      <c r="C35" s="548" t="s">
        <v>598</v>
      </c>
      <c r="D35" s="549" t="s">
        <v>27</v>
      </c>
      <c r="E35" s="547">
        <v>51.734985140654928</v>
      </c>
      <c r="F35" s="547">
        <v>0</v>
      </c>
      <c r="G35" s="547">
        <v>15.087946962090021</v>
      </c>
      <c r="H35" s="547">
        <v>2.7555996452550549</v>
      </c>
      <c r="I35" s="466"/>
      <c r="J35" s="466"/>
    </row>
    <row r="36" spans="1:10" s="304" customFormat="1">
      <c r="A36" s="309" t="s">
        <v>56</v>
      </c>
      <c r="B36" s="259" t="s">
        <v>599</v>
      </c>
      <c r="C36" s="548" t="s">
        <v>53</v>
      </c>
      <c r="D36" s="549" t="s">
        <v>27</v>
      </c>
      <c r="E36" s="547">
        <v>422.28170357953348</v>
      </c>
      <c r="F36" s="547">
        <v>0</v>
      </c>
      <c r="G36" s="547">
        <v>123.1538760346953</v>
      </c>
      <c r="H36" s="547">
        <v>22.492309786458978</v>
      </c>
      <c r="I36" s="466"/>
      <c r="J36" s="466"/>
    </row>
    <row r="37" spans="1:10" s="304" customFormat="1">
      <c r="A37" s="309"/>
      <c r="B37" s="278" t="s">
        <v>192</v>
      </c>
      <c r="C37" s="545" t="s">
        <v>548</v>
      </c>
      <c r="D37" s="549" t="s">
        <v>27</v>
      </c>
      <c r="E37" s="547">
        <f t="shared" ref="E37:H37" si="9">SUM(E38:E40)</f>
        <v>0</v>
      </c>
      <c r="F37" s="547">
        <f t="shared" si="9"/>
        <v>0</v>
      </c>
      <c r="G37" s="547">
        <f t="shared" si="9"/>
        <v>0</v>
      </c>
      <c r="H37" s="547">
        <f t="shared" si="9"/>
        <v>0</v>
      </c>
      <c r="I37" s="466"/>
      <c r="J37" s="466"/>
    </row>
    <row r="38" spans="1:10" s="304" customFormat="1">
      <c r="A38" s="309"/>
      <c r="B38" s="259" t="s">
        <v>57</v>
      </c>
      <c r="C38" s="548" t="s">
        <v>49</v>
      </c>
      <c r="D38" s="549" t="s">
        <v>27</v>
      </c>
      <c r="E38" s="566"/>
      <c r="F38" s="566"/>
      <c r="G38" s="566"/>
      <c r="H38" s="566"/>
      <c r="I38" s="466"/>
      <c r="J38" s="466"/>
    </row>
    <row r="39" spans="1:10" s="304" customFormat="1">
      <c r="A39" s="309"/>
      <c r="B39" s="259" t="s">
        <v>58</v>
      </c>
      <c r="C39" s="548" t="s">
        <v>55</v>
      </c>
      <c r="D39" s="549" t="s">
        <v>27</v>
      </c>
      <c r="E39" s="566"/>
      <c r="F39" s="566"/>
      <c r="G39" s="566"/>
      <c r="H39" s="566"/>
      <c r="I39" s="466"/>
      <c r="J39" s="466"/>
    </row>
    <row r="40" spans="1:10" s="304" customFormat="1">
      <c r="A40" s="309"/>
      <c r="B40" s="259" t="s">
        <v>59</v>
      </c>
      <c r="C40" s="548" t="s">
        <v>53</v>
      </c>
      <c r="D40" s="549" t="s">
        <v>27</v>
      </c>
      <c r="E40" s="566"/>
      <c r="F40" s="566"/>
      <c r="G40" s="566"/>
      <c r="H40" s="566"/>
      <c r="I40" s="466"/>
      <c r="J40" s="466"/>
    </row>
    <row r="41" spans="1:10" ht="14.25" customHeight="1">
      <c r="A41" s="307" t="s">
        <v>192</v>
      </c>
      <c r="B41" s="278" t="s">
        <v>193</v>
      </c>
      <c r="C41" s="545" t="s">
        <v>549</v>
      </c>
      <c r="D41" s="546" t="s">
        <v>27</v>
      </c>
      <c r="E41" s="547">
        <v>0</v>
      </c>
      <c r="F41" s="547">
        <v>0</v>
      </c>
      <c r="G41" s="547">
        <v>0</v>
      </c>
      <c r="H41" s="547">
        <v>0</v>
      </c>
      <c r="I41" s="465"/>
      <c r="J41" s="465"/>
    </row>
    <row r="42" spans="1:10" ht="12.75" customHeight="1">
      <c r="A42" s="307" t="s">
        <v>193</v>
      </c>
      <c r="B42" s="278" t="s">
        <v>186</v>
      </c>
      <c r="C42" s="545" t="s">
        <v>8</v>
      </c>
      <c r="D42" s="546" t="s">
        <v>27</v>
      </c>
      <c r="E42" s="547"/>
      <c r="F42" s="547"/>
      <c r="G42" s="547"/>
      <c r="H42" s="547"/>
      <c r="I42" s="465"/>
      <c r="J42" s="465"/>
    </row>
    <row r="43" spans="1:10" s="279" customFormat="1" ht="14.25">
      <c r="A43" s="277" t="s">
        <v>186</v>
      </c>
      <c r="B43" s="278" t="s">
        <v>187</v>
      </c>
      <c r="C43" s="545" t="s">
        <v>550</v>
      </c>
      <c r="D43" s="546" t="s">
        <v>27</v>
      </c>
      <c r="E43" s="547">
        <f t="shared" ref="E43:H43" si="10">E11+E32+E37+E41+E42</f>
        <v>109249.44930600781</v>
      </c>
      <c r="F43" s="547">
        <f t="shared" si="10"/>
        <v>0</v>
      </c>
      <c r="G43" s="547">
        <f t="shared" si="10"/>
        <v>58167.60638465255</v>
      </c>
      <c r="H43" s="547">
        <f t="shared" si="10"/>
        <v>14782.326520065591</v>
      </c>
      <c r="I43" s="467"/>
      <c r="J43" s="467"/>
    </row>
    <row r="44" spans="1:10" s="279" customFormat="1" ht="14.25">
      <c r="A44" s="277" t="s">
        <v>187</v>
      </c>
      <c r="B44" s="278" t="s">
        <v>188</v>
      </c>
      <c r="C44" s="545" t="s">
        <v>624</v>
      </c>
      <c r="D44" s="546" t="s">
        <v>27</v>
      </c>
      <c r="E44" s="550"/>
      <c r="F44" s="550"/>
      <c r="G44" s="550"/>
      <c r="H44" s="550"/>
      <c r="I44" s="467"/>
      <c r="J44" s="467"/>
    </row>
    <row r="45" spans="1:10" s="279" customFormat="1" ht="18.75" customHeight="1">
      <c r="A45" s="277">
        <v>7</v>
      </c>
      <c r="B45" s="286">
        <v>8</v>
      </c>
      <c r="C45" s="545" t="s">
        <v>551</v>
      </c>
      <c r="D45" s="546" t="s">
        <v>27</v>
      </c>
      <c r="E45" s="547">
        <f t="shared" ref="E45:H45" si="11">SUM(E46:E50)</f>
        <v>5329.2414295613571</v>
      </c>
      <c r="F45" s="547">
        <f t="shared" si="11"/>
        <v>0</v>
      </c>
      <c r="G45" s="547">
        <f t="shared" si="11"/>
        <v>2837.4442138854902</v>
      </c>
      <c r="H45" s="547">
        <f t="shared" si="11"/>
        <v>721.08909853978491</v>
      </c>
      <c r="I45" s="467"/>
      <c r="J45" s="467"/>
    </row>
    <row r="46" spans="1:10">
      <c r="A46" s="307" t="s">
        <v>61</v>
      </c>
      <c r="B46" s="258" t="s">
        <v>94</v>
      </c>
      <c r="C46" s="548" t="s">
        <v>62</v>
      </c>
      <c r="D46" s="549" t="s">
        <v>27</v>
      </c>
      <c r="E46" s="547">
        <v>959.26345732104437</v>
      </c>
      <c r="F46" s="547">
        <v>0</v>
      </c>
      <c r="G46" s="547">
        <v>510.73995849938819</v>
      </c>
      <c r="H46" s="547">
        <v>129.79603773716133</v>
      </c>
      <c r="I46" s="465"/>
      <c r="J46" s="465"/>
    </row>
    <row r="47" spans="1:10">
      <c r="A47" s="307" t="s">
        <v>63</v>
      </c>
      <c r="B47" s="258" t="s">
        <v>95</v>
      </c>
      <c r="C47" s="548" t="s">
        <v>64</v>
      </c>
      <c r="D47" s="549" t="s">
        <v>27</v>
      </c>
      <c r="E47" s="547"/>
      <c r="F47" s="547"/>
      <c r="G47" s="547"/>
      <c r="H47" s="547"/>
      <c r="I47" s="465"/>
      <c r="J47" s="465"/>
    </row>
    <row r="48" spans="1:10">
      <c r="A48" s="307" t="s">
        <v>65</v>
      </c>
      <c r="B48" s="258" t="s">
        <v>96</v>
      </c>
      <c r="C48" s="548" t="s">
        <v>66</v>
      </c>
      <c r="D48" s="549" t="s">
        <v>27</v>
      </c>
      <c r="E48" s="547"/>
      <c r="F48" s="547"/>
      <c r="G48" s="547"/>
      <c r="H48" s="547"/>
      <c r="I48" s="465"/>
      <c r="J48" s="465"/>
    </row>
    <row r="49" spans="1:10" ht="15" customHeight="1">
      <c r="A49" s="307" t="s">
        <v>67</v>
      </c>
      <c r="B49" s="258" t="s">
        <v>530</v>
      </c>
      <c r="C49" s="548" t="s">
        <v>68</v>
      </c>
      <c r="D49" s="549" t="s">
        <v>27</v>
      </c>
      <c r="E49" s="547">
        <v>0</v>
      </c>
      <c r="F49" s="547">
        <v>0</v>
      </c>
      <c r="G49" s="547">
        <v>0</v>
      </c>
      <c r="H49" s="547">
        <v>0</v>
      </c>
      <c r="I49" s="465"/>
      <c r="J49" s="465"/>
    </row>
    <row r="50" spans="1:10" ht="15" customHeight="1">
      <c r="A50" s="307" t="s">
        <v>69</v>
      </c>
      <c r="B50" s="258" t="s">
        <v>531</v>
      </c>
      <c r="C50" s="548" t="s">
        <v>70</v>
      </c>
      <c r="D50" s="549" t="s">
        <v>27</v>
      </c>
      <c r="E50" s="547">
        <v>4369.9779722403127</v>
      </c>
      <c r="F50" s="547">
        <v>0</v>
      </c>
      <c r="G50" s="547">
        <v>2326.704255386102</v>
      </c>
      <c r="H50" s="547">
        <v>591.29306080262359</v>
      </c>
      <c r="I50" s="465"/>
      <c r="J50" s="465"/>
    </row>
    <row r="51" spans="1:10" s="279" customFormat="1" ht="22.5" customHeight="1">
      <c r="A51" s="277">
        <v>8</v>
      </c>
      <c r="B51" s="286">
        <v>9</v>
      </c>
      <c r="C51" s="545" t="s">
        <v>71</v>
      </c>
      <c r="D51" s="546" t="s">
        <v>27</v>
      </c>
      <c r="E51" s="547">
        <f t="shared" ref="E51:H51" si="12">E43+E45</f>
        <v>114578.69073556917</v>
      </c>
      <c r="F51" s="547">
        <f t="shared" si="12"/>
        <v>0</v>
      </c>
      <c r="G51" s="547">
        <f t="shared" si="12"/>
        <v>61005.050598538044</v>
      </c>
      <c r="H51" s="547">
        <f t="shared" si="12"/>
        <v>15503.415618605377</v>
      </c>
      <c r="I51" s="467"/>
      <c r="J51" s="467"/>
    </row>
    <row r="52" spans="1:10" s="279" customFormat="1" ht="28.5" customHeight="1">
      <c r="A52" s="277">
        <v>9</v>
      </c>
      <c r="B52" s="286">
        <v>10</v>
      </c>
      <c r="C52" s="545" t="s">
        <v>651</v>
      </c>
      <c r="D52" s="546" t="s">
        <v>73</v>
      </c>
      <c r="E52" s="547">
        <f t="shared" ref="E52" si="13">E51/E58*1000</f>
        <v>1370.3423505113863</v>
      </c>
      <c r="F52" s="547"/>
      <c r="G52" s="547">
        <f t="shared" ref="G52:H52" si="14">G51/G58*1000</f>
        <v>2501.7574173896683</v>
      </c>
      <c r="H52" s="547">
        <f t="shared" si="14"/>
        <v>3481.1346559611861</v>
      </c>
      <c r="I52" s="467"/>
      <c r="J52" s="467"/>
    </row>
    <row r="53" spans="1:10" s="279" customFormat="1">
      <c r="A53" s="277"/>
      <c r="B53" s="258" t="s">
        <v>77</v>
      </c>
      <c r="C53" s="551" t="s">
        <v>552</v>
      </c>
      <c r="D53" s="549" t="s">
        <v>73</v>
      </c>
      <c r="E53" s="547">
        <f t="shared" ref="E53" si="15">E13/E58*1000</f>
        <v>845.28768589262836</v>
      </c>
      <c r="F53" s="547"/>
      <c r="G53" s="547">
        <f t="shared" ref="G53:H53" si="16">G13/G58*1000</f>
        <v>1920.3740810090442</v>
      </c>
      <c r="H53" s="547">
        <f t="shared" si="16"/>
        <v>2854.1988898795644</v>
      </c>
      <c r="I53" s="467"/>
      <c r="J53" s="467"/>
    </row>
    <row r="54" spans="1:10" s="279" customFormat="1">
      <c r="A54" s="277"/>
      <c r="B54" s="258" t="s">
        <v>78</v>
      </c>
      <c r="C54" s="551" t="s">
        <v>553</v>
      </c>
      <c r="D54" s="549" t="s">
        <v>73</v>
      </c>
      <c r="E54" s="547">
        <f t="shared" ref="E54" si="17">(E51-E13)/E58*1000</f>
        <v>525.05466461875778</v>
      </c>
      <c r="F54" s="547"/>
      <c r="G54" s="547">
        <f t="shared" ref="G54:H54" si="18">(G51-G13)/G58*1000</f>
        <v>581.38333638062375</v>
      </c>
      <c r="H54" s="547">
        <f t="shared" si="18"/>
        <v>626.93576608162221</v>
      </c>
      <c r="I54" s="467"/>
      <c r="J54" s="467"/>
    </row>
    <row r="55" spans="1:10" s="279" customFormat="1" ht="14.25">
      <c r="A55" s="277">
        <v>10</v>
      </c>
      <c r="B55" s="286">
        <v>11</v>
      </c>
      <c r="C55" s="545" t="s">
        <v>615</v>
      </c>
      <c r="D55" s="546" t="s">
        <v>13</v>
      </c>
      <c r="E55" s="552">
        <v>73060.119392226799</v>
      </c>
      <c r="F55" s="552"/>
      <c r="G55" s="552">
        <v>21568.296525670346</v>
      </c>
      <c r="H55" s="552">
        <v>3961.2311705183256</v>
      </c>
      <c r="I55" s="467"/>
      <c r="J55" s="467"/>
    </row>
    <row r="56" spans="1:10" s="279" customFormat="1" ht="15" customHeight="1">
      <c r="A56" s="277">
        <v>11</v>
      </c>
      <c r="B56" s="286">
        <v>12</v>
      </c>
      <c r="C56" s="545" t="s">
        <v>554</v>
      </c>
      <c r="D56" s="546" t="s">
        <v>13</v>
      </c>
      <c r="E56" s="550"/>
      <c r="F56" s="550"/>
      <c r="G56" s="550"/>
      <c r="H56" s="550"/>
      <c r="I56" s="467"/>
      <c r="J56" s="467"/>
    </row>
    <row r="57" spans="1:10" s="279" customFormat="1" ht="14.25">
      <c r="A57" s="277">
        <v>12</v>
      </c>
      <c r="B57" s="286">
        <v>13</v>
      </c>
      <c r="C57" s="545" t="s">
        <v>555</v>
      </c>
      <c r="D57" s="546" t="s">
        <v>73</v>
      </c>
      <c r="E57" s="550"/>
      <c r="F57" s="550"/>
      <c r="G57" s="550"/>
      <c r="H57" s="550"/>
      <c r="I57" s="467"/>
      <c r="J57" s="467"/>
    </row>
    <row r="58" spans="1:10" s="279" customFormat="1" ht="31.5" customHeight="1">
      <c r="A58" s="277">
        <v>13</v>
      </c>
      <c r="B58" s="286">
        <v>14</v>
      </c>
      <c r="C58" s="545" t="s">
        <v>657</v>
      </c>
      <c r="D58" s="546" t="s">
        <v>13</v>
      </c>
      <c r="E58" s="553">
        <v>83613.186655736456</v>
      </c>
      <c r="F58" s="553"/>
      <c r="G58" s="553">
        <v>24384.878475624017</v>
      </c>
      <c r="H58" s="553">
        <v>4453.5524048335565</v>
      </c>
      <c r="I58" s="467"/>
      <c r="J58" s="467"/>
    </row>
    <row r="59" spans="1:10" s="279" customFormat="1" ht="28.5">
      <c r="A59" s="277">
        <v>14</v>
      </c>
      <c r="B59" s="286">
        <v>15</v>
      </c>
      <c r="C59" s="545" t="s">
        <v>656</v>
      </c>
      <c r="D59" s="546" t="s">
        <v>73</v>
      </c>
      <c r="E59" s="554">
        <f>E43/E58*1000</f>
        <v>1306.6054969992288</v>
      </c>
      <c r="F59" s="554"/>
      <c r="G59" s="554">
        <f t="shared" ref="G59:H59" si="19">G43/G58*1000</f>
        <v>2385.3966072785206</v>
      </c>
      <c r="H59" s="554">
        <f t="shared" si="19"/>
        <v>3319.2214161490383</v>
      </c>
      <c r="I59" s="467"/>
      <c r="J59" s="467"/>
    </row>
    <row r="60" spans="1:10" ht="38.25" customHeight="1">
      <c r="B60" s="262" t="s">
        <v>223</v>
      </c>
      <c r="C60" s="555" t="s">
        <v>600</v>
      </c>
      <c r="D60" s="556" t="s">
        <v>27</v>
      </c>
      <c r="E60" s="547">
        <v>313369.39766505058</v>
      </c>
      <c r="F60" s="547">
        <v>442.56295528141823</v>
      </c>
      <c r="G60" s="547">
        <v>58902.54142583278</v>
      </c>
      <c r="H60" s="547">
        <v>36758.842943646385</v>
      </c>
      <c r="I60" s="465"/>
      <c r="J60" s="465"/>
    </row>
    <row r="61" spans="1:10" ht="27.75" customHeight="1">
      <c r="B61" s="273" t="s">
        <v>285</v>
      </c>
      <c r="C61" s="557" t="s">
        <v>601</v>
      </c>
      <c r="D61" s="558" t="s">
        <v>27</v>
      </c>
      <c r="E61" s="547">
        <v>222793.30962057141</v>
      </c>
      <c r="F61" s="547">
        <v>338.30908086755181</v>
      </c>
      <c r="G61" s="547">
        <v>45434.893450939118</v>
      </c>
      <c r="H61" s="547">
        <v>28150.04219586436</v>
      </c>
      <c r="I61" s="465"/>
      <c r="J61" s="465"/>
    </row>
    <row r="62" spans="1:10">
      <c r="B62" s="273" t="s">
        <v>286</v>
      </c>
      <c r="C62" s="557" t="s">
        <v>541</v>
      </c>
      <c r="D62" s="558" t="s">
        <v>27</v>
      </c>
      <c r="E62" s="547">
        <v>90576.088044479169</v>
      </c>
      <c r="F62" s="547">
        <v>104.25387441386641</v>
      </c>
      <c r="G62" s="547">
        <v>13467.647974893662</v>
      </c>
      <c r="H62" s="547">
        <v>8608.8007477820247</v>
      </c>
      <c r="I62" s="465"/>
      <c r="J62" s="465"/>
    </row>
    <row r="63" spans="1:10" ht="43.5" customHeight="1">
      <c r="B63" s="276" t="s">
        <v>224</v>
      </c>
      <c r="C63" s="555" t="s">
        <v>602</v>
      </c>
      <c r="D63" s="556" t="s">
        <v>27</v>
      </c>
      <c r="E63" s="547">
        <f>SUM(E64:E66)</f>
        <v>8159.6945784850359</v>
      </c>
      <c r="F63" s="547">
        <f>SUM(F64:F66)</f>
        <v>8.7339256896775357</v>
      </c>
      <c r="G63" s="547">
        <f>SUM(G64:G66)</f>
        <v>1143.7126647807715</v>
      </c>
      <c r="H63" s="547">
        <f>SUM(H64:H66)</f>
        <v>723.14652375847697</v>
      </c>
      <c r="I63" s="465"/>
      <c r="J63" s="465"/>
    </row>
    <row r="64" spans="1:10">
      <c r="B64" s="273" t="s">
        <v>225</v>
      </c>
      <c r="C64" s="557" t="s">
        <v>62</v>
      </c>
      <c r="D64" s="558" t="s">
        <v>27</v>
      </c>
      <c r="E64" s="547">
        <v>1468.7450241273066</v>
      </c>
      <c r="F64" s="547">
        <v>1.5721066241419563</v>
      </c>
      <c r="G64" s="547">
        <v>205.86827966053892</v>
      </c>
      <c r="H64" s="547">
        <v>130.16637427652586</v>
      </c>
      <c r="I64" s="465"/>
      <c r="J64" s="465"/>
    </row>
    <row r="65" spans="1:10">
      <c r="B65" s="273" t="s">
        <v>226</v>
      </c>
      <c r="C65" s="557" t="s">
        <v>603</v>
      </c>
      <c r="D65" s="558" t="s">
        <v>27</v>
      </c>
      <c r="E65" s="547">
        <v>6690.9495543577295</v>
      </c>
      <c r="F65" s="547">
        <v>7.1618190655355791</v>
      </c>
      <c r="G65" s="547">
        <v>937.84438512023269</v>
      </c>
      <c r="H65" s="547">
        <v>592.98014948195112</v>
      </c>
      <c r="I65" s="465"/>
      <c r="J65" s="465"/>
    </row>
    <row r="66" spans="1:10">
      <c r="B66" s="273" t="s">
        <v>227</v>
      </c>
      <c r="C66" s="557" t="s">
        <v>623</v>
      </c>
      <c r="D66" s="558" t="s">
        <v>27</v>
      </c>
      <c r="E66" s="547">
        <v>0</v>
      </c>
      <c r="F66" s="547">
        <v>0</v>
      </c>
      <c r="G66" s="547">
        <v>0</v>
      </c>
      <c r="H66" s="547">
        <v>0</v>
      </c>
      <c r="I66" s="465"/>
      <c r="J66" s="465"/>
    </row>
    <row r="67" spans="1:10" ht="39.75" customHeight="1">
      <c r="B67" s="276" t="s">
        <v>255</v>
      </c>
      <c r="C67" s="555" t="s">
        <v>604</v>
      </c>
      <c r="D67" s="556" t="s">
        <v>27</v>
      </c>
      <c r="E67" s="547">
        <f>E60+E63</f>
        <v>321529.09224353562</v>
      </c>
      <c r="F67" s="547">
        <f>F60+F63</f>
        <v>451.29688097109579</v>
      </c>
      <c r="G67" s="547">
        <f>G60+G63</f>
        <v>60046.254090613555</v>
      </c>
      <c r="H67" s="547">
        <f>H60+H63</f>
        <v>37481.989467404863</v>
      </c>
      <c r="I67" s="465"/>
      <c r="J67" s="465"/>
    </row>
    <row r="68" spans="1:10" ht="55.5" customHeight="1">
      <c r="B68" s="276" t="s">
        <v>257</v>
      </c>
      <c r="C68" s="555" t="s">
        <v>605</v>
      </c>
      <c r="D68" s="556" t="s">
        <v>13</v>
      </c>
      <c r="E68" s="547">
        <v>400205.67410000006</v>
      </c>
      <c r="F68" s="547">
        <v>460.6404</v>
      </c>
      <c r="G68" s="547">
        <v>59189.831300000013</v>
      </c>
      <c r="H68" s="547">
        <v>37837.707700000006</v>
      </c>
      <c r="I68" s="465"/>
      <c r="J68" s="465"/>
    </row>
    <row r="69" spans="1:10" ht="47.25" customHeight="1">
      <c r="B69" s="276" t="s">
        <v>258</v>
      </c>
      <c r="C69" s="555" t="s">
        <v>626</v>
      </c>
      <c r="D69" s="556" t="s">
        <v>73</v>
      </c>
      <c r="E69" s="547">
        <f>E67/E68*1000</f>
        <v>803.40962922778203</v>
      </c>
      <c r="F69" s="547">
        <f>F67/F68*1000</f>
        <v>979.71624063172885</v>
      </c>
      <c r="G69" s="547">
        <f>G67/G68*1000</f>
        <v>1014.4690865272586</v>
      </c>
      <c r="H69" s="547">
        <f>H67/H68*1000</f>
        <v>990.59884294747735</v>
      </c>
      <c r="I69" s="465"/>
      <c r="J69" s="465"/>
    </row>
    <row r="70" spans="1:10" s="279" customFormat="1">
      <c r="A70" s="277"/>
      <c r="B70" s="258" t="s">
        <v>610</v>
      </c>
      <c r="C70" s="551" t="s">
        <v>552</v>
      </c>
      <c r="D70" s="549" t="s">
        <v>73</v>
      </c>
      <c r="E70" s="547">
        <f>E61/E68*1000</f>
        <v>556.69702865057741</v>
      </c>
      <c r="F70" s="547">
        <f>F61/F68*1000</f>
        <v>734.43206646128272</v>
      </c>
      <c r="G70" s="547">
        <f>G61/G68*1000</f>
        <v>767.61316011622273</v>
      </c>
      <c r="H70" s="547">
        <f>H61/H68*1000</f>
        <v>743.96795966221691</v>
      </c>
      <c r="I70" s="467"/>
      <c r="J70" s="467"/>
    </row>
    <row r="71" spans="1:10" s="279" customFormat="1">
      <c r="A71" s="277"/>
      <c r="B71" s="258" t="s">
        <v>611</v>
      </c>
      <c r="C71" s="551" t="s">
        <v>553</v>
      </c>
      <c r="D71" s="549" t="s">
        <v>73</v>
      </c>
      <c r="E71" s="547">
        <f>(E62+E63)/E68*1000</f>
        <v>246.71260057720454</v>
      </c>
      <c r="F71" s="547">
        <f>(F62+F63)/F68*1000</f>
        <v>245.28417417044608</v>
      </c>
      <c r="G71" s="547">
        <f>(G62+G63)/G68*1000</f>
        <v>246.85592641103591</v>
      </c>
      <c r="H71" s="547">
        <f>(H62+H63)/H68*1000</f>
        <v>246.63088328526041</v>
      </c>
      <c r="I71" s="467"/>
      <c r="J71" s="467"/>
    </row>
    <row r="72" spans="1:10" s="279" customFormat="1" ht="20.25" customHeight="1">
      <c r="A72" s="277">
        <v>10</v>
      </c>
      <c r="B72" s="276" t="s">
        <v>259</v>
      </c>
      <c r="C72" s="545" t="s">
        <v>616</v>
      </c>
      <c r="D72" s="546" t="s">
        <v>13</v>
      </c>
      <c r="E72" s="552">
        <v>281346.40474832419</v>
      </c>
      <c r="F72" s="552">
        <v>354.05041988439842</v>
      </c>
      <c r="G72" s="552">
        <v>44328.429447082104</v>
      </c>
      <c r="H72" s="552">
        <v>28884.755092696811</v>
      </c>
      <c r="I72" s="467"/>
      <c r="J72" s="467"/>
    </row>
    <row r="73" spans="1:10" ht="20.25" customHeight="1">
      <c r="B73" s="276" t="s">
        <v>260</v>
      </c>
      <c r="C73" s="555" t="s">
        <v>606</v>
      </c>
      <c r="D73" s="556" t="s">
        <v>27</v>
      </c>
      <c r="E73" s="547">
        <f>E43+E60</f>
        <v>422618.8469710584</v>
      </c>
      <c r="F73" s="547">
        <f t="shared" ref="F73" si="20">F43+F60</f>
        <v>442.56295528141823</v>
      </c>
      <c r="G73" s="547">
        <f>G43+G60</f>
        <v>117070.14781048533</v>
      </c>
      <c r="H73" s="547">
        <f>H43+H60</f>
        <v>51541.16946371198</v>
      </c>
      <c r="I73" s="465"/>
      <c r="J73" s="465"/>
    </row>
    <row r="74" spans="1:10" ht="20.25" customHeight="1">
      <c r="B74" s="310" t="s">
        <v>294</v>
      </c>
      <c r="C74" s="557" t="s">
        <v>627</v>
      </c>
      <c r="D74" s="556" t="s">
        <v>27</v>
      </c>
      <c r="E74" s="559">
        <f t="shared" ref="E74:F74" si="21">(E13+E61)</f>
        <v>293470.50667890726</v>
      </c>
      <c r="F74" s="559">
        <f t="shared" si="21"/>
        <v>338.30908086755181</v>
      </c>
      <c r="G74" s="559">
        <f>(G13+G61)</f>
        <v>92262.982044082804</v>
      </c>
      <c r="H74" s="559">
        <f>(H13+H61)</f>
        <v>40861.366525760764</v>
      </c>
      <c r="I74" s="465"/>
      <c r="J74" s="465"/>
    </row>
    <row r="75" spans="1:10" ht="19.5" customHeight="1">
      <c r="B75" s="310" t="s">
        <v>295</v>
      </c>
      <c r="C75" s="557" t="s">
        <v>541</v>
      </c>
      <c r="D75" s="556" t="s">
        <v>27</v>
      </c>
      <c r="E75" s="559">
        <f t="shared" ref="E75:F75" si="22">((E51-E13-E45)+E62)</f>
        <v>129148.34029215112</v>
      </c>
      <c r="F75" s="559">
        <f t="shared" si="22"/>
        <v>104.25387441386641</v>
      </c>
      <c r="G75" s="559">
        <f>((G51-G13-G45)+G62)</f>
        <v>24807.165766402522</v>
      </c>
      <c r="H75" s="559">
        <f>((H51-H13-H45)+H62)</f>
        <v>10679.802937951215</v>
      </c>
      <c r="I75" s="465"/>
      <c r="J75" s="465"/>
    </row>
    <row r="76" spans="1:10">
      <c r="B76" s="276" t="s">
        <v>261</v>
      </c>
      <c r="C76" s="555" t="s">
        <v>607</v>
      </c>
      <c r="D76" s="556" t="s">
        <v>27</v>
      </c>
      <c r="E76" s="547">
        <v>0</v>
      </c>
      <c r="F76" s="547">
        <v>0</v>
      </c>
      <c r="G76" s="547">
        <v>0</v>
      </c>
      <c r="H76" s="547">
        <v>0</v>
      </c>
      <c r="I76" s="465"/>
      <c r="J76" s="465"/>
    </row>
    <row r="77" spans="1:10">
      <c r="B77" s="276" t="s">
        <v>262</v>
      </c>
      <c r="C77" s="555" t="s">
        <v>608</v>
      </c>
      <c r="D77" s="556" t="s">
        <v>27</v>
      </c>
      <c r="E77" s="547">
        <v>0</v>
      </c>
      <c r="F77" s="547">
        <v>0</v>
      </c>
      <c r="G77" s="547">
        <v>0</v>
      </c>
      <c r="H77" s="547">
        <v>0</v>
      </c>
      <c r="I77" s="465"/>
      <c r="J77" s="465"/>
    </row>
    <row r="78" spans="1:10" ht="28.5">
      <c r="B78" s="276" t="s">
        <v>263</v>
      </c>
      <c r="C78" s="555" t="s">
        <v>609</v>
      </c>
      <c r="D78" s="556" t="s">
        <v>27</v>
      </c>
      <c r="E78" s="547">
        <f>SUM(E79:E82)</f>
        <v>13488.936008046394</v>
      </c>
      <c r="F78" s="547">
        <f>SUM(F79:F82)</f>
        <v>8.7339256896775357</v>
      </c>
      <c r="G78" s="547">
        <f>SUM(G79:G82)</f>
        <v>3981.1568786662619</v>
      </c>
      <c r="H78" s="547">
        <f>SUM(H79:H82)</f>
        <v>1444.2356222982619</v>
      </c>
      <c r="I78" s="465"/>
      <c r="J78" s="465"/>
    </row>
    <row r="79" spans="1:10">
      <c r="B79" s="273" t="s">
        <v>628</v>
      </c>
      <c r="C79" s="557" t="s">
        <v>62</v>
      </c>
      <c r="D79" s="558" t="s">
        <v>27</v>
      </c>
      <c r="E79" s="547">
        <v>2428.0084814483507</v>
      </c>
      <c r="F79" s="547">
        <v>1.5721066241419563</v>
      </c>
      <c r="G79" s="547">
        <v>716.60823815992717</v>
      </c>
      <c r="H79" s="547">
        <v>259.96241201368719</v>
      </c>
      <c r="I79" s="465"/>
      <c r="J79" s="465"/>
    </row>
    <row r="80" spans="1:10" ht="17.25" customHeight="1">
      <c r="B80" s="273" t="s">
        <v>629</v>
      </c>
      <c r="C80" s="557" t="s">
        <v>612</v>
      </c>
      <c r="D80" s="558" t="s">
        <v>27</v>
      </c>
      <c r="E80" s="547">
        <v>0</v>
      </c>
      <c r="F80" s="547">
        <v>0</v>
      </c>
      <c r="G80" s="547">
        <v>0</v>
      </c>
      <c r="H80" s="547">
        <v>0</v>
      </c>
      <c r="I80" s="465"/>
      <c r="J80" s="465"/>
    </row>
    <row r="81" spans="1:10" ht="30">
      <c r="B81" s="273" t="s">
        <v>631</v>
      </c>
      <c r="C81" s="557" t="s">
        <v>613</v>
      </c>
      <c r="D81" s="558" t="s">
        <v>27</v>
      </c>
      <c r="E81" s="547">
        <v>6690.9495543577295</v>
      </c>
      <c r="F81" s="547">
        <v>7.1618190655355791</v>
      </c>
      <c r="G81" s="547">
        <v>937.84438512023269</v>
      </c>
      <c r="H81" s="547">
        <v>592.98014948195112</v>
      </c>
      <c r="I81" s="465"/>
      <c r="J81" s="465"/>
    </row>
    <row r="82" spans="1:10" ht="21" customHeight="1">
      <c r="B82" s="273" t="s">
        <v>632</v>
      </c>
      <c r="C82" s="557" t="s">
        <v>622</v>
      </c>
      <c r="D82" s="558" t="s">
        <v>27</v>
      </c>
      <c r="E82" s="547">
        <v>4369.9779722403127</v>
      </c>
      <c r="F82" s="547">
        <v>0</v>
      </c>
      <c r="G82" s="547">
        <v>2326.704255386102</v>
      </c>
      <c r="H82" s="547">
        <v>591.29306080262359</v>
      </c>
      <c r="I82" s="465"/>
      <c r="J82" s="465"/>
    </row>
    <row r="83" spans="1:10">
      <c r="B83" s="276" t="s">
        <v>298</v>
      </c>
      <c r="C83" s="555" t="s">
        <v>614</v>
      </c>
      <c r="D83" s="556" t="s">
        <v>27</v>
      </c>
      <c r="E83" s="547">
        <f>E73+E76+E77+E78</f>
        <v>436107.78297910478</v>
      </c>
      <c r="F83" s="547">
        <f t="shared" ref="F83" si="23">F73+F76+F77+F78</f>
        <v>451.29688097109579</v>
      </c>
      <c r="G83" s="547">
        <f>G73+G76+G77+G78</f>
        <v>121051.3046891516</v>
      </c>
      <c r="H83" s="547">
        <f>H73+H76+H77+H78</f>
        <v>52985.405086010243</v>
      </c>
      <c r="I83" s="465"/>
      <c r="J83" s="465"/>
    </row>
    <row r="84" spans="1:10">
      <c r="B84" s="310" t="s">
        <v>633</v>
      </c>
      <c r="C84" s="557" t="s">
        <v>630</v>
      </c>
      <c r="D84" s="556" t="s">
        <v>27</v>
      </c>
      <c r="E84" s="559">
        <f>E74</f>
        <v>293470.50667890726</v>
      </c>
      <c r="F84" s="559">
        <f>F74</f>
        <v>338.30908086755181</v>
      </c>
      <c r="G84" s="559">
        <f>G74</f>
        <v>92262.982044082804</v>
      </c>
      <c r="H84" s="559">
        <f>H74</f>
        <v>40861.366525760764</v>
      </c>
      <c r="I84" s="465"/>
      <c r="J84" s="465"/>
    </row>
    <row r="85" spans="1:10">
      <c r="B85" s="310" t="s">
        <v>634</v>
      </c>
      <c r="C85" s="557" t="s">
        <v>541</v>
      </c>
      <c r="D85" s="556" t="s">
        <v>27</v>
      </c>
      <c r="E85" s="559">
        <f>E83-E84</f>
        <v>142637.27630019753</v>
      </c>
      <c r="F85" s="559">
        <f>F83-F84</f>
        <v>112.98780010354398</v>
      </c>
      <c r="G85" s="559">
        <f>G83-G84</f>
        <v>28788.322645068794</v>
      </c>
      <c r="H85" s="559">
        <f>H83-H84</f>
        <v>12124.038560249479</v>
      </c>
      <c r="I85" s="465"/>
      <c r="J85" s="465"/>
    </row>
    <row r="86" spans="1:10" ht="56.25" customHeight="1">
      <c r="B86" s="276" t="s">
        <v>299</v>
      </c>
      <c r="C86" s="555" t="s">
        <v>620</v>
      </c>
      <c r="D86" s="556" t="s">
        <v>13</v>
      </c>
      <c r="E86" s="547">
        <f>E58+E68</f>
        <v>483818.86075573653</v>
      </c>
      <c r="F86" s="547">
        <f>F58+F68</f>
        <v>460.6404</v>
      </c>
      <c r="G86" s="547">
        <f>G58+G68</f>
        <v>83574.709775624025</v>
      </c>
      <c r="H86" s="547">
        <f>H58+H68</f>
        <v>42291.260104833564</v>
      </c>
      <c r="I86" s="465"/>
      <c r="J86" s="465"/>
    </row>
    <row r="87" spans="1:10">
      <c r="B87" s="276" t="s">
        <v>300</v>
      </c>
      <c r="C87" s="555" t="s">
        <v>621</v>
      </c>
      <c r="D87" s="556" t="s">
        <v>73</v>
      </c>
      <c r="E87" s="547">
        <f>E83/E86*1000</f>
        <v>901.38648645878345</v>
      </c>
      <c r="F87" s="547">
        <f>F83/F86*1000</f>
        <v>979.71624063172885</v>
      </c>
      <c r="G87" s="547">
        <f>G83/G86*1000</f>
        <v>1448.4202818549095</v>
      </c>
      <c r="H87" s="547">
        <f>H83/H86*1000</f>
        <v>1252.8689132143977</v>
      </c>
      <c r="I87" s="465"/>
      <c r="J87" s="465"/>
    </row>
    <row r="88" spans="1:10" s="279" customFormat="1">
      <c r="A88" s="277"/>
      <c r="B88" s="258" t="s">
        <v>618</v>
      </c>
      <c r="C88" s="551" t="s">
        <v>552</v>
      </c>
      <c r="D88" s="549" t="s">
        <v>73</v>
      </c>
      <c r="E88" s="547">
        <f t="shared" ref="E88:F88" si="24">E84/E86*1000</f>
        <v>606.57103408597868</v>
      </c>
      <c r="F88" s="547">
        <f t="shared" si="24"/>
        <v>734.43206646128272</v>
      </c>
      <c r="G88" s="547">
        <f>G84/G86*1000</f>
        <v>1103.9581506389254</v>
      </c>
      <c r="H88" s="547">
        <f>H84/H86*1000</f>
        <v>966.18938344404228</v>
      </c>
      <c r="I88" s="467"/>
      <c r="J88" s="467"/>
    </row>
    <row r="89" spans="1:10" s="279" customFormat="1">
      <c r="A89" s="277"/>
      <c r="B89" s="258" t="s">
        <v>619</v>
      </c>
      <c r="C89" s="551" t="s">
        <v>553</v>
      </c>
      <c r="D89" s="549" t="s">
        <v>73</v>
      </c>
      <c r="E89" s="547">
        <f t="shared" ref="E89:F89" si="25">E85/E86*1000</f>
        <v>294.81545237280483</v>
      </c>
      <c r="F89" s="547">
        <f t="shared" si="25"/>
        <v>245.28417417044614</v>
      </c>
      <c r="G89" s="547">
        <f>G85/G86*1000</f>
        <v>344.46213121598413</v>
      </c>
      <c r="H89" s="547">
        <f>H85/H86*1000</f>
        <v>286.67952977035543</v>
      </c>
      <c r="I89" s="467"/>
      <c r="J89" s="467"/>
    </row>
    <row r="90" spans="1:10" s="279" customFormat="1" ht="14.25">
      <c r="A90" s="277">
        <v>10</v>
      </c>
      <c r="B90" s="276" t="s">
        <v>301</v>
      </c>
      <c r="C90" s="545" t="s">
        <v>617</v>
      </c>
      <c r="D90" s="546" t="s">
        <v>13</v>
      </c>
      <c r="E90" s="552">
        <f>E55+E72</f>
        <v>354406.52414055099</v>
      </c>
      <c r="F90" s="552">
        <f>F55+F72</f>
        <v>354.05041988439842</v>
      </c>
      <c r="G90" s="552">
        <f>G55+G72</f>
        <v>65896.725972752451</v>
      </c>
      <c r="H90" s="552">
        <f>H55+H72</f>
        <v>32845.986263215134</v>
      </c>
      <c r="I90" s="467"/>
      <c r="J90" s="467"/>
    </row>
    <row r="91" spans="1:10" s="279" customFormat="1" ht="9" customHeight="1">
      <c r="A91" s="560"/>
      <c r="B91" s="561"/>
      <c r="C91" s="562"/>
      <c r="D91" s="563"/>
      <c r="E91" s="564"/>
      <c r="F91" s="564"/>
      <c r="G91" s="564"/>
      <c r="H91" s="564"/>
      <c r="I91" s="467"/>
      <c r="J91" s="467"/>
    </row>
    <row r="92" spans="1:10" ht="40.5">
      <c r="C92" s="462" t="s">
        <v>714</v>
      </c>
      <c r="D92" s="463"/>
      <c r="E92" s="463"/>
      <c r="F92" s="463"/>
      <c r="G92" s="464"/>
      <c r="H92" s="464" t="s">
        <v>705</v>
      </c>
    </row>
  </sheetData>
  <mergeCells count="9">
    <mergeCell ref="G9:G10"/>
    <mergeCell ref="H9:H10"/>
    <mergeCell ref="B5:H5"/>
    <mergeCell ref="B6:H6"/>
    <mergeCell ref="E9:E10"/>
    <mergeCell ref="F9:F10"/>
    <mergeCell ref="B9:B10"/>
    <mergeCell ref="C9:C10"/>
    <mergeCell ref="D9:D10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O76"/>
  <sheetViews>
    <sheetView showZeros="0" topLeftCell="A57" zoomScale="91" zoomScaleNormal="91" workbookViewId="0">
      <selection activeCell="A71" sqref="A71:C71"/>
    </sheetView>
  </sheetViews>
  <sheetFormatPr defaultColWidth="9.140625" defaultRowHeight="15" outlineLevelRow="1"/>
  <cols>
    <col min="1" max="1" width="8" style="287" customWidth="1"/>
    <col min="2" max="2" width="46.28515625" style="288" customWidth="1"/>
    <col min="3" max="3" width="12" style="289" customWidth="1"/>
    <col min="4" max="4" width="19.140625" style="289" customWidth="1"/>
    <col min="5" max="5" width="17" style="289" customWidth="1"/>
    <col min="6" max="6" width="16.85546875" style="289" customWidth="1"/>
    <col min="7" max="7" width="16.5703125" style="289" customWidth="1"/>
    <col min="8" max="16384" width="9.140625" style="289"/>
  </cols>
  <sheetData>
    <row r="1" spans="1:7" ht="21.75" customHeight="1">
      <c r="A1" s="498"/>
      <c r="B1" s="500"/>
      <c r="C1" s="499"/>
      <c r="D1" s="501"/>
      <c r="E1" s="503" t="s">
        <v>556</v>
      </c>
      <c r="F1" s="503"/>
      <c r="G1" s="503"/>
    </row>
    <row r="2" spans="1:7" ht="20.25" customHeight="1">
      <c r="A2" s="498"/>
      <c r="B2" s="500"/>
      <c r="C2" s="499"/>
      <c r="D2" s="501"/>
      <c r="E2" s="503" t="s">
        <v>700</v>
      </c>
      <c r="F2" s="503"/>
      <c r="G2" s="503"/>
    </row>
    <row r="3" spans="1:7" ht="16.5" customHeight="1">
      <c r="A3" s="498"/>
      <c r="B3" s="500"/>
      <c r="C3" s="499"/>
      <c r="D3" s="501"/>
      <c r="E3" s="503" t="s">
        <v>701</v>
      </c>
      <c r="F3" s="503" t="s">
        <v>695</v>
      </c>
      <c r="G3" s="503"/>
    </row>
    <row r="4" spans="1:7" ht="2.25" customHeight="1">
      <c r="A4" s="498"/>
      <c r="B4" s="500"/>
      <c r="C4" s="499"/>
      <c r="D4" s="501"/>
      <c r="E4" s="499"/>
      <c r="F4" s="499"/>
      <c r="G4" s="502"/>
    </row>
    <row r="5" spans="1:7" ht="28.5" customHeight="1">
      <c r="A5" s="641" t="s">
        <v>715</v>
      </c>
      <c r="B5" s="648"/>
      <c r="C5" s="648"/>
      <c r="D5" s="648"/>
      <c r="E5" s="648"/>
      <c r="F5" s="648"/>
      <c r="G5" s="648"/>
    </row>
    <row r="6" spans="1:7" ht="15" customHeight="1">
      <c r="A6" s="641" t="s">
        <v>703</v>
      </c>
      <c r="B6" s="648"/>
      <c r="C6" s="648"/>
      <c r="D6" s="648"/>
      <c r="E6" s="648"/>
      <c r="F6" s="648"/>
      <c r="G6" s="648"/>
    </row>
    <row r="7" spans="1:7" ht="3" customHeight="1">
      <c r="A7" s="504"/>
      <c r="B7" s="505"/>
      <c r="C7" s="505"/>
      <c r="D7" s="505"/>
      <c r="E7" s="505"/>
      <c r="F7" s="505"/>
      <c r="G7" s="505"/>
    </row>
    <row r="8" spans="1:7" ht="15.75" customHeight="1">
      <c r="A8" s="504"/>
      <c r="B8" s="505"/>
      <c r="C8" s="505"/>
      <c r="D8" s="505"/>
      <c r="E8" s="505"/>
      <c r="F8" s="505"/>
      <c r="G8" s="568" t="s">
        <v>23</v>
      </c>
    </row>
    <row r="9" spans="1:7" ht="35.25" customHeight="1">
      <c r="A9" s="647" t="s">
        <v>11</v>
      </c>
      <c r="B9" s="647" t="s">
        <v>108</v>
      </c>
      <c r="C9" s="647" t="s">
        <v>24</v>
      </c>
      <c r="D9" s="647" t="s">
        <v>584</v>
      </c>
      <c r="E9" s="647" t="s">
        <v>706</v>
      </c>
      <c r="F9" s="647" t="s">
        <v>585</v>
      </c>
      <c r="G9" s="647" t="s">
        <v>586</v>
      </c>
    </row>
    <row r="10" spans="1:7" ht="7.5" customHeight="1">
      <c r="A10" s="647"/>
      <c r="B10" s="647"/>
      <c r="C10" s="647"/>
      <c r="D10" s="647"/>
      <c r="E10" s="647"/>
      <c r="F10" s="647"/>
      <c r="G10" s="647"/>
    </row>
    <row r="11" spans="1:7" s="290" customFormat="1" ht="14.25">
      <c r="A11" s="461">
        <v>1</v>
      </c>
      <c r="B11" s="461">
        <v>2</v>
      </c>
      <c r="C11" s="461">
        <v>3</v>
      </c>
      <c r="D11" s="461">
        <v>4</v>
      </c>
      <c r="E11" s="461">
        <v>5</v>
      </c>
      <c r="F11" s="461">
        <v>6</v>
      </c>
      <c r="G11" s="461">
        <v>7</v>
      </c>
    </row>
    <row r="12" spans="1:7" s="290" customFormat="1" ht="14.25">
      <c r="A12" s="426">
        <v>1</v>
      </c>
      <c r="B12" s="427" t="s">
        <v>635</v>
      </c>
      <c r="C12" s="428" t="s">
        <v>27</v>
      </c>
      <c r="D12" s="429">
        <f>D13+D18+D19+D23</f>
        <v>83892.533264233338</v>
      </c>
      <c r="E12" s="429">
        <f>E13+E18+E19+E23</f>
        <v>83.808238856202152</v>
      </c>
      <c r="F12" s="429">
        <f>F13+F18+F19+F23</f>
        <v>15598.59342059066</v>
      </c>
      <c r="G12" s="429">
        <f>G13+G18+G19+G23</f>
        <v>7775.0628374169946</v>
      </c>
    </row>
    <row r="13" spans="1:7">
      <c r="A13" s="426" t="s">
        <v>14</v>
      </c>
      <c r="B13" s="427" t="s">
        <v>636</v>
      </c>
      <c r="C13" s="428" t="s">
        <v>27</v>
      </c>
      <c r="D13" s="429">
        <f>SUM(D14:D17)</f>
        <v>19904.805693963008</v>
      </c>
      <c r="E13" s="429">
        <f>SUM(E14:E17)</f>
        <v>19.884805537242698</v>
      </c>
      <c r="F13" s="429">
        <f>SUM(F14:F17)</f>
        <v>3701.0084098671459</v>
      </c>
      <c r="G13" s="429">
        <f>SUM(G14:G17)</f>
        <v>1844.7543424358441</v>
      </c>
    </row>
    <row r="14" spans="1:7" ht="21" customHeight="1">
      <c r="A14" s="423" t="s">
        <v>29</v>
      </c>
      <c r="B14" s="424" t="s">
        <v>32</v>
      </c>
      <c r="C14" s="425" t="s">
        <v>27</v>
      </c>
      <c r="D14" s="429">
        <v>14923.637003454891</v>
      </c>
      <c r="E14" s="429">
        <v>14.908641876976635</v>
      </c>
      <c r="F14" s="429">
        <v>2774.8327165204496</v>
      </c>
      <c r="G14" s="429">
        <v>1383.1053962716881</v>
      </c>
    </row>
    <row r="15" spans="1:7" ht="28.5" customHeight="1">
      <c r="A15" s="423" t="s">
        <v>31</v>
      </c>
      <c r="B15" s="424" t="s">
        <v>76</v>
      </c>
      <c r="C15" s="425" t="s">
        <v>27</v>
      </c>
      <c r="D15" s="429"/>
      <c r="E15" s="429"/>
      <c r="F15" s="429"/>
      <c r="G15" s="429"/>
    </row>
    <row r="16" spans="1:7" ht="24" customHeight="1">
      <c r="A16" s="423" t="s">
        <v>33</v>
      </c>
      <c r="B16" s="424" t="s">
        <v>557</v>
      </c>
      <c r="C16" s="425" t="s">
        <v>27</v>
      </c>
      <c r="D16" s="429">
        <v>225.1139688081372</v>
      </c>
      <c r="E16" s="429">
        <v>0.22488777646417182</v>
      </c>
      <c r="F16" s="429">
        <v>41.856660373739523</v>
      </c>
      <c r="G16" s="429">
        <v>20.863301952640008</v>
      </c>
    </row>
    <row r="17" spans="1:7" s="290" customFormat="1" ht="30">
      <c r="A17" s="423" t="s">
        <v>34</v>
      </c>
      <c r="B17" s="424" t="s">
        <v>37</v>
      </c>
      <c r="C17" s="425" t="s">
        <v>27</v>
      </c>
      <c r="D17" s="429">
        <v>4756.0547216999794</v>
      </c>
      <c r="E17" s="429">
        <v>4.7512758838018927</v>
      </c>
      <c r="F17" s="429">
        <v>884.31903297295696</v>
      </c>
      <c r="G17" s="429">
        <v>440.78564421151611</v>
      </c>
    </row>
    <row r="18" spans="1:7" s="290" customFormat="1" ht="17.25" customHeight="1">
      <c r="A18" s="426" t="s">
        <v>15</v>
      </c>
      <c r="B18" s="427" t="s">
        <v>558</v>
      </c>
      <c r="C18" s="428" t="s">
        <v>27</v>
      </c>
      <c r="D18" s="429">
        <v>30100.04208727476</v>
      </c>
      <c r="E18" s="429">
        <v>30.069797855389798</v>
      </c>
      <c r="F18" s="429">
        <v>5596.663972266052</v>
      </c>
      <c r="G18" s="429">
        <v>2789.6370455323163</v>
      </c>
    </row>
    <row r="19" spans="1:7">
      <c r="A19" s="426" t="s">
        <v>38</v>
      </c>
      <c r="B19" s="427" t="s">
        <v>637</v>
      </c>
      <c r="C19" s="428" t="s">
        <v>27</v>
      </c>
      <c r="D19" s="429">
        <f>SUM(D20:D22)</f>
        <v>32483.011668159514</v>
      </c>
      <c r="E19" s="429">
        <f>SUM(E20:E22)</f>
        <v>32.450373051430503</v>
      </c>
      <c r="F19" s="429">
        <f>SUM(F20:F22)</f>
        <v>6039.7424225112063</v>
      </c>
      <c r="G19" s="429">
        <f>SUM(G20:G22)</f>
        <v>3010.4879068679256</v>
      </c>
    </row>
    <row r="20" spans="1:7">
      <c r="A20" s="423" t="s">
        <v>40</v>
      </c>
      <c r="B20" s="424" t="s">
        <v>51</v>
      </c>
      <c r="C20" s="425" t="s">
        <v>27</v>
      </c>
      <c r="D20" s="429">
        <v>6622.0092592004466</v>
      </c>
      <c r="E20" s="429">
        <v>6.6153555281857557</v>
      </c>
      <c r="F20" s="429">
        <v>1231.2660738985314</v>
      </c>
      <c r="G20" s="429">
        <v>613.72015001710952</v>
      </c>
    </row>
    <row r="21" spans="1:7">
      <c r="A21" s="423" t="s">
        <v>42</v>
      </c>
      <c r="B21" s="424" t="s">
        <v>559</v>
      </c>
      <c r="C21" s="425" t="s">
        <v>27</v>
      </c>
      <c r="D21" s="429">
        <v>2626.6470200449262</v>
      </c>
      <c r="E21" s="429">
        <v>2.6240077904609995</v>
      </c>
      <c r="F21" s="429">
        <v>488.38671727838761</v>
      </c>
      <c r="G21" s="429">
        <v>243.43460422442914</v>
      </c>
    </row>
    <row r="22" spans="1:7" s="290" customFormat="1">
      <c r="A22" s="423" t="s">
        <v>44</v>
      </c>
      <c r="B22" s="424" t="s">
        <v>560</v>
      </c>
      <c r="C22" s="425" t="s">
        <v>27</v>
      </c>
      <c r="D22" s="429">
        <v>23234.35538891414</v>
      </c>
      <c r="E22" s="429">
        <v>23.211009732783744</v>
      </c>
      <c r="F22" s="429">
        <v>4320.0896313342873</v>
      </c>
      <c r="G22" s="429">
        <v>2153.3331526263869</v>
      </c>
    </row>
    <row r="23" spans="1:7" s="291" customFormat="1" ht="14.25">
      <c r="A23" s="426" t="s">
        <v>46</v>
      </c>
      <c r="B23" s="427" t="s">
        <v>638</v>
      </c>
      <c r="C23" s="428" t="s">
        <v>27</v>
      </c>
      <c r="D23" s="429">
        <f>SUM(D24:D27)</f>
        <v>1404.6738148360557</v>
      </c>
      <c r="E23" s="429">
        <f>SUM(E24:E27)</f>
        <v>1.4032624121391606</v>
      </c>
      <c r="F23" s="429">
        <f>SUM(F24:F27)</f>
        <v>261.17861594625572</v>
      </c>
      <c r="G23" s="429">
        <f>SUM(G24:G27)</f>
        <v>130.18354258090818</v>
      </c>
    </row>
    <row r="24" spans="1:7" s="291" customFormat="1">
      <c r="A24" s="507" t="s">
        <v>48</v>
      </c>
      <c r="B24" s="424" t="s">
        <v>49</v>
      </c>
      <c r="C24" s="425" t="s">
        <v>27</v>
      </c>
      <c r="D24" s="429">
        <v>962.2041805442891</v>
      </c>
      <c r="E24" s="429">
        <v>0.96123736706699614</v>
      </c>
      <c r="F24" s="429">
        <v>178.90783858713101</v>
      </c>
      <c r="G24" s="429">
        <v>89.175969243817093</v>
      </c>
    </row>
    <row r="25" spans="1:7" s="291" customFormat="1">
      <c r="A25" s="507" t="s">
        <v>50</v>
      </c>
      <c r="B25" s="424" t="s">
        <v>51</v>
      </c>
      <c r="C25" s="425" t="s">
        <v>27</v>
      </c>
      <c r="D25" s="429">
        <v>211.68491943998754</v>
      </c>
      <c r="E25" s="429">
        <v>0.21147222047526421</v>
      </c>
      <c r="F25" s="429">
        <v>39.359724437152259</v>
      </c>
      <c r="G25" s="429">
        <v>19.618713207712293</v>
      </c>
    </row>
    <row r="26" spans="1:7" s="291" customFormat="1">
      <c r="A26" s="507" t="s">
        <v>52</v>
      </c>
      <c r="B26" s="424" t="s">
        <v>559</v>
      </c>
      <c r="C26" s="425" t="s">
        <v>27</v>
      </c>
      <c r="D26" s="429">
        <v>16.400783750195512</v>
      </c>
      <c r="E26" s="429">
        <v>1.6384304400917604E-2</v>
      </c>
      <c r="F26" s="429">
        <v>3.0494866175104516</v>
      </c>
      <c r="G26" s="429">
        <v>1.5200056462596199</v>
      </c>
    </row>
    <row r="27" spans="1:7" s="290" customFormat="1">
      <c r="A27" s="507" t="s">
        <v>597</v>
      </c>
      <c r="B27" s="424" t="s">
        <v>53</v>
      </c>
      <c r="C27" s="425" t="s">
        <v>27</v>
      </c>
      <c r="D27" s="429">
        <v>214.3839311015835</v>
      </c>
      <c r="E27" s="429">
        <v>0.21416852019598256</v>
      </c>
      <c r="F27" s="429">
        <v>39.861566304462009</v>
      </c>
      <c r="G27" s="429">
        <v>19.868854483119176</v>
      </c>
    </row>
    <row r="28" spans="1:7" s="288" customFormat="1" ht="14.25">
      <c r="A28" s="426">
        <v>2</v>
      </c>
      <c r="B28" s="427" t="s">
        <v>639</v>
      </c>
      <c r="C28" s="428" t="s">
        <v>27</v>
      </c>
      <c r="D28" s="429">
        <f>SUM(D29:D32)</f>
        <v>1861.061020924179</v>
      </c>
      <c r="E28" s="429">
        <f>SUM(E29:E32)</f>
        <v>1.8591910447658171</v>
      </c>
      <c r="F28" s="429">
        <f>SUM(F29:F32)</f>
        <v>346.03716286491289</v>
      </c>
      <c r="G28" s="429">
        <f>SUM(G29:G32)</f>
        <v>172.48098035587614</v>
      </c>
    </row>
    <row r="29" spans="1:7" s="288" customFormat="1">
      <c r="A29" s="508" t="s">
        <v>16</v>
      </c>
      <c r="B29" s="424" t="s">
        <v>49</v>
      </c>
      <c r="C29" s="428" t="s">
        <v>27</v>
      </c>
      <c r="D29" s="429">
        <v>1220.7798084459018</v>
      </c>
      <c r="E29" s="429">
        <v>1.2195531806724236</v>
      </c>
      <c r="F29" s="429">
        <v>226.98620660359424</v>
      </c>
      <c r="G29" s="429">
        <v>113.14045901345341</v>
      </c>
    </row>
    <row r="30" spans="1:7" s="288" customFormat="1">
      <c r="A30" s="508" t="s">
        <v>17</v>
      </c>
      <c r="B30" s="424" t="s">
        <v>55</v>
      </c>
      <c r="C30" s="428" t="s">
        <v>27</v>
      </c>
      <c r="D30" s="429">
        <v>268.57155748250926</v>
      </c>
      <c r="E30" s="429">
        <v>0.26830169937272141</v>
      </c>
      <c r="F30" s="429">
        <v>49.936965382955407</v>
      </c>
      <c r="G30" s="429">
        <v>24.890900948150584</v>
      </c>
    </row>
    <row r="31" spans="1:7" s="288" customFormat="1">
      <c r="A31" s="508" t="s">
        <v>56</v>
      </c>
      <c r="B31" s="424" t="s">
        <v>559</v>
      </c>
      <c r="C31" s="428" t="s">
        <v>27</v>
      </c>
      <c r="D31" s="429">
        <v>40.569021969107482</v>
      </c>
      <c r="E31" s="429">
        <v>4.0528258607241671E-2</v>
      </c>
      <c r="F31" s="429">
        <v>7.5432181452185771</v>
      </c>
      <c r="G31" s="429">
        <v>3.7598899781566133</v>
      </c>
    </row>
    <row r="32" spans="1:7" s="288" customFormat="1">
      <c r="A32" s="508" t="s">
        <v>599</v>
      </c>
      <c r="B32" s="424" t="s">
        <v>53</v>
      </c>
      <c r="C32" s="428" t="s">
        <v>27</v>
      </c>
      <c r="D32" s="429">
        <v>331.1406330266604</v>
      </c>
      <c r="E32" s="429">
        <v>0.33080790611343042</v>
      </c>
      <c r="F32" s="429">
        <v>61.570772733144679</v>
      </c>
      <c r="G32" s="429">
        <v>30.68973041611553</v>
      </c>
    </row>
    <row r="33" spans="1:7" s="288" customFormat="1" ht="14.25" hidden="1" outlineLevel="1">
      <c r="A33" s="508" t="s">
        <v>716</v>
      </c>
      <c r="B33" s="427" t="s">
        <v>548</v>
      </c>
      <c r="C33" s="428" t="s">
        <v>27</v>
      </c>
      <c r="D33" s="429">
        <f>SUM(D34:D35)</f>
        <v>0</v>
      </c>
      <c r="E33" s="429">
        <f>SUM(E34:E35)</f>
        <v>0</v>
      </c>
      <c r="F33" s="429">
        <f>SUM(F34:F35)</f>
        <v>0</v>
      </c>
      <c r="G33" s="429">
        <f>SUM(G34:G35)</f>
        <v>0</v>
      </c>
    </row>
    <row r="34" spans="1:7" s="288" customFormat="1" hidden="1" outlineLevel="1">
      <c r="A34" s="508" t="s">
        <v>717</v>
      </c>
      <c r="B34" s="424" t="s">
        <v>49</v>
      </c>
      <c r="C34" s="428" t="s">
        <v>27</v>
      </c>
      <c r="D34" s="429"/>
      <c r="E34" s="429"/>
      <c r="F34" s="429"/>
      <c r="G34" s="429"/>
    </row>
    <row r="35" spans="1:7" s="288" customFormat="1" hidden="1" outlineLevel="1">
      <c r="A35" s="508" t="s">
        <v>718</v>
      </c>
      <c r="B35" s="424" t="s">
        <v>55</v>
      </c>
      <c r="C35" s="428" t="s">
        <v>27</v>
      </c>
      <c r="D35" s="429"/>
      <c r="E35" s="429"/>
      <c r="F35" s="429"/>
      <c r="G35" s="429"/>
    </row>
    <row r="36" spans="1:7" collapsed="1">
      <c r="A36" s="423" t="s">
        <v>192</v>
      </c>
      <c r="B36" s="427" t="s">
        <v>563</v>
      </c>
      <c r="C36" s="428" t="s">
        <v>27</v>
      </c>
      <c r="D36" s="429">
        <v>0</v>
      </c>
      <c r="E36" s="429">
        <v>0</v>
      </c>
      <c r="F36" s="429">
        <v>0</v>
      </c>
      <c r="G36" s="429">
        <v>0</v>
      </c>
    </row>
    <row r="37" spans="1:7" ht="21" customHeight="1">
      <c r="A37" s="423" t="s">
        <v>193</v>
      </c>
      <c r="B37" s="427" t="s">
        <v>8</v>
      </c>
      <c r="C37" s="428" t="s">
        <v>27</v>
      </c>
      <c r="D37" s="429">
        <v>0</v>
      </c>
      <c r="E37" s="429">
        <v>0</v>
      </c>
      <c r="F37" s="429">
        <v>0</v>
      </c>
      <c r="G37" s="429">
        <v>0</v>
      </c>
    </row>
    <row r="38" spans="1:7" ht="28.5">
      <c r="A38" s="510" t="s">
        <v>186</v>
      </c>
      <c r="B38" s="427" t="s">
        <v>649</v>
      </c>
      <c r="C38" s="511" t="s">
        <v>27</v>
      </c>
      <c r="D38" s="429">
        <f>D12+D28</f>
        <v>85753.594285157524</v>
      </c>
      <c r="E38" s="429">
        <f>E12+E28</f>
        <v>85.667429900967974</v>
      </c>
      <c r="F38" s="429">
        <f>F12+F28</f>
        <v>15944.630583455573</v>
      </c>
      <c r="G38" s="429">
        <f>G12+G28</f>
        <v>7947.5438177728711</v>
      </c>
    </row>
    <row r="39" spans="1:7">
      <c r="A39" s="421" t="s">
        <v>524</v>
      </c>
      <c r="B39" s="420" t="s">
        <v>650</v>
      </c>
      <c r="C39" s="512" t="s">
        <v>73</v>
      </c>
      <c r="D39" s="429">
        <f>D38/D63*1000</f>
        <v>241.96392685804298</v>
      </c>
      <c r="E39" s="429">
        <f>E38/E63*1000</f>
        <v>241.96392685804292</v>
      </c>
      <c r="F39" s="429">
        <f>F38/F63*1000</f>
        <v>241.96392685804295</v>
      </c>
      <c r="G39" s="429">
        <f>G38/G63*1000</f>
        <v>241.96392685804295</v>
      </c>
    </row>
    <row r="40" spans="1:7" ht="36">
      <c r="A40" s="513" t="s">
        <v>187</v>
      </c>
      <c r="B40" s="514" t="s">
        <v>654</v>
      </c>
      <c r="C40" s="515" t="s">
        <v>27</v>
      </c>
      <c r="D40" s="429">
        <f t="shared" ref="D40" si="0">D41+D42</f>
        <v>116650.53140598348</v>
      </c>
      <c r="E40" s="429">
        <f t="shared" ref="E40" si="1">E41+E42</f>
        <v>104.42793460786791</v>
      </c>
      <c r="F40" s="429">
        <f t="shared" ref="F40" si="2">F41+F42</f>
        <v>25605.15028238175</v>
      </c>
      <c r="G40" s="429">
        <f t="shared" ref="G40" si="3">G41+G42</f>
        <v>11833.689972960852</v>
      </c>
    </row>
    <row r="41" spans="1:7" ht="24">
      <c r="A41" s="516" t="s">
        <v>20</v>
      </c>
      <c r="B41" s="517" t="s">
        <v>652</v>
      </c>
      <c r="C41" s="518" t="s">
        <v>27</v>
      </c>
      <c r="D41" s="431">
        <v>116650.53140598348</v>
      </c>
      <c r="E41" s="431">
        <v>104.42793460786791</v>
      </c>
      <c r="F41" s="431">
        <v>25605.15028238175</v>
      </c>
      <c r="G41" s="431">
        <v>11833.689972960852</v>
      </c>
    </row>
    <row r="42" spans="1:7" s="290" customFormat="1" ht="36">
      <c r="A42" s="516" t="s">
        <v>21</v>
      </c>
      <c r="B42" s="517" t="s">
        <v>653</v>
      </c>
      <c r="C42" s="518" t="s">
        <v>27</v>
      </c>
      <c r="D42" s="431"/>
      <c r="E42" s="431"/>
      <c r="F42" s="431"/>
      <c r="G42" s="431"/>
    </row>
    <row r="43" spans="1:7" s="294" customFormat="1">
      <c r="A43" s="426" t="s">
        <v>188</v>
      </c>
      <c r="B43" s="427" t="s">
        <v>60</v>
      </c>
      <c r="C43" s="428" t="s">
        <v>27</v>
      </c>
      <c r="D43" s="429">
        <f>D38+D36+D37+D40</f>
        <v>202404.125691141</v>
      </c>
      <c r="E43" s="429">
        <f>E38+E36+E37+E40</f>
        <v>190.09536450883587</v>
      </c>
      <c r="F43" s="429">
        <f>F38+F36+F37+F40</f>
        <v>41549.780865837325</v>
      </c>
      <c r="G43" s="429">
        <f>G38+G36+G37+G40</f>
        <v>19781.233790733724</v>
      </c>
    </row>
    <row r="44" spans="1:7" s="294" customFormat="1" ht="15.75">
      <c r="A44" s="510" t="s">
        <v>189</v>
      </c>
      <c r="B44" s="520" t="s">
        <v>624</v>
      </c>
      <c r="C44" s="511" t="s">
        <v>27</v>
      </c>
      <c r="D44" s="429">
        <v>0</v>
      </c>
      <c r="E44" s="429">
        <v>0</v>
      </c>
      <c r="F44" s="429">
        <v>0</v>
      </c>
      <c r="G44" s="429">
        <v>0</v>
      </c>
    </row>
    <row r="45" spans="1:7" s="290" customFormat="1" ht="15.75">
      <c r="A45" s="510" t="s">
        <v>202</v>
      </c>
      <c r="B45" s="520" t="s">
        <v>608</v>
      </c>
      <c r="C45" s="511" t="s">
        <v>27</v>
      </c>
      <c r="D45" s="429">
        <v>0</v>
      </c>
      <c r="E45" s="429">
        <v>0</v>
      </c>
      <c r="F45" s="429">
        <v>0</v>
      </c>
      <c r="G45" s="429">
        <v>0</v>
      </c>
    </row>
    <row r="46" spans="1:7" ht="17.25" customHeight="1">
      <c r="A46" s="426" t="s">
        <v>203</v>
      </c>
      <c r="B46" s="427" t="s">
        <v>640</v>
      </c>
      <c r="C46" s="428" t="s">
        <v>27</v>
      </c>
      <c r="D46" s="429">
        <f>SUM(D47:D51)</f>
        <v>18288.655919396144</v>
      </c>
      <c r="E46" s="429">
        <f>SUM(E47:E51)</f>
        <v>18.270279654376758</v>
      </c>
      <c r="F46" s="429">
        <f>SUM(F47:F51)</f>
        <v>3400.5089224950611</v>
      </c>
      <c r="G46" s="429">
        <f>SUM(G47:G51)</f>
        <v>1694.9714527911003</v>
      </c>
    </row>
    <row r="47" spans="1:7">
      <c r="A47" s="508" t="s">
        <v>77</v>
      </c>
      <c r="B47" s="424" t="s">
        <v>62</v>
      </c>
      <c r="C47" s="425" t="s">
        <v>565</v>
      </c>
      <c r="D47" s="429">
        <v>3291.9580654913057</v>
      </c>
      <c r="E47" s="429">
        <v>3.2886503377878178</v>
      </c>
      <c r="F47" s="429">
        <v>612.09160604911131</v>
      </c>
      <c r="G47" s="429">
        <v>305.09486150239803</v>
      </c>
    </row>
    <row r="48" spans="1:7">
      <c r="A48" s="508" t="s">
        <v>78</v>
      </c>
      <c r="B48" s="424" t="s">
        <v>566</v>
      </c>
      <c r="C48" s="425" t="s">
        <v>27</v>
      </c>
      <c r="D48" s="429"/>
      <c r="E48" s="429"/>
      <c r="F48" s="429"/>
      <c r="G48" s="429"/>
    </row>
    <row r="49" spans="1:67">
      <c r="A49" s="508" t="s">
        <v>90</v>
      </c>
      <c r="B49" s="424" t="s">
        <v>567</v>
      </c>
      <c r="C49" s="425" t="s">
        <v>27</v>
      </c>
      <c r="D49" s="429"/>
      <c r="E49" s="429"/>
      <c r="F49" s="429"/>
      <c r="G49" s="429"/>
    </row>
    <row r="50" spans="1:67">
      <c r="A50" s="508" t="s">
        <v>129</v>
      </c>
      <c r="B50" s="424" t="s">
        <v>68</v>
      </c>
      <c r="C50" s="425" t="s">
        <v>27</v>
      </c>
      <c r="D50" s="429">
        <v>11566.554082498538</v>
      </c>
      <c r="E50" s="429">
        <v>11.554932120550221</v>
      </c>
      <c r="F50" s="429">
        <v>2150.6320931077271</v>
      </c>
      <c r="G50" s="429">
        <v>1071.9748385777875</v>
      </c>
    </row>
    <row r="51" spans="1:67" s="290" customFormat="1" ht="18" customHeight="1">
      <c r="A51" s="508" t="s">
        <v>719</v>
      </c>
      <c r="B51" s="424" t="s">
        <v>641</v>
      </c>
      <c r="C51" s="425" t="s">
        <v>27</v>
      </c>
      <c r="D51" s="429">
        <v>3430.1437714062999</v>
      </c>
      <c r="E51" s="429">
        <v>3.4266971960387185</v>
      </c>
      <c r="F51" s="429">
        <v>637.78522333822275</v>
      </c>
      <c r="G51" s="429">
        <v>317.90175271091476</v>
      </c>
    </row>
    <row r="52" spans="1:67" s="290" customFormat="1" ht="34.5" customHeight="1">
      <c r="A52" s="426" t="s">
        <v>206</v>
      </c>
      <c r="B52" s="427" t="s">
        <v>568</v>
      </c>
      <c r="C52" s="428" t="s">
        <v>27</v>
      </c>
      <c r="D52" s="429">
        <f>D43+D44+D45+D46</f>
        <v>220692.78161053715</v>
      </c>
      <c r="E52" s="429">
        <f>E43+E44+E45+E46</f>
        <v>208.36564416321264</v>
      </c>
      <c r="F52" s="429">
        <f>F43+F44+F45+F46</f>
        <v>44950.289788332389</v>
      </c>
      <c r="G52" s="429">
        <f>G43+G44+G45+G46</f>
        <v>21476.205243524826</v>
      </c>
      <c r="H52" s="325"/>
      <c r="I52" s="325"/>
      <c r="J52" s="325"/>
      <c r="K52" s="325"/>
      <c r="L52" s="325"/>
      <c r="M52" s="325"/>
      <c r="N52" s="325"/>
      <c r="O52" s="325"/>
      <c r="P52" s="325"/>
      <c r="Q52" s="325"/>
      <c r="R52" s="325"/>
      <c r="S52" s="325"/>
      <c r="T52" s="325"/>
      <c r="U52" s="325"/>
      <c r="V52" s="325"/>
      <c r="W52" s="325"/>
      <c r="X52" s="325"/>
      <c r="Y52" s="325"/>
      <c r="Z52" s="325"/>
      <c r="AA52" s="325"/>
      <c r="AB52" s="325"/>
      <c r="AC52" s="325"/>
      <c r="AD52" s="325"/>
      <c r="AE52" s="325"/>
      <c r="AF52" s="325"/>
      <c r="AG52" s="325"/>
      <c r="AH52" s="325">
        <v>0</v>
      </c>
      <c r="AI52" s="325">
        <v>0</v>
      </c>
      <c r="AJ52" s="325">
        <v>0</v>
      </c>
      <c r="AK52" s="325">
        <v>0</v>
      </c>
      <c r="AL52" s="325">
        <v>0</v>
      </c>
      <c r="AM52" s="325">
        <v>0</v>
      </c>
      <c r="AN52" s="325">
        <v>0</v>
      </c>
      <c r="AO52" s="325">
        <v>0</v>
      </c>
      <c r="AP52" s="325">
        <v>0</v>
      </c>
      <c r="AQ52" s="325">
        <v>0</v>
      </c>
      <c r="AR52" s="325">
        <v>0</v>
      </c>
      <c r="AS52" s="325">
        <v>0</v>
      </c>
      <c r="AT52" s="325">
        <v>0</v>
      </c>
      <c r="AU52" s="325">
        <v>0</v>
      </c>
      <c r="AV52" s="325">
        <v>0</v>
      </c>
      <c r="AW52" s="325">
        <v>0</v>
      </c>
      <c r="AX52" s="325">
        <v>0</v>
      </c>
      <c r="AY52" s="325">
        <v>0</v>
      </c>
      <c r="AZ52" s="325">
        <v>0</v>
      </c>
      <c r="BA52" s="325">
        <v>0</v>
      </c>
      <c r="BB52" s="325">
        <v>0</v>
      </c>
      <c r="BC52" s="325">
        <v>0</v>
      </c>
      <c r="BD52" s="325">
        <v>0</v>
      </c>
      <c r="BE52" s="325">
        <v>0</v>
      </c>
      <c r="BF52" s="325">
        <v>0</v>
      </c>
      <c r="BG52" s="325">
        <v>0</v>
      </c>
      <c r="BH52" s="325">
        <v>0</v>
      </c>
      <c r="BI52" s="325">
        <v>0</v>
      </c>
      <c r="BJ52" s="325">
        <v>0</v>
      </c>
      <c r="BK52" s="325">
        <v>0</v>
      </c>
      <c r="BL52" s="325">
        <v>0</v>
      </c>
      <c r="BM52" s="325">
        <v>0</v>
      </c>
      <c r="BN52" s="325">
        <v>0</v>
      </c>
      <c r="BO52" s="325">
        <v>0</v>
      </c>
    </row>
    <row r="53" spans="1:67" s="294" customFormat="1" ht="28.5">
      <c r="A53" s="426" t="s">
        <v>207</v>
      </c>
      <c r="B53" s="427" t="s">
        <v>569</v>
      </c>
      <c r="C53" s="428" t="s">
        <v>73</v>
      </c>
      <c r="D53" s="429">
        <f>D52/D63*1000</f>
        <v>622.71083227298186</v>
      </c>
      <c r="E53" s="429">
        <f>E52/E63*1000</f>
        <v>588.51969228350708</v>
      </c>
      <c r="F53" s="429">
        <f>F52/F63*1000</f>
        <v>682.13236886638072</v>
      </c>
      <c r="G53" s="429">
        <f>G52/G63*1000</f>
        <v>653.84565016324234</v>
      </c>
      <c r="H53" s="325"/>
      <c r="I53" s="325"/>
      <c r="J53" s="325"/>
      <c r="K53" s="325"/>
      <c r="L53" s="325"/>
      <c r="M53" s="325"/>
      <c r="N53" s="325"/>
      <c r="O53" s="325"/>
      <c r="P53" s="325"/>
      <c r="Q53" s="325"/>
      <c r="R53" s="325"/>
      <c r="S53" s="325"/>
      <c r="T53" s="325"/>
      <c r="U53" s="325"/>
      <c r="V53" s="325"/>
      <c r="W53" s="325"/>
      <c r="X53" s="325"/>
      <c r="Y53" s="325"/>
      <c r="Z53" s="325"/>
      <c r="AA53" s="325"/>
      <c r="AB53" s="325"/>
      <c r="AC53" s="325"/>
      <c r="AD53" s="325"/>
      <c r="AE53" s="325"/>
      <c r="AF53" s="325"/>
      <c r="AG53" s="325"/>
      <c r="AH53" s="325">
        <v>0</v>
      </c>
      <c r="AI53" s="325">
        <v>0</v>
      </c>
      <c r="AJ53" s="325">
        <v>0</v>
      </c>
      <c r="AK53" s="325">
        <v>0</v>
      </c>
      <c r="AL53" s="325">
        <v>0</v>
      </c>
      <c r="AM53" s="325">
        <v>0</v>
      </c>
      <c r="AN53" s="325">
        <v>0</v>
      </c>
      <c r="AO53" s="325">
        <v>0</v>
      </c>
      <c r="AP53" s="325">
        <v>0</v>
      </c>
      <c r="AQ53" s="325">
        <v>0</v>
      </c>
      <c r="AR53" s="325">
        <v>0</v>
      </c>
      <c r="AS53" s="325">
        <v>0</v>
      </c>
      <c r="AT53" s="325">
        <v>0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>
        <v>0</v>
      </c>
      <c r="BC53" s="325">
        <v>0</v>
      </c>
      <c r="BD53" s="325">
        <v>0</v>
      </c>
      <c r="BE53" s="325">
        <v>0</v>
      </c>
      <c r="BF53" s="325">
        <v>0</v>
      </c>
      <c r="BG53" s="325">
        <v>0</v>
      </c>
      <c r="BH53" s="325">
        <v>0</v>
      </c>
      <c r="BI53" s="325">
        <v>0</v>
      </c>
      <c r="BJ53" s="325">
        <v>0</v>
      </c>
      <c r="BK53" s="325">
        <v>0</v>
      </c>
      <c r="BL53" s="325">
        <v>0</v>
      </c>
      <c r="BM53" s="325">
        <v>0</v>
      </c>
      <c r="BN53" s="325">
        <v>0</v>
      </c>
      <c r="BO53" s="325">
        <v>0</v>
      </c>
    </row>
    <row r="54" spans="1:67" s="294" customFormat="1" ht="27.75" customHeight="1">
      <c r="A54" s="421" t="s">
        <v>81</v>
      </c>
      <c r="B54" s="420" t="s">
        <v>647</v>
      </c>
      <c r="C54" s="512" t="s">
        <v>73</v>
      </c>
      <c r="D54" s="429">
        <f>D41/D63*1000</f>
        <v>329.14329579249522</v>
      </c>
      <c r="E54" s="429">
        <f>E41/E63*1000</f>
        <v>294.9521558030205</v>
      </c>
      <c r="F54" s="429">
        <f>F41/F63*1000</f>
        <v>388.56483238589414</v>
      </c>
      <c r="G54" s="429">
        <f>G41/G63*1000</f>
        <v>360.27811368275565</v>
      </c>
      <c r="H54" s="325"/>
      <c r="I54" s="325"/>
      <c r="J54" s="325"/>
      <c r="K54" s="325"/>
      <c r="L54" s="325"/>
      <c r="M54" s="325"/>
      <c r="N54" s="325"/>
      <c r="O54" s="325"/>
      <c r="P54" s="325"/>
      <c r="Q54" s="325"/>
      <c r="R54" s="325"/>
      <c r="S54" s="325"/>
      <c r="T54" s="325"/>
      <c r="U54" s="325"/>
      <c r="V54" s="325"/>
      <c r="W54" s="325"/>
      <c r="X54" s="325"/>
      <c r="Y54" s="325"/>
      <c r="Z54" s="325"/>
      <c r="AA54" s="325"/>
      <c r="AB54" s="325"/>
      <c r="AC54" s="325"/>
      <c r="AD54" s="325"/>
      <c r="AE54" s="325"/>
      <c r="AF54" s="325"/>
      <c r="AG54" s="325"/>
      <c r="AH54" s="325">
        <v>0</v>
      </c>
      <c r="AI54" s="325">
        <v>0</v>
      </c>
      <c r="AJ54" s="325">
        <v>0</v>
      </c>
      <c r="AK54" s="325">
        <v>0</v>
      </c>
      <c r="AL54" s="325">
        <v>0</v>
      </c>
      <c r="AM54" s="325">
        <v>0</v>
      </c>
      <c r="AN54" s="325">
        <v>0</v>
      </c>
      <c r="AO54" s="325">
        <v>0</v>
      </c>
      <c r="AP54" s="325">
        <v>0</v>
      </c>
      <c r="AQ54" s="325">
        <v>0</v>
      </c>
      <c r="AR54" s="325">
        <v>0</v>
      </c>
      <c r="AS54" s="325">
        <v>0</v>
      </c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>
        <v>0</v>
      </c>
      <c r="BC54" s="325">
        <v>0</v>
      </c>
      <c r="BD54" s="325">
        <v>0</v>
      </c>
      <c r="BE54" s="325">
        <v>0</v>
      </c>
      <c r="BF54" s="325">
        <v>0</v>
      </c>
      <c r="BG54" s="325">
        <v>0</v>
      </c>
      <c r="BH54" s="325">
        <v>0</v>
      </c>
      <c r="BI54" s="325">
        <v>0</v>
      </c>
      <c r="BJ54" s="325">
        <v>0</v>
      </c>
      <c r="BK54" s="325">
        <v>0</v>
      </c>
      <c r="BL54" s="325">
        <v>0</v>
      </c>
      <c r="BM54" s="325">
        <v>0</v>
      </c>
      <c r="BN54" s="325">
        <v>0</v>
      </c>
      <c r="BO54" s="325">
        <v>0</v>
      </c>
    </row>
    <row r="55" spans="1:67" s="295" customFormat="1" ht="36" customHeight="1">
      <c r="A55" s="421" t="s">
        <v>82</v>
      </c>
      <c r="B55" s="420" t="s">
        <v>648</v>
      </c>
      <c r="C55" s="512" t="s">
        <v>73</v>
      </c>
      <c r="D55" s="429">
        <f>D53-D54</f>
        <v>293.56753648048664</v>
      </c>
      <c r="E55" s="429">
        <f>E53-E54</f>
        <v>293.56753648048658</v>
      </c>
      <c r="F55" s="429">
        <f>F53-F54</f>
        <v>293.56753648048658</v>
      </c>
      <c r="G55" s="429">
        <f>G53-G54</f>
        <v>293.56753648048669</v>
      </c>
    </row>
    <row r="56" spans="1:67" ht="29.25" customHeight="1">
      <c r="A56" s="522">
        <v>13</v>
      </c>
      <c r="B56" s="523" t="s">
        <v>642</v>
      </c>
      <c r="C56" s="524" t="s">
        <v>13</v>
      </c>
      <c r="D56" s="429">
        <f>D57+D58</f>
        <v>483818.86075573653</v>
      </c>
      <c r="E56" s="429">
        <f>E57+E58</f>
        <v>460.6404</v>
      </c>
      <c r="F56" s="429">
        <f>F57+F58</f>
        <v>83574.709775624025</v>
      </c>
      <c r="G56" s="429">
        <f>G57+G58</f>
        <v>42291.260104833564</v>
      </c>
    </row>
    <row r="57" spans="1:67" ht="21.75" customHeight="1">
      <c r="A57" s="423" t="s">
        <v>252</v>
      </c>
      <c r="B57" s="424" t="s">
        <v>525</v>
      </c>
      <c r="C57" s="425" t="s">
        <v>13</v>
      </c>
      <c r="D57" s="525">
        <v>483818.86075573653</v>
      </c>
      <c r="E57" s="525">
        <v>460.6404</v>
      </c>
      <c r="F57" s="525">
        <v>83574.709775624025</v>
      </c>
      <c r="G57" s="525">
        <v>42291.260104833564</v>
      </c>
    </row>
    <row r="58" spans="1:67" s="290" customFormat="1" ht="33.75" customHeight="1">
      <c r="A58" s="423" t="s">
        <v>571</v>
      </c>
      <c r="B58" s="424" t="s">
        <v>643</v>
      </c>
      <c r="C58" s="425" t="s">
        <v>13</v>
      </c>
      <c r="D58" s="525"/>
      <c r="E58" s="525"/>
      <c r="F58" s="525"/>
      <c r="G58" s="525"/>
    </row>
    <row r="59" spans="1:67" ht="31.5" customHeight="1">
      <c r="A59" s="426" t="s">
        <v>213</v>
      </c>
      <c r="B59" s="427" t="s">
        <v>644</v>
      </c>
      <c r="C59" s="428" t="s">
        <v>13</v>
      </c>
      <c r="D59" s="429">
        <f>D60+D61</f>
        <v>129412.33661518543</v>
      </c>
      <c r="E59" s="429">
        <f>E60+E61</f>
        <v>106.58998011560158</v>
      </c>
      <c r="F59" s="429">
        <f>F60+F61</f>
        <v>17677.98380287156</v>
      </c>
      <c r="G59" s="429">
        <f>G60+G61</f>
        <v>9445.2738416184256</v>
      </c>
    </row>
    <row r="60" spans="1:67" ht="25.5" customHeight="1">
      <c r="A60" s="423" t="s">
        <v>720</v>
      </c>
      <c r="B60" s="424" t="s">
        <v>570</v>
      </c>
      <c r="C60" s="425" t="s">
        <v>13</v>
      </c>
      <c r="D60" s="525">
        <v>129412.33661518543</v>
      </c>
      <c r="E60" s="525">
        <v>106.58998011560158</v>
      </c>
      <c r="F60" s="525">
        <v>17677.98380287156</v>
      </c>
      <c r="G60" s="525">
        <v>9445.2738416184256</v>
      </c>
    </row>
    <row r="61" spans="1:67" s="290" customFormat="1" ht="32.25" customHeight="1">
      <c r="A61" s="423" t="s">
        <v>721</v>
      </c>
      <c r="B61" s="424" t="s">
        <v>645</v>
      </c>
      <c r="C61" s="425" t="s">
        <v>13</v>
      </c>
      <c r="D61" s="525"/>
      <c r="E61" s="525"/>
      <c r="F61" s="525"/>
      <c r="G61" s="525"/>
    </row>
    <row r="62" spans="1:67" ht="28.5">
      <c r="A62" s="426" t="s">
        <v>214</v>
      </c>
      <c r="B62" s="427" t="s">
        <v>646</v>
      </c>
      <c r="C62" s="428" t="s">
        <v>13</v>
      </c>
      <c r="D62" s="525">
        <f>SUM(D63:D63)</f>
        <v>354406.52414055099</v>
      </c>
      <c r="E62" s="525">
        <f>SUM(E63:E63)</f>
        <v>354.05041988439842</v>
      </c>
      <c r="F62" s="525">
        <f>SUM(F63:F63)</f>
        <v>65896.725972752451</v>
      </c>
      <c r="G62" s="525">
        <f>SUM(G63:G63)</f>
        <v>32845.986263215134</v>
      </c>
    </row>
    <row r="63" spans="1:67" ht="33.75" customHeight="1">
      <c r="A63" s="426" t="s">
        <v>722</v>
      </c>
      <c r="B63" s="427" t="s">
        <v>677</v>
      </c>
      <c r="C63" s="428" t="s">
        <v>13</v>
      </c>
      <c r="D63" s="525">
        <f>SUM(D64:D67)</f>
        <v>354406.52414055099</v>
      </c>
      <c r="E63" s="525">
        <f>SUM(E64:E67)</f>
        <v>354.05041988439842</v>
      </c>
      <c r="F63" s="525">
        <f>SUM(F64:F67)</f>
        <v>65896.725972752451</v>
      </c>
      <c r="G63" s="525">
        <f>SUM(G64:G67)</f>
        <v>32845.986263215134</v>
      </c>
    </row>
    <row r="64" spans="1:67">
      <c r="A64" s="423" t="s">
        <v>723</v>
      </c>
      <c r="B64" s="424" t="s">
        <v>3</v>
      </c>
      <c r="C64" s="425" t="s">
        <v>13</v>
      </c>
      <c r="D64" s="525">
        <v>354406.52414055099</v>
      </c>
      <c r="E64" s="525"/>
      <c r="F64" s="525"/>
      <c r="G64" s="525"/>
    </row>
    <row r="65" spans="1:7">
      <c r="A65" s="423" t="s">
        <v>724</v>
      </c>
      <c r="B65" s="424" t="s">
        <v>128</v>
      </c>
      <c r="C65" s="425" t="s">
        <v>13</v>
      </c>
      <c r="D65" s="525"/>
      <c r="E65" s="525">
        <v>354.05041988439842</v>
      </c>
      <c r="F65" s="525"/>
      <c r="G65" s="525"/>
    </row>
    <row r="66" spans="1:7">
      <c r="A66" s="423" t="s">
        <v>725</v>
      </c>
      <c r="B66" s="424" t="s">
        <v>84</v>
      </c>
      <c r="C66" s="425" t="s">
        <v>13</v>
      </c>
      <c r="D66" s="525"/>
      <c r="E66" s="525"/>
      <c r="F66" s="525">
        <v>65896.725972752451</v>
      </c>
      <c r="G66" s="525"/>
    </row>
    <row r="67" spans="1:7" s="290" customFormat="1" ht="44.25" hidden="1" customHeight="1" outlineLevel="1">
      <c r="A67" s="423" t="s">
        <v>681</v>
      </c>
      <c r="B67" s="424" t="s">
        <v>526</v>
      </c>
      <c r="C67" s="425" t="s">
        <v>13</v>
      </c>
      <c r="D67" s="525"/>
      <c r="E67" s="525"/>
      <c r="F67" s="525"/>
      <c r="G67" s="525">
        <v>32845.986263215134</v>
      </c>
    </row>
    <row r="68" spans="1:7" ht="42" hidden="1" customHeight="1" outlineLevel="1">
      <c r="A68" s="426" t="s">
        <v>213</v>
      </c>
      <c r="B68" s="427" t="s">
        <v>572</v>
      </c>
      <c r="C68" s="428" t="s">
        <v>13</v>
      </c>
      <c r="D68" s="525"/>
      <c r="E68" s="525"/>
      <c r="F68" s="525"/>
      <c r="G68" s="525"/>
    </row>
    <row r="69" spans="1:7" ht="30" collapsed="1">
      <c r="A69" s="567" t="s">
        <v>215</v>
      </c>
      <c r="B69" s="424" t="s">
        <v>573</v>
      </c>
      <c r="C69" s="425" t="s">
        <v>73</v>
      </c>
      <c r="D69" s="429"/>
      <c r="E69" s="429"/>
      <c r="F69" s="429"/>
      <c r="G69" s="429"/>
    </row>
    <row r="70" spans="1:7">
      <c r="A70" s="526"/>
      <c r="B70" s="500"/>
      <c r="C70" s="499"/>
      <c r="D70" s="499"/>
      <c r="E70" s="499"/>
      <c r="F70" s="499"/>
      <c r="G70" s="499"/>
    </row>
    <row r="71" spans="1:7" s="292" customFormat="1" ht="40.5" customHeight="1" outlineLevel="1">
      <c r="A71" s="650" t="s">
        <v>714</v>
      </c>
      <c r="B71" s="650"/>
      <c r="C71" s="650"/>
      <c r="D71" s="463"/>
      <c r="E71" s="463"/>
      <c r="F71" s="464"/>
      <c r="G71" s="464" t="s">
        <v>705</v>
      </c>
    </row>
    <row r="72" spans="1:7" s="293" customFormat="1" ht="22.5" customHeight="1" outlineLevel="1">
      <c r="A72" s="490"/>
      <c r="B72" s="490"/>
      <c r="C72" s="488"/>
      <c r="D72" s="488"/>
      <c r="E72" s="491"/>
      <c r="F72" s="488"/>
      <c r="G72" s="490"/>
    </row>
    <row r="73" spans="1:7" ht="15.75" outlineLevel="1">
      <c r="A73" s="651"/>
      <c r="B73" s="492"/>
      <c r="C73" s="493"/>
      <c r="D73" s="494"/>
      <c r="E73" s="494"/>
      <c r="F73" s="494"/>
      <c r="G73" s="484"/>
    </row>
    <row r="74" spans="1:7" outlineLevel="1">
      <c r="A74" s="651"/>
      <c r="B74" s="495"/>
      <c r="C74" s="496"/>
      <c r="D74" s="489"/>
      <c r="E74" s="489"/>
      <c r="F74" s="489"/>
      <c r="G74" s="324"/>
    </row>
    <row r="75" spans="1:7" outlineLevel="1">
      <c r="A75" s="651"/>
      <c r="B75" s="495"/>
      <c r="C75" s="496"/>
      <c r="D75" s="489"/>
      <c r="E75" s="489"/>
      <c r="F75" s="489"/>
      <c r="G75" s="324"/>
    </row>
    <row r="76" spans="1:7" outlineLevel="1">
      <c r="A76" s="651"/>
      <c r="B76" s="495"/>
      <c r="C76" s="496"/>
      <c r="D76" s="489"/>
      <c r="E76" s="489"/>
      <c r="F76" s="489"/>
      <c r="G76" s="324"/>
    </row>
  </sheetData>
  <mergeCells count="11">
    <mergeCell ref="A73:A76"/>
    <mergeCell ref="A9:A10"/>
    <mergeCell ref="B9:B10"/>
    <mergeCell ref="C9:C10"/>
    <mergeCell ref="D9:D10"/>
    <mergeCell ref="F9:F10"/>
    <mergeCell ref="G9:G10"/>
    <mergeCell ref="A5:G5"/>
    <mergeCell ref="A6:G6"/>
    <mergeCell ref="A71:C71"/>
    <mergeCell ref="E9:E10"/>
  </mergeCells>
  <pageMargins left="0.70866141732283472" right="0.70866141732283472" top="0.74803149606299213" bottom="0.74803149606299213" header="0.31496062992125984" footer="0.31496062992125984"/>
  <pageSetup paperSize="9" scale="53" orientation="portrait" r:id="rId1"/>
  <rowBreaks count="1" manualBreakCount="1">
    <brk id="50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82"/>
  <sheetViews>
    <sheetView view="pageBreakPreview" zoomScale="86" zoomScaleNormal="75" zoomScaleSheetLayoutView="86" workbookViewId="0">
      <selection activeCell="A82" sqref="A82:C82"/>
    </sheetView>
  </sheetViews>
  <sheetFormatPr defaultColWidth="9.140625" defaultRowHeight="15" outlineLevelRow="1"/>
  <cols>
    <col min="1" max="1" width="8" style="485" customWidth="1"/>
    <col min="2" max="2" width="53.28515625" style="486" customWidth="1"/>
    <col min="3" max="3" width="13" style="422" customWidth="1"/>
    <col min="4" max="4" width="16.42578125" style="422" customWidth="1"/>
    <col min="5" max="5" width="21.28515625" style="422" customWidth="1"/>
    <col min="6" max="6" width="22.140625" style="422" customWidth="1"/>
    <col min="7" max="7" width="22.5703125" style="422" customWidth="1"/>
    <col min="8" max="16384" width="9.140625" style="422"/>
  </cols>
  <sheetData>
    <row r="1" spans="1:8" ht="20.25">
      <c r="D1" s="459"/>
      <c r="E1" s="459"/>
      <c r="F1" s="459" t="s">
        <v>708</v>
      </c>
      <c r="G1" s="538"/>
      <c r="H1" s="528"/>
    </row>
    <row r="2" spans="1:8" ht="18.75" customHeight="1">
      <c r="D2" s="459"/>
      <c r="E2" s="459"/>
      <c r="F2" s="459" t="s">
        <v>700</v>
      </c>
      <c r="G2" s="538"/>
      <c r="H2" s="497"/>
    </row>
    <row r="3" spans="1:8" ht="20.25">
      <c r="A3" s="498"/>
      <c r="C3" s="529"/>
      <c r="D3" s="459"/>
      <c r="E3" s="459"/>
      <c r="F3" s="459" t="s">
        <v>701</v>
      </c>
      <c r="G3" s="538" t="s">
        <v>695</v>
      </c>
    </row>
    <row r="4" spans="1:8" ht="6" customHeight="1">
      <c r="A4" s="498"/>
      <c r="C4" s="529"/>
      <c r="D4" s="459"/>
      <c r="E4" s="459"/>
      <c r="F4" s="459"/>
      <c r="G4" s="538"/>
    </row>
    <row r="5" spans="1:8" ht="20.25">
      <c r="A5" s="641" t="s">
        <v>709</v>
      </c>
      <c r="B5" s="641"/>
      <c r="C5" s="641"/>
      <c r="D5" s="641"/>
      <c r="E5" s="641"/>
      <c r="F5" s="641"/>
      <c r="G5" s="641"/>
    </row>
    <row r="6" spans="1:8" ht="20.25">
      <c r="A6" s="641" t="s">
        <v>710</v>
      </c>
      <c r="B6" s="652"/>
      <c r="C6" s="652"/>
      <c r="D6" s="652"/>
      <c r="E6" s="652"/>
      <c r="F6" s="652"/>
      <c r="G6" s="652"/>
    </row>
    <row r="7" spans="1:8" ht="20.25">
      <c r="A7" s="641" t="s">
        <v>711</v>
      </c>
      <c r="B7" s="653"/>
      <c r="C7" s="653"/>
      <c r="D7" s="653"/>
      <c r="E7" s="653"/>
      <c r="F7" s="653"/>
      <c r="G7" s="653"/>
    </row>
    <row r="8" spans="1:8" ht="20.25">
      <c r="A8" s="641" t="s">
        <v>703</v>
      </c>
      <c r="B8" s="648"/>
      <c r="C8" s="648"/>
      <c r="D8" s="654"/>
      <c r="E8" s="654"/>
      <c r="F8" s="654"/>
      <c r="G8" s="654"/>
    </row>
    <row r="9" spans="1:8" ht="16.5" customHeight="1">
      <c r="A9" s="498"/>
      <c r="C9" s="655"/>
      <c r="D9" s="655"/>
      <c r="E9" s="499"/>
      <c r="F9" s="499"/>
      <c r="G9" s="499"/>
    </row>
    <row r="10" spans="1:8">
      <c r="A10" s="498"/>
      <c r="B10" s="500"/>
      <c r="C10" s="499"/>
      <c r="D10" s="499"/>
      <c r="E10" s="499"/>
      <c r="F10" s="499"/>
      <c r="G10" s="502" t="s">
        <v>23</v>
      </c>
    </row>
    <row r="11" spans="1:8" ht="27.75" customHeight="1">
      <c r="A11" s="649" t="s">
        <v>11</v>
      </c>
      <c r="B11" s="649" t="s">
        <v>108</v>
      </c>
      <c r="C11" s="647" t="s">
        <v>24</v>
      </c>
      <c r="D11" s="647" t="s">
        <v>712</v>
      </c>
      <c r="E11" s="647" t="s">
        <v>706</v>
      </c>
      <c r="F11" s="647" t="s">
        <v>585</v>
      </c>
      <c r="G11" s="647" t="s">
        <v>586</v>
      </c>
    </row>
    <row r="12" spans="1:8">
      <c r="A12" s="649"/>
      <c r="B12" s="649"/>
      <c r="C12" s="647"/>
      <c r="D12" s="647"/>
      <c r="E12" s="647"/>
      <c r="F12" s="647"/>
      <c r="G12" s="647"/>
    </row>
    <row r="13" spans="1:8" s="430" customFormat="1" ht="14.25">
      <c r="A13" s="426">
        <v>1</v>
      </c>
      <c r="B13" s="427" t="s">
        <v>635</v>
      </c>
      <c r="C13" s="574" t="s">
        <v>27</v>
      </c>
      <c r="D13" s="559">
        <f t="shared" ref="D13" si="0">D14+D19+D20+D24</f>
        <v>28195.82860147085</v>
      </c>
      <c r="E13" s="559">
        <f>E14+E19+E20+E24</f>
        <v>33.376020472183363</v>
      </c>
      <c r="F13" s="559">
        <f>F14+F19+F20+F24</f>
        <v>4601.3466510240496</v>
      </c>
      <c r="G13" s="559">
        <f>G14+G19+G20+G24</f>
        <v>4879.9982402046126</v>
      </c>
    </row>
    <row r="14" spans="1:8" s="430" customFormat="1" ht="14.25">
      <c r="A14" s="426" t="s">
        <v>14</v>
      </c>
      <c r="B14" s="427" t="s">
        <v>636</v>
      </c>
      <c r="C14" s="574" t="s">
        <v>27</v>
      </c>
      <c r="D14" s="559">
        <f>SUM(D15:D18)</f>
        <v>6689.8979903833388</v>
      </c>
      <c r="E14" s="559">
        <f>SUM(E15:E18)</f>
        <v>7.9189789184704091</v>
      </c>
      <c r="F14" s="559">
        <f>SUM(F15:F18)</f>
        <v>1091.7409149003377</v>
      </c>
      <c r="G14" s="559">
        <f>SUM(G15:G18)</f>
        <v>1157.8553296538353</v>
      </c>
    </row>
    <row r="15" spans="1:8">
      <c r="A15" s="423" t="s">
        <v>29</v>
      </c>
      <c r="B15" s="424" t="s">
        <v>32</v>
      </c>
      <c r="C15" s="530" t="s">
        <v>27</v>
      </c>
      <c r="D15" s="559">
        <v>5015.7540210956886</v>
      </c>
      <c r="E15" s="559">
        <v>5.9372579986102236</v>
      </c>
      <c r="F15" s="559">
        <v>818.53324098179235</v>
      </c>
      <c r="G15" s="559">
        <v>868.10255311912772</v>
      </c>
    </row>
    <row r="16" spans="1:8" ht="29.25" customHeight="1">
      <c r="A16" s="423" t="s">
        <v>31</v>
      </c>
      <c r="B16" s="424" t="s">
        <v>76</v>
      </c>
      <c r="C16" s="530" t="s">
        <v>27</v>
      </c>
      <c r="D16" s="559"/>
      <c r="E16" s="559"/>
      <c r="F16" s="559"/>
      <c r="G16" s="559"/>
    </row>
    <row r="17" spans="1:7" ht="28.5" customHeight="1">
      <c r="A17" s="423" t="s">
        <v>33</v>
      </c>
      <c r="B17" s="424" t="s">
        <v>557</v>
      </c>
      <c r="C17" s="530" t="s">
        <v>27</v>
      </c>
      <c r="D17" s="559">
        <v>75.65959249697832</v>
      </c>
      <c r="E17" s="559">
        <v>8.9559918376169653E-2</v>
      </c>
      <c r="F17" s="559">
        <v>12.347075075341278</v>
      </c>
      <c r="G17" s="559">
        <v>13.094797938323111</v>
      </c>
    </row>
    <row r="18" spans="1:7" ht="33" customHeight="1">
      <c r="A18" s="423" t="s">
        <v>34</v>
      </c>
      <c r="B18" s="424" t="s">
        <v>37</v>
      </c>
      <c r="C18" s="530" t="s">
        <v>27</v>
      </c>
      <c r="D18" s="559">
        <v>1598.4843767906723</v>
      </c>
      <c r="E18" s="559">
        <v>1.892161001484016</v>
      </c>
      <c r="F18" s="559">
        <v>260.860598843204</v>
      </c>
      <c r="G18" s="559">
        <v>276.65797859638451</v>
      </c>
    </row>
    <row r="19" spans="1:7" s="430" customFormat="1" ht="14.25">
      <c r="A19" s="426" t="s">
        <v>15</v>
      </c>
      <c r="B19" s="427" t="s">
        <v>558</v>
      </c>
      <c r="C19" s="574" t="s">
        <v>27</v>
      </c>
      <c r="D19" s="559">
        <v>10116.462032643019</v>
      </c>
      <c r="E19" s="559">
        <v>11.975077898223059</v>
      </c>
      <c r="F19" s="559">
        <v>1650.9303327118976</v>
      </c>
      <c r="G19" s="559">
        <v>1750.9085338183463</v>
      </c>
    </row>
    <row r="20" spans="1:7" s="430" customFormat="1" ht="17.25" customHeight="1">
      <c r="A20" s="426" t="s">
        <v>38</v>
      </c>
      <c r="B20" s="427" t="s">
        <v>637</v>
      </c>
      <c r="C20" s="574" t="s">
        <v>27</v>
      </c>
      <c r="D20" s="559">
        <f>SUM(D21:D23)</f>
        <v>10917.365274574215</v>
      </c>
      <c r="E20" s="559">
        <f>SUM(E21:E23)</f>
        <v>12.923124624451887</v>
      </c>
      <c r="F20" s="559">
        <f t="shared" ref="F20:G20" si="1">SUM(F21:F23)</f>
        <v>1781.6317035473753</v>
      </c>
      <c r="G20" s="559">
        <f t="shared" si="1"/>
        <v>1889.5250102638911</v>
      </c>
    </row>
    <row r="21" spans="1:7">
      <c r="A21" s="423" t="s">
        <v>40</v>
      </c>
      <c r="B21" s="424" t="s">
        <v>51</v>
      </c>
      <c r="C21" s="530" t="s">
        <v>27</v>
      </c>
      <c r="D21" s="559">
        <v>2225.6216471814641</v>
      </c>
      <c r="E21" s="559">
        <v>2.6345171376090728</v>
      </c>
      <c r="F21" s="559">
        <v>363.20467319661742</v>
      </c>
      <c r="G21" s="559">
        <v>385.19987744003612</v>
      </c>
    </row>
    <row r="22" spans="1:7">
      <c r="A22" s="423" t="s">
        <v>42</v>
      </c>
      <c r="B22" s="424" t="s">
        <v>559</v>
      </c>
      <c r="C22" s="530" t="s">
        <v>27</v>
      </c>
      <c r="D22" s="559">
        <v>882.80191683430553</v>
      </c>
      <c r="E22" s="559">
        <v>1.0449919832328485</v>
      </c>
      <c r="F22" s="559">
        <v>144.0666171212022</v>
      </c>
      <c r="G22" s="559">
        <v>152.79110472305598</v>
      </c>
    </row>
    <row r="23" spans="1:7">
      <c r="A23" s="423" t="s">
        <v>44</v>
      </c>
      <c r="B23" s="424" t="s">
        <v>560</v>
      </c>
      <c r="C23" s="530" t="s">
        <v>27</v>
      </c>
      <c r="D23" s="559">
        <v>7808.9417105584462</v>
      </c>
      <c r="E23" s="559">
        <v>9.2436155036099663</v>
      </c>
      <c r="F23" s="559">
        <v>1274.3604132295557</v>
      </c>
      <c r="G23" s="559">
        <v>1351.5340281007989</v>
      </c>
    </row>
    <row r="24" spans="1:7" s="430" customFormat="1" ht="14.25">
      <c r="A24" s="426" t="s">
        <v>46</v>
      </c>
      <c r="B24" s="427" t="s">
        <v>638</v>
      </c>
      <c r="C24" s="574" t="s">
        <v>27</v>
      </c>
      <c r="D24" s="559">
        <f>SUM(D25:D28)</f>
        <v>472.10330387027648</v>
      </c>
      <c r="E24" s="559">
        <f>SUM(E25:E28)</f>
        <v>0.55883903103800903</v>
      </c>
      <c r="F24" s="559">
        <f>SUM(F25:F28)</f>
        <v>77.043699864439034</v>
      </c>
      <c r="G24" s="559">
        <f>SUM(G25:G28)</f>
        <v>81.709366468540324</v>
      </c>
    </row>
    <row r="25" spans="1:7" s="506" customFormat="1">
      <c r="A25" s="507" t="s">
        <v>48</v>
      </c>
      <c r="B25" s="424" t="s">
        <v>49</v>
      </c>
      <c r="C25" s="530" t="s">
        <v>27</v>
      </c>
      <c r="D25" s="559">
        <v>323.39164283899538</v>
      </c>
      <c r="E25" s="559">
        <v>0.38280577756683737</v>
      </c>
      <c r="F25" s="559">
        <v>52.775077965566609</v>
      </c>
      <c r="G25" s="559">
        <v>55.971068283088201</v>
      </c>
    </row>
    <row r="26" spans="1:7" s="506" customFormat="1">
      <c r="A26" s="507" t="s">
        <v>50</v>
      </c>
      <c r="B26" s="424" t="s">
        <v>51</v>
      </c>
      <c r="C26" s="530" t="s">
        <v>27</v>
      </c>
      <c r="D26" s="559">
        <v>71.146161330554492</v>
      </c>
      <c r="E26" s="559">
        <v>8.4217270953405352E-2</v>
      </c>
      <c r="F26" s="559">
        <v>11.610517137080564</v>
      </c>
      <c r="G26" s="559">
        <v>12.313635006006097</v>
      </c>
    </row>
    <row r="27" spans="1:7" s="506" customFormat="1">
      <c r="A27" s="507" t="s">
        <v>52</v>
      </c>
      <c r="B27" s="424" t="s">
        <v>559</v>
      </c>
      <c r="C27" s="530" t="s">
        <v>27</v>
      </c>
      <c r="D27" s="559">
        <v>5.5122150870541731</v>
      </c>
      <c r="E27" s="559">
        <v>6.5249298466440843E-3</v>
      </c>
      <c r="F27" s="559">
        <v>0.89955194397861571</v>
      </c>
      <c r="G27" s="559">
        <v>0.95402764375757521</v>
      </c>
    </row>
    <row r="28" spans="1:7" s="506" customFormat="1">
      <c r="A28" s="507" t="s">
        <v>597</v>
      </c>
      <c r="B28" s="424" t="s">
        <v>53</v>
      </c>
      <c r="C28" s="530" t="s">
        <v>27</v>
      </c>
      <c r="D28" s="559">
        <v>72.053284613672403</v>
      </c>
      <c r="E28" s="559">
        <v>8.5291052671122219E-2</v>
      </c>
      <c r="F28" s="559">
        <v>11.758552817813239</v>
      </c>
      <c r="G28" s="559">
        <v>12.47063553568846</v>
      </c>
    </row>
    <row r="29" spans="1:7" s="430" customFormat="1" ht="14.25">
      <c r="A29" s="426">
        <v>2</v>
      </c>
      <c r="B29" s="427" t="s">
        <v>639</v>
      </c>
      <c r="C29" s="574" t="s">
        <v>27</v>
      </c>
      <c r="D29" s="559">
        <f>SUM(D30:D33)</f>
        <v>625.49258582501636</v>
      </c>
      <c r="E29" s="559">
        <f>SUM(E30:E33)</f>
        <v>0.74040928694699282</v>
      </c>
      <c r="F29" s="559">
        <f t="shared" ref="F29:G29" si="2">SUM(F30:F33)</f>
        <v>102.07567423204488</v>
      </c>
      <c r="G29" s="559">
        <f t="shared" si="2"/>
        <v>108.25724475881806</v>
      </c>
    </row>
    <row r="30" spans="1:7" s="486" customFormat="1">
      <c r="A30" s="508" t="s">
        <v>16</v>
      </c>
      <c r="B30" s="424" t="s">
        <v>49</v>
      </c>
      <c r="C30" s="574" t="s">
        <v>27</v>
      </c>
      <c r="D30" s="559">
        <v>410.29751873939466</v>
      </c>
      <c r="E30" s="559">
        <v>0.48567816816767406</v>
      </c>
      <c r="F30" s="559">
        <v>66.957461703271463</v>
      </c>
      <c r="G30" s="559">
        <v>71.012318797544282</v>
      </c>
    </row>
    <row r="31" spans="1:7" s="486" customFormat="1">
      <c r="A31" s="508" t="s">
        <v>17</v>
      </c>
      <c r="B31" s="424" t="s">
        <v>55</v>
      </c>
      <c r="C31" s="574" t="s">
        <v>27</v>
      </c>
      <c r="D31" s="559">
        <v>90.265453996433322</v>
      </c>
      <c r="E31" s="559">
        <v>0.10684919684746293</v>
      </c>
      <c r="F31" s="559">
        <v>14.730641554119368</v>
      </c>
      <c r="G31" s="559">
        <v>15.622710113611856</v>
      </c>
    </row>
    <row r="32" spans="1:7" s="486" customFormat="1">
      <c r="A32" s="508" t="s">
        <v>56</v>
      </c>
      <c r="B32" s="424" t="s">
        <v>559</v>
      </c>
      <c r="C32" s="574" t="s">
        <v>27</v>
      </c>
      <c r="D32" s="559">
        <v>13.635029787066161</v>
      </c>
      <c r="E32" s="559">
        <v>1.6140083689124514E-2</v>
      </c>
      <c r="F32" s="559">
        <v>2.2251340627051901</v>
      </c>
      <c r="G32" s="559">
        <v>2.3598852974496132</v>
      </c>
    </row>
    <row r="33" spans="1:7" s="486" customFormat="1">
      <c r="A33" s="508" t="s">
        <v>599</v>
      </c>
      <c r="B33" s="424" t="s">
        <v>53</v>
      </c>
      <c r="C33" s="574" t="s">
        <v>27</v>
      </c>
      <c r="D33" s="559">
        <v>111.29458330212219</v>
      </c>
      <c r="E33" s="559">
        <v>0.1317418382427312</v>
      </c>
      <c r="F33" s="559">
        <v>18.162436911948841</v>
      </c>
      <c r="G33" s="559">
        <v>19.262330550212308</v>
      </c>
    </row>
    <row r="34" spans="1:7" s="486" customFormat="1" ht="14.25">
      <c r="A34" s="509" t="s">
        <v>192</v>
      </c>
      <c r="B34" s="427" t="s">
        <v>727</v>
      </c>
      <c r="C34" s="574" t="s">
        <v>27</v>
      </c>
      <c r="D34" s="559">
        <v>0</v>
      </c>
      <c r="E34" s="559">
        <v>0</v>
      </c>
      <c r="F34" s="559">
        <v>0</v>
      </c>
      <c r="G34" s="559">
        <v>0</v>
      </c>
    </row>
    <row r="35" spans="1:7">
      <c r="A35" s="423" t="s">
        <v>193</v>
      </c>
      <c r="B35" s="427" t="s">
        <v>563</v>
      </c>
      <c r="C35" s="574" t="s">
        <v>27</v>
      </c>
      <c r="D35" s="559">
        <v>0</v>
      </c>
      <c r="E35" s="559">
        <v>0</v>
      </c>
      <c r="F35" s="559">
        <v>0</v>
      </c>
      <c r="G35" s="559">
        <v>0</v>
      </c>
    </row>
    <row r="36" spans="1:7">
      <c r="A36" s="423" t="s">
        <v>186</v>
      </c>
      <c r="B36" s="427" t="s">
        <v>8</v>
      </c>
      <c r="C36" s="574" t="s">
        <v>27</v>
      </c>
      <c r="D36" s="559">
        <v>0</v>
      </c>
      <c r="E36" s="559">
        <v>0</v>
      </c>
      <c r="F36" s="559">
        <v>0</v>
      </c>
      <c r="G36" s="559">
        <v>0</v>
      </c>
    </row>
    <row r="37" spans="1:7" ht="32.25" customHeight="1">
      <c r="A37" s="510" t="s">
        <v>187</v>
      </c>
      <c r="B37" s="427" t="s">
        <v>649</v>
      </c>
      <c r="C37" s="577" t="s">
        <v>27</v>
      </c>
      <c r="D37" s="559">
        <f>D13+D29</f>
        <v>28821.321187295867</v>
      </c>
      <c r="E37" s="559">
        <f>E13+E29</f>
        <v>34.116429759130355</v>
      </c>
      <c r="F37" s="559">
        <f>F13+F29</f>
        <v>4703.4223252560942</v>
      </c>
      <c r="G37" s="559">
        <f>G13+G29</f>
        <v>4988.2554849634307</v>
      </c>
    </row>
    <row r="38" spans="1:7">
      <c r="A38" s="421" t="s">
        <v>20</v>
      </c>
      <c r="B38" s="420" t="s">
        <v>650</v>
      </c>
      <c r="C38" s="578" t="s">
        <v>73</v>
      </c>
      <c r="D38" s="559">
        <f>D37/D66*1000</f>
        <v>241.96392685804301</v>
      </c>
      <c r="E38" s="559">
        <f>E37/E66*1000</f>
        <v>241.96392685804301</v>
      </c>
      <c r="F38" s="559">
        <f>F37/F66*1000</f>
        <v>241.96392685804301</v>
      </c>
      <c r="G38" s="559">
        <f>G37/G66*1000</f>
        <v>241.96392685804301</v>
      </c>
    </row>
    <row r="39" spans="1:7" ht="36">
      <c r="A39" s="513" t="s">
        <v>188</v>
      </c>
      <c r="B39" s="514" t="s">
        <v>654</v>
      </c>
      <c r="C39" s="579" t="s">
        <v>27</v>
      </c>
      <c r="D39" s="559">
        <f t="shared" ref="D39:G39" si="3">D40+D41</f>
        <v>34718.968776178881</v>
      </c>
      <c r="E39" s="559">
        <f t="shared" si="3"/>
        <v>46.68058370240761</v>
      </c>
      <c r="F39" s="559">
        <f t="shared" si="3"/>
        <v>5929.6884302872259</v>
      </c>
      <c r="G39" s="559">
        <f t="shared" si="3"/>
        <v>5167.8037429526303</v>
      </c>
    </row>
    <row r="40" spans="1:7" ht="24">
      <c r="A40" s="516" t="s">
        <v>61</v>
      </c>
      <c r="B40" s="517" t="s">
        <v>652</v>
      </c>
      <c r="C40" s="580" t="s">
        <v>27</v>
      </c>
      <c r="D40" s="547"/>
      <c r="E40" s="547"/>
      <c r="F40" s="547"/>
      <c r="G40" s="547"/>
    </row>
    <row r="41" spans="1:7" ht="42" customHeight="1">
      <c r="A41" s="516" t="s">
        <v>63</v>
      </c>
      <c r="B41" s="517" t="s">
        <v>653</v>
      </c>
      <c r="C41" s="580" t="s">
        <v>27</v>
      </c>
      <c r="D41" s="559">
        <v>34718.968776178881</v>
      </c>
      <c r="E41" s="559">
        <v>46.68058370240761</v>
      </c>
      <c r="F41" s="559">
        <v>5929.6884302872259</v>
      </c>
      <c r="G41" s="559">
        <v>5167.8037429526303</v>
      </c>
    </row>
    <row r="42" spans="1:7" s="430" customFormat="1" ht="14.25">
      <c r="A42" s="426" t="s">
        <v>189</v>
      </c>
      <c r="B42" s="427" t="s">
        <v>60</v>
      </c>
      <c r="C42" s="574" t="s">
        <v>27</v>
      </c>
      <c r="D42" s="559">
        <f>D37+D35+D36+D39</f>
        <v>63540.289963474745</v>
      </c>
      <c r="E42" s="559">
        <f>E37+E35+E36+E39</f>
        <v>80.797013461537972</v>
      </c>
      <c r="F42" s="559">
        <f>F37+F35+F36+F39</f>
        <v>10633.110755543319</v>
      </c>
      <c r="G42" s="559">
        <f>G37+G35+G36+G39</f>
        <v>10156.059227916061</v>
      </c>
    </row>
    <row r="43" spans="1:7" s="519" customFormat="1" ht="15.75">
      <c r="A43" s="510" t="s">
        <v>202</v>
      </c>
      <c r="B43" s="520" t="s">
        <v>624</v>
      </c>
      <c r="C43" s="577" t="s">
        <v>27</v>
      </c>
      <c r="D43" s="559">
        <v>0</v>
      </c>
      <c r="E43" s="559">
        <v>0</v>
      </c>
      <c r="F43" s="559">
        <v>0</v>
      </c>
      <c r="G43" s="559">
        <v>0</v>
      </c>
    </row>
    <row r="44" spans="1:7" s="519" customFormat="1" ht="15.75">
      <c r="A44" s="510" t="s">
        <v>203</v>
      </c>
      <c r="B44" s="520" t="s">
        <v>608</v>
      </c>
      <c r="C44" s="577" t="s">
        <v>27</v>
      </c>
      <c r="D44" s="559">
        <v>0</v>
      </c>
      <c r="E44" s="559">
        <v>0</v>
      </c>
      <c r="F44" s="559">
        <v>0</v>
      </c>
      <c r="G44" s="559">
        <v>0</v>
      </c>
    </row>
    <row r="45" spans="1:7" s="430" customFormat="1" ht="14.25">
      <c r="A45" s="426" t="s">
        <v>206</v>
      </c>
      <c r="B45" s="427" t="s">
        <v>640</v>
      </c>
      <c r="C45" s="574" t="s">
        <v>27</v>
      </c>
      <c r="D45" s="559">
        <f>SUM(D46:D50)</f>
        <v>6146.718782131471</v>
      </c>
      <c r="E45" s="559">
        <f>SUM(E46:E50)</f>
        <v>7.2760057811697738</v>
      </c>
      <c r="F45" s="559">
        <f>SUM(F46:F50)</f>
        <v>1003.0981633032009</v>
      </c>
      <c r="G45" s="559">
        <f>SUM(G46:G50)</f>
        <v>1063.8444879137003</v>
      </c>
    </row>
    <row r="46" spans="1:7">
      <c r="A46" s="508" t="s">
        <v>79</v>
      </c>
      <c r="B46" s="424" t="s">
        <v>62</v>
      </c>
      <c r="C46" s="530" t="s">
        <v>565</v>
      </c>
      <c r="D46" s="559">
        <v>1106.409380783665</v>
      </c>
      <c r="E46" s="559">
        <v>1.3096810406105597</v>
      </c>
      <c r="F46" s="559">
        <v>180.55766939457621</v>
      </c>
      <c r="G46" s="559">
        <v>191.4920078244661</v>
      </c>
    </row>
    <row r="47" spans="1:7">
      <c r="A47" s="508" t="s">
        <v>80</v>
      </c>
      <c r="B47" s="424" t="s">
        <v>566</v>
      </c>
      <c r="C47" s="530" t="s">
        <v>27</v>
      </c>
      <c r="D47" s="559"/>
      <c r="E47" s="559"/>
      <c r="F47" s="559"/>
      <c r="G47" s="559"/>
    </row>
    <row r="48" spans="1:7">
      <c r="A48" s="508" t="s">
        <v>382</v>
      </c>
      <c r="B48" s="424" t="s">
        <v>567</v>
      </c>
      <c r="C48" s="530" t="s">
        <v>27</v>
      </c>
      <c r="D48" s="559"/>
      <c r="E48" s="559"/>
      <c r="F48" s="559"/>
      <c r="G48" s="559"/>
    </row>
    <row r="49" spans="1:34">
      <c r="A49" s="508" t="s">
        <v>383</v>
      </c>
      <c r="B49" s="424" t="s">
        <v>68</v>
      </c>
      <c r="C49" s="530" t="s">
        <v>27</v>
      </c>
      <c r="D49" s="559">
        <v>3887.4565538559718</v>
      </c>
      <c r="E49" s="559">
        <v>4.6016675501940005</v>
      </c>
      <c r="F49" s="559">
        <v>634.403600898381</v>
      </c>
      <c r="G49" s="559">
        <v>672.82226069069702</v>
      </c>
    </row>
    <row r="50" spans="1:34">
      <c r="A50" s="508" t="s">
        <v>384</v>
      </c>
      <c r="B50" s="424" t="s">
        <v>641</v>
      </c>
      <c r="C50" s="530" t="s">
        <v>27</v>
      </c>
      <c r="D50" s="559">
        <v>1152.8528474918342</v>
      </c>
      <c r="E50" s="559">
        <v>1.3646571903652136</v>
      </c>
      <c r="F50" s="559">
        <v>188.13689301024365</v>
      </c>
      <c r="G50" s="559">
        <v>199.53021939853716</v>
      </c>
    </row>
    <row r="51" spans="1:34" s="430" customFormat="1" ht="32.25" customHeight="1">
      <c r="A51" s="426" t="s">
        <v>207</v>
      </c>
      <c r="B51" s="427" t="s">
        <v>568</v>
      </c>
      <c r="C51" s="574" t="s">
        <v>27</v>
      </c>
      <c r="D51" s="559">
        <f>D42+D43+D44+D45</f>
        <v>69687.008745606217</v>
      </c>
      <c r="E51" s="559">
        <f>E42+E43+E44+E45</f>
        <v>88.073019242707744</v>
      </c>
      <c r="F51" s="559">
        <f>F42+F43+F44+F45</f>
        <v>11636.20891884652</v>
      </c>
      <c r="G51" s="559">
        <f>G42+G43+G44+G45</f>
        <v>11219.903715829761</v>
      </c>
    </row>
    <row r="52" spans="1:34" s="430" customFormat="1" ht="34.5" customHeight="1">
      <c r="A52" s="426" t="s">
        <v>212</v>
      </c>
      <c r="B52" s="427" t="s">
        <v>569</v>
      </c>
      <c r="C52" s="574" t="s">
        <v>73</v>
      </c>
      <c r="D52" s="559">
        <f>D51/D66*1000</f>
        <v>585.04404352254835</v>
      </c>
      <c r="E52" s="559">
        <f>E51/E66*1000</f>
        <v>624.64020229157666</v>
      </c>
      <c r="F52" s="559">
        <f>F51/F66*1000</f>
        <v>598.61577571420514</v>
      </c>
      <c r="G52" s="559">
        <f>G51/G66*1000</f>
        <v>544.24076117088066</v>
      </c>
      <c r="I52" s="531"/>
      <c r="J52" s="531"/>
      <c r="K52" s="531"/>
      <c r="L52" s="531"/>
      <c r="M52" s="531"/>
      <c r="N52" s="531"/>
      <c r="O52" s="531"/>
      <c r="P52" s="531"/>
      <c r="Q52" s="531"/>
      <c r="R52" s="531"/>
      <c r="S52" s="531"/>
      <c r="T52" s="531"/>
      <c r="U52" s="531"/>
      <c r="V52" s="531"/>
      <c r="W52" s="531"/>
      <c r="X52" s="531"/>
      <c r="Y52" s="531"/>
      <c r="Z52" s="531"/>
      <c r="AA52" s="531"/>
      <c r="AB52" s="531"/>
      <c r="AC52" s="531"/>
      <c r="AD52" s="531"/>
      <c r="AE52" s="531"/>
      <c r="AF52" s="531"/>
      <c r="AG52" s="531"/>
      <c r="AH52" s="531"/>
    </row>
    <row r="53" spans="1:34" s="519" customFormat="1" ht="24">
      <c r="A53" s="421" t="s">
        <v>252</v>
      </c>
      <c r="B53" s="420" t="s">
        <v>647</v>
      </c>
      <c r="C53" s="578" t="s">
        <v>73</v>
      </c>
      <c r="D53" s="559">
        <f>D39/D66*1000</f>
        <v>291.47650681777156</v>
      </c>
      <c r="E53" s="559">
        <f>E39/E66*1000</f>
        <v>331.07266558679981</v>
      </c>
      <c r="F53" s="559">
        <f>F39/F66*1000</f>
        <v>305.04823900942836</v>
      </c>
      <c r="G53" s="559">
        <f>G39/G66*1000</f>
        <v>250.67322446610373</v>
      </c>
      <c r="I53" s="531"/>
      <c r="J53" s="531"/>
      <c r="K53" s="531"/>
      <c r="L53" s="531"/>
      <c r="M53" s="531"/>
      <c r="N53" s="531"/>
      <c r="O53" s="531"/>
      <c r="P53" s="531"/>
      <c r="Q53" s="531"/>
      <c r="R53" s="531"/>
      <c r="S53" s="531"/>
      <c r="T53" s="531"/>
      <c r="U53" s="531"/>
      <c r="V53" s="531"/>
      <c r="W53" s="531"/>
      <c r="X53" s="531"/>
      <c r="Y53" s="531"/>
      <c r="Z53" s="531"/>
      <c r="AA53" s="531"/>
      <c r="AB53" s="531"/>
      <c r="AC53" s="531"/>
      <c r="AD53" s="531"/>
      <c r="AE53" s="531"/>
      <c r="AF53" s="531"/>
      <c r="AG53" s="531"/>
      <c r="AH53" s="531"/>
    </row>
    <row r="54" spans="1:34" s="519" customFormat="1" ht="24">
      <c r="A54" s="421" t="s">
        <v>571</v>
      </c>
      <c r="B54" s="420" t="s">
        <v>648</v>
      </c>
      <c r="C54" s="578" t="s">
        <v>73</v>
      </c>
      <c r="D54" s="559">
        <f t="shared" ref="D54:G54" si="4">D52-D53</f>
        <v>293.56753670477678</v>
      </c>
      <c r="E54" s="559">
        <f t="shared" si="4"/>
        <v>293.56753670477684</v>
      </c>
      <c r="F54" s="559">
        <f t="shared" si="4"/>
        <v>293.56753670477678</v>
      </c>
      <c r="G54" s="559">
        <f t="shared" si="4"/>
        <v>293.5675367047769</v>
      </c>
      <c r="I54" s="531"/>
      <c r="J54" s="531"/>
      <c r="K54" s="531"/>
      <c r="L54" s="531"/>
      <c r="M54" s="531"/>
      <c r="N54" s="531"/>
      <c r="O54" s="531"/>
      <c r="P54" s="531"/>
      <c r="Q54" s="531"/>
      <c r="R54" s="531"/>
      <c r="S54" s="531"/>
      <c r="T54" s="531"/>
      <c r="U54" s="531"/>
      <c r="V54" s="531"/>
      <c r="W54" s="531"/>
      <c r="X54" s="531"/>
      <c r="Y54" s="531"/>
      <c r="Z54" s="531"/>
      <c r="AA54" s="531"/>
      <c r="AB54" s="531"/>
      <c r="AC54" s="531"/>
      <c r="AD54" s="531"/>
      <c r="AE54" s="531"/>
      <c r="AF54" s="531"/>
      <c r="AG54" s="531"/>
      <c r="AH54" s="531"/>
    </row>
    <row r="55" spans="1:34" s="521" customFormat="1" ht="46.5" customHeight="1">
      <c r="A55" s="522">
        <v>14</v>
      </c>
      <c r="B55" s="523" t="s">
        <v>655</v>
      </c>
      <c r="C55" s="581" t="s">
        <v>13</v>
      </c>
      <c r="D55" s="559">
        <f t="shared" ref="D55:F55" si="5">SUM(D56:D57)</f>
        <v>144784.91061721064</v>
      </c>
      <c r="E55" s="559">
        <f t="shared" si="5"/>
        <v>176.60240831858044</v>
      </c>
      <c r="F55" s="559">
        <f t="shared" si="5"/>
        <v>23828.254963434698</v>
      </c>
      <c r="G55" s="559">
        <v>20615.699000000001</v>
      </c>
    </row>
    <row r="56" spans="1:34" s="521" customFormat="1" ht="24" customHeight="1">
      <c r="A56" s="423" t="s">
        <v>720</v>
      </c>
      <c r="B56" s="424" t="s">
        <v>525</v>
      </c>
      <c r="C56" s="530" t="s">
        <v>13</v>
      </c>
      <c r="D56" s="559"/>
      <c r="E56" s="559"/>
      <c r="F56" s="559"/>
      <c r="G56" s="559"/>
    </row>
    <row r="57" spans="1:34" ht="33.75" customHeight="1">
      <c r="A57" s="423" t="s">
        <v>721</v>
      </c>
      <c r="B57" s="424" t="s">
        <v>643</v>
      </c>
      <c r="C57" s="530" t="s">
        <v>13</v>
      </c>
      <c r="D57" s="576">
        <v>144784.91061721064</v>
      </c>
      <c r="E57" s="576">
        <v>176.60240831858044</v>
      </c>
      <c r="F57" s="576">
        <v>23828.254963434698</v>
      </c>
      <c r="G57" s="576">
        <v>24533.224484556442</v>
      </c>
    </row>
    <row r="58" spans="1:34" s="430" customFormat="1" ht="33.75" customHeight="1">
      <c r="A58" s="426" t="s">
        <v>214</v>
      </c>
      <c r="B58" s="427" t="s">
        <v>644</v>
      </c>
      <c r="C58" s="574" t="s">
        <v>13</v>
      </c>
      <c r="D58" s="559">
        <f t="shared" ref="D58:G58" si="6">SUM(D59:D60)</f>
        <v>25670.786617210633</v>
      </c>
      <c r="E58" s="559">
        <f t="shared" si="6"/>
        <v>35.60440831858044</v>
      </c>
      <c r="F58" s="559">
        <f t="shared" si="6"/>
        <v>4389.7279634346978</v>
      </c>
      <c r="G58" s="559">
        <f t="shared" si="6"/>
        <v>3917.5254845564418</v>
      </c>
    </row>
    <row r="59" spans="1:34" ht="24" customHeight="1">
      <c r="A59" s="423" t="s">
        <v>722</v>
      </c>
      <c r="B59" s="424" t="s">
        <v>570</v>
      </c>
      <c r="C59" s="530" t="s">
        <v>13</v>
      </c>
      <c r="D59" s="559"/>
      <c r="E59" s="559"/>
      <c r="F59" s="559"/>
      <c r="G59" s="559"/>
    </row>
    <row r="60" spans="1:34" ht="48" customHeight="1">
      <c r="A60" s="423" t="s">
        <v>728</v>
      </c>
      <c r="B60" s="424" t="s">
        <v>645</v>
      </c>
      <c r="C60" s="530" t="s">
        <v>13</v>
      </c>
      <c r="D60" s="576">
        <v>25670.786617210633</v>
      </c>
      <c r="E60" s="576">
        <v>35.60440831858044</v>
      </c>
      <c r="F60" s="576">
        <v>4389.7279634346978</v>
      </c>
      <c r="G60" s="576">
        <v>3917.5254845564418</v>
      </c>
    </row>
    <row r="61" spans="1:34" s="430" customFormat="1" ht="32.25" customHeight="1">
      <c r="A61" s="426" t="s">
        <v>215</v>
      </c>
      <c r="B61" s="427" t="s">
        <v>646</v>
      </c>
      <c r="C61" s="574" t="s">
        <v>13</v>
      </c>
      <c r="D61" s="576">
        <f>SUM(D62:D66)</f>
        <v>119114.124</v>
      </c>
      <c r="E61" s="576">
        <f>SUM(E62:E66)</f>
        <v>140.99800000000002</v>
      </c>
      <c r="F61" s="576">
        <f>SUM(F62:F66)</f>
        <v>19438.526999999998</v>
      </c>
      <c r="G61" s="576">
        <f>SUM(G62:G66)</f>
        <v>20615.699000000001</v>
      </c>
    </row>
    <row r="62" spans="1:34" hidden="1" outlineLevel="1">
      <c r="A62" s="432"/>
      <c r="B62" s="424" t="s">
        <v>3</v>
      </c>
      <c r="C62" s="530" t="s">
        <v>13</v>
      </c>
      <c r="D62" s="547"/>
      <c r="E62" s="547"/>
      <c r="F62" s="547"/>
      <c r="G62" s="547"/>
    </row>
    <row r="63" spans="1:34" hidden="1" outlineLevel="1">
      <c r="A63" s="432"/>
      <c r="B63" s="424" t="s">
        <v>128</v>
      </c>
      <c r="C63" s="530" t="s">
        <v>13</v>
      </c>
      <c r="D63" s="547"/>
      <c r="E63" s="547"/>
      <c r="F63" s="547"/>
      <c r="G63" s="547"/>
    </row>
    <row r="64" spans="1:34" hidden="1" outlineLevel="1">
      <c r="A64" s="432"/>
      <c r="B64" s="424" t="s">
        <v>84</v>
      </c>
      <c r="C64" s="530" t="s">
        <v>13</v>
      </c>
      <c r="D64" s="547"/>
      <c r="E64" s="547"/>
      <c r="F64" s="547"/>
      <c r="G64" s="547"/>
    </row>
    <row r="65" spans="1:8" ht="0.75" customHeight="1" outlineLevel="1">
      <c r="A65" s="432"/>
      <c r="B65" s="424" t="s">
        <v>526</v>
      </c>
      <c r="C65" s="530" t="s">
        <v>13</v>
      </c>
      <c r="D65" s="547"/>
      <c r="E65" s="547"/>
      <c r="F65" s="547"/>
      <c r="G65" s="547"/>
    </row>
    <row r="66" spans="1:8" ht="32.25" customHeight="1">
      <c r="A66" s="426" t="s">
        <v>216</v>
      </c>
      <c r="B66" s="427" t="s">
        <v>676</v>
      </c>
      <c r="C66" s="574" t="s">
        <v>13</v>
      </c>
      <c r="D66" s="559">
        <f t="shared" ref="D66" si="7">SUM(D67:D70)</f>
        <v>119114.124</v>
      </c>
      <c r="E66" s="559">
        <f>SUM(E67:E70)</f>
        <v>140.99800000000002</v>
      </c>
      <c r="F66" s="559">
        <f t="shared" ref="F66" si="8">SUM(F67:F70)</f>
        <v>19438.526999999998</v>
      </c>
      <c r="G66" s="559">
        <f t="shared" ref="G66" si="9">SUM(G67:G70)</f>
        <v>20615.699000000001</v>
      </c>
    </row>
    <row r="67" spans="1:8">
      <c r="A67" s="423" t="s">
        <v>729</v>
      </c>
      <c r="B67" s="424" t="s">
        <v>3</v>
      </c>
      <c r="C67" s="530" t="s">
        <v>13</v>
      </c>
      <c r="D67" s="559">
        <v>119114.124</v>
      </c>
      <c r="E67" s="559"/>
      <c r="F67" s="559"/>
      <c r="G67" s="559"/>
    </row>
    <row r="68" spans="1:8">
      <c r="A68" s="423" t="s">
        <v>730</v>
      </c>
      <c r="B68" s="424" t="s">
        <v>128</v>
      </c>
      <c r="C68" s="530" t="s">
        <v>13</v>
      </c>
      <c r="D68" s="559"/>
      <c r="E68" s="559">
        <v>140.99800000000002</v>
      </c>
      <c r="F68" s="559"/>
      <c r="G68" s="559"/>
    </row>
    <row r="69" spans="1:8">
      <c r="A69" s="423" t="s">
        <v>731</v>
      </c>
      <c r="B69" s="424" t="s">
        <v>84</v>
      </c>
      <c r="C69" s="530" t="s">
        <v>13</v>
      </c>
      <c r="D69" s="559"/>
      <c r="E69" s="559"/>
      <c r="F69" s="559">
        <v>19438.526999999998</v>
      </c>
      <c r="G69" s="547"/>
      <c r="H69" s="434"/>
    </row>
    <row r="70" spans="1:8">
      <c r="A70" s="423" t="s">
        <v>732</v>
      </c>
      <c r="B70" s="424" t="s">
        <v>526</v>
      </c>
      <c r="C70" s="530" t="s">
        <v>13</v>
      </c>
      <c r="D70" s="547"/>
      <c r="E70" s="547"/>
      <c r="F70" s="547"/>
      <c r="G70" s="547">
        <v>20615.699000000001</v>
      </c>
      <c r="H70" s="434"/>
    </row>
    <row r="71" spans="1:8" ht="33" customHeight="1">
      <c r="A71" s="426" t="s">
        <v>217</v>
      </c>
      <c r="B71" s="427" t="s">
        <v>529</v>
      </c>
      <c r="C71" s="574" t="s">
        <v>13</v>
      </c>
      <c r="D71" s="547"/>
      <c r="E71" s="547"/>
      <c r="F71" s="547"/>
      <c r="G71" s="547"/>
      <c r="H71" s="434"/>
    </row>
    <row r="72" spans="1:8" hidden="1" outlineLevel="1">
      <c r="A72" s="423" t="s">
        <v>678</v>
      </c>
      <c r="B72" s="424" t="s">
        <v>3</v>
      </c>
      <c r="C72" s="425" t="s">
        <v>13</v>
      </c>
      <c r="D72" s="433"/>
      <c r="E72" s="433"/>
      <c r="F72" s="433"/>
      <c r="G72" s="433"/>
      <c r="H72" s="434"/>
    </row>
    <row r="73" spans="1:8" hidden="1" outlineLevel="1">
      <c r="A73" s="423" t="s">
        <v>679</v>
      </c>
      <c r="B73" s="424" t="s">
        <v>128</v>
      </c>
      <c r="C73" s="425" t="s">
        <v>13</v>
      </c>
      <c r="D73" s="433"/>
      <c r="E73" s="433"/>
      <c r="F73" s="433"/>
      <c r="G73" s="433"/>
      <c r="H73" s="434"/>
    </row>
    <row r="74" spans="1:8" hidden="1" outlineLevel="1">
      <c r="A74" s="423" t="s">
        <v>680</v>
      </c>
      <c r="B74" s="424" t="s">
        <v>84</v>
      </c>
      <c r="C74" s="425" t="s">
        <v>13</v>
      </c>
      <c r="D74" s="433"/>
      <c r="E74" s="433"/>
      <c r="F74" s="433"/>
      <c r="G74" s="433"/>
      <c r="H74" s="434"/>
    </row>
    <row r="75" spans="1:8" hidden="1" outlineLevel="1">
      <c r="A75" s="423" t="s">
        <v>681</v>
      </c>
      <c r="B75" s="424" t="s">
        <v>526</v>
      </c>
      <c r="C75" s="425" t="s">
        <v>13</v>
      </c>
      <c r="D75" s="433"/>
      <c r="E75" s="433"/>
      <c r="F75" s="433"/>
      <c r="G75" s="433"/>
      <c r="H75" s="434"/>
    </row>
    <row r="76" spans="1:8" s="430" customFormat="1" ht="44.25" hidden="1" customHeight="1" outlineLevel="1">
      <c r="A76" s="426" t="s">
        <v>213</v>
      </c>
      <c r="B76" s="427" t="s">
        <v>572</v>
      </c>
      <c r="C76" s="428" t="s">
        <v>13</v>
      </c>
      <c r="D76" s="433"/>
      <c r="E76" s="433"/>
      <c r="F76" s="433"/>
      <c r="G76" s="433"/>
      <c r="H76" s="434"/>
    </row>
    <row r="77" spans="1:8" ht="42" hidden="1" customHeight="1" outlineLevel="1">
      <c r="A77" s="423" t="s">
        <v>214</v>
      </c>
      <c r="B77" s="424" t="s">
        <v>573</v>
      </c>
      <c r="C77" s="425" t="s">
        <v>73</v>
      </c>
      <c r="D77" s="433"/>
      <c r="E77" s="433"/>
      <c r="F77" s="433"/>
      <c r="G77" s="433"/>
      <c r="H77" s="434"/>
    </row>
    <row r="78" spans="1:8" s="489" customFormat="1" collapsed="1">
      <c r="A78" s="526"/>
      <c r="B78" s="532"/>
      <c r="C78" s="533"/>
      <c r="D78" s="434"/>
      <c r="E78" s="434"/>
      <c r="F78" s="434"/>
      <c r="G78" s="434"/>
      <c r="H78" s="434"/>
    </row>
    <row r="79" spans="1:8" s="489" customFormat="1" ht="12" customHeight="1">
      <c r="A79" s="534"/>
      <c r="B79" s="534"/>
      <c r="D79" s="434"/>
      <c r="E79" s="434"/>
      <c r="F79" s="434"/>
      <c r="G79" s="434"/>
      <c r="H79" s="434"/>
    </row>
    <row r="80" spans="1:8" s="489" customFormat="1" hidden="1">
      <c r="A80" s="487"/>
      <c r="B80" s="534"/>
      <c r="D80" s="434"/>
      <c r="E80" s="434"/>
      <c r="F80" s="434"/>
      <c r="G80" s="434"/>
      <c r="H80" s="434"/>
    </row>
    <row r="81" spans="1:8" ht="15.75" hidden="1">
      <c r="B81" s="535"/>
      <c r="C81" s="535"/>
      <c r="D81" s="536"/>
      <c r="E81" s="537"/>
    </row>
    <row r="82" spans="1:8" s="535" customFormat="1" ht="42.75" customHeight="1">
      <c r="A82" s="650" t="s">
        <v>714</v>
      </c>
      <c r="B82" s="650"/>
      <c r="C82" s="650"/>
      <c r="D82" s="538"/>
      <c r="E82" s="538"/>
      <c r="F82" s="464" t="s">
        <v>705</v>
      </c>
      <c r="G82" s="527"/>
      <c r="H82" s="527"/>
    </row>
  </sheetData>
  <mergeCells count="13">
    <mergeCell ref="A82:C82"/>
    <mergeCell ref="A5:G5"/>
    <mergeCell ref="A6:G6"/>
    <mergeCell ref="A7:G7"/>
    <mergeCell ref="A8:G8"/>
    <mergeCell ref="A11:A12"/>
    <mergeCell ref="B11:B12"/>
    <mergeCell ref="C11:C12"/>
    <mergeCell ref="D11:D12"/>
    <mergeCell ref="E11:E12"/>
    <mergeCell ref="F11:F12"/>
    <mergeCell ref="G11:G12"/>
    <mergeCell ref="C9:D9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rowBreaks count="1" manualBreakCount="1">
    <brk id="50" max="2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50"/>
  <sheetViews>
    <sheetView view="pageBreakPreview" topLeftCell="A35" zoomScale="118" zoomScaleNormal="70" zoomScaleSheetLayoutView="118" workbookViewId="0">
      <selection activeCell="B50" sqref="B50:D50"/>
    </sheetView>
  </sheetViews>
  <sheetFormatPr defaultColWidth="9.140625" defaultRowHeight="15" outlineLevelRow="1"/>
  <cols>
    <col min="1" max="1" width="5.42578125" style="263" customWidth="1"/>
    <col min="2" max="2" width="45.85546875" style="260" customWidth="1"/>
    <col min="3" max="3" width="9.5703125" style="260" customWidth="1"/>
    <col min="4" max="4" width="13.85546875" style="260" customWidth="1"/>
    <col min="5" max="5" width="20.7109375" style="260" customWidth="1"/>
    <col min="6" max="6" width="17.28515625" style="260" customWidth="1"/>
    <col min="7" max="7" width="17" style="260" customWidth="1"/>
    <col min="8" max="16384" width="9.140625" style="260"/>
  </cols>
  <sheetData>
    <row r="1" spans="1:8" ht="20.25">
      <c r="B1" s="539"/>
      <c r="C1" s="539"/>
      <c r="D1" s="459" t="s">
        <v>574</v>
      </c>
      <c r="E1" s="539"/>
      <c r="F1" s="452"/>
      <c r="G1" s="452"/>
    </row>
    <row r="2" spans="1:8" ht="21" customHeight="1">
      <c r="B2" s="539"/>
      <c r="C2" s="539"/>
      <c r="D2" s="459" t="s">
        <v>700</v>
      </c>
      <c r="E2" s="539"/>
      <c r="F2" s="451"/>
      <c r="G2" s="451"/>
    </row>
    <row r="3" spans="1:8" ht="18.75" customHeight="1">
      <c r="B3" s="453"/>
      <c r="C3" s="454"/>
      <c r="D3" s="459" t="s">
        <v>701</v>
      </c>
      <c r="E3" s="454"/>
      <c r="F3" s="541" t="s">
        <v>695</v>
      </c>
      <c r="G3" s="540"/>
    </row>
    <row r="4" spans="1:8" ht="24.75" customHeight="1">
      <c r="A4" s="641" t="s">
        <v>726</v>
      </c>
      <c r="B4" s="648"/>
      <c r="C4" s="648"/>
      <c r="D4" s="648"/>
      <c r="E4" s="648"/>
      <c r="F4" s="648"/>
      <c r="G4" s="648"/>
    </row>
    <row r="5" spans="1:8" ht="18.75" customHeight="1">
      <c r="A5" s="641" t="s">
        <v>703</v>
      </c>
      <c r="B5" s="648"/>
      <c r="C5" s="648"/>
      <c r="D5" s="648"/>
      <c r="E5" s="648"/>
      <c r="F5" s="648"/>
      <c r="G5" s="648"/>
    </row>
    <row r="6" spans="1:8" ht="6" customHeight="1">
      <c r="B6" s="453"/>
      <c r="C6" s="454"/>
      <c r="D6" s="459"/>
      <c r="E6" s="454"/>
      <c r="F6" s="541"/>
      <c r="G6" s="540"/>
    </row>
    <row r="7" spans="1:8" ht="18.75">
      <c r="A7" s="264"/>
      <c r="B7" s="435"/>
      <c r="C7" s="435"/>
      <c r="D7" s="435"/>
      <c r="E7" s="435"/>
      <c r="F7" s="540"/>
      <c r="G7" s="455" t="s">
        <v>23</v>
      </c>
    </row>
    <row r="8" spans="1:8" ht="15" customHeight="1">
      <c r="A8" s="649" t="s">
        <v>11</v>
      </c>
      <c r="B8" s="649" t="s">
        <v>108</v>
      </c>
      <c r="C8" s="647" t="s">
        <v>24</v>
      </c>
      <c r="D8" s="647" t="s">
        <v>712</v>
      </c>
      <c r="E8" s="647" t="s">
        <v>706</v>
      </c>
      <c r="F8" s="647" t="s">
        <v>585</v>
      </c>
      <c r="G8" s="647" t="s">
        <v>586</v>
      </c>
      <c r="H8" s="569"/>
    </row>
    <row r="9" spans="1:8" ht="15.95" customHeight="1">
      <c r="A9" s="649"/>
      <c r="B9" s="649"/>
      <c r="C9" s="647"/>
      <c r="D9" s="647"/>
      <c r="E9" s="647"/>
      <c r="F9" s="647"/>
      <c r="G9" s="647"/>
      <c r="H9" s="569"/>
    </row>
    <row r="10" spans="1:8" ht="15.95" customHeight="1">
      <c r="A10" s="461">
        <v>1</v>
      </c>
      <c r="B10" s="461">
        <v>2</v>
      </c>
      <c r="C10" s="461">
        <v>3</v>
      </c>
      <c r="D10" s="461">
        <v>4</v>
      </c>
      <c r="E10" s="461">
        <v>5</v>
      </c>
      <c r="F10" s="461">
        <v>6</v>
      </c>
      <c r="G10" s="461">
        <v>7</v>
      </c>
      <c r="H10" s="290"/>
    </row>
    <row r="11" spans="1:8" ht="15" customHeight="1">
      <c r="A11" s="282">
        <v>1</v>
      </c>
      <c r="B11" s="283" t="s">
        <v>575</v>
      </c>
      <c r="C11" s="570" t="s">
        <v>27</v>
      </c>
      <c r="D11" s="559">
        <f>D12+D13+D14+D18</f>
        <v>4084.747508277037</v>
      </c>
      <c r="E11" s="559">
        <f>E12+E13+E14+E18</f>
        <v>4.0806431933902463</v>
      </c>
      <c r="F11" s="559">
        <f>F12+F13+F14+F18</f>
        <v>759.49924419017441</v>
      </c>
      <c r="G11" s="559">
        <f>G12+G13+G14+G18</f>
        <v>378.56966902889599</v>
      </c>
      <c r="H11" s="569"/>
    </row>
    <row r="12" spans="1:8" ht="15.75" customHeight="1">
      <c r="A12" s="284" t="s">
        <v>14</v>
      </c>
      <c r="B12" s="280" t="s">
        <v>88</v>
      </c>
      <c r="C12" s="571" t="s">
        <v>27</v>
      </c>
      <c r="D12" s="565">
        <v>119.4199959380453</v>
      </c>
      <c r="E12" s="559">
        <v>0.11930000387828742</v>
      </c>
      <c r="F12" s="559">
        <v>22.20440711998781</v>
      </c>
      <c r="G12" s="559">
        <v>11.067706938088607</v>
      </c>
      <c r="H12" s="569"/>
    </row>
    <row r="13" spans="1:8" ht="15.95" customHeight="1">
      <c r="A13" s="284" t="s">
        <v>15</v>
      </c>
      <c r="B13" s="280" t="s">
        <v>544</v>
      </c>
      <c r="C13" s="571" t="s">
        <v>27</v>
      </c>
      <c r="D13" s="565">
        <v>3053.0662115543782</v>
      </c>
      <c r="E13" s="559">
        <v>3.0499985200809028</v>
      </c>
      <c r="F13" s="559">
        <v>567.67314881506331</v>
      </c>
      <c r="G13" s="559">
        <v>282.9546411104775</v>
      </c>
      <c r="H13" s="569"/>
    </row>
    <row r="14" spans="1:8" ht="15.95" customHeight="1">
      <c r="A14" s="284" t="s">
        <v>38</v>
      </c>
      <c r="B14" s="280" t="s">
        <v>576</v>
      </c>
      <c r="C14" s="571" t="s">
        <v>27</v>
      </c>
      <c r="D14" s="559">
        <v>841.15393942732862</v>
      </c>
      <c r="E14" s="559">
        <v>0.8403087560644209</v>
      </c>
      <c r="F14" s="559">
        <v>156.40031114484131</v>
      </c>
      <c r="G14" s="559">
        <v>77.957173070330882</v>
      </c>
      <c r="H14" s="569"/>
    </row>
    <row r="15" spans="1:8" ht="15.95" customHeight="1">
      <c r="A15" s="284" t="s">
        <v>40</v>
      </c>
      <c r="B15" s="280" t="s">
        <v>41</v>
      </c>
      <c r="C15" s="571" t="s">
        <v>27</v>
      </c>
      <c r="D15" s="565">
        <v>671.67456654196326</v>
      </c>
      <c r="E15" s="565">
        <v>0.67099967441779862</v>
      </c>
      <c r="F15" s="565">
        <v>124.88809273931393</v>
      </c>
      <c r="G15" s="565">
        <v>62.250021044305051</v>
      </c>
      <c r="H15" s="569"/>
    </row>
    <row r="16" spans="1:8" ht="15.95" customHeight="1">
      <c r="A16" s="284" t="s">
        <v>42</v>
      </c>
      <c r="B16" s="280" t="s">
        <v>577</v>
      </c>
      <c r="C16" s="571" t="s">
        <v>27</v>
      </c>
      <c r="D16" s="565">
        <v>45.127853799906383</v>
      </c>
      <c r="E16" s="565">
        <v>4.5082509767800462E-2</v>
      </c>
      <c r="F16" s="565">
        <v>8.3908664571070979</v>
      </c>
      <c r="G16" s="565">
        <v>4.1823972332187251</v>
      </c>
      <c r="H16" s="569"/>
    </row>
    <row r="17" spans="1:8" ht="15.75" customHeight="1">
      <c r="A17" s="284" t="s">
        <v>44</v>
      </c>
      <c r="B17" s="280" t="s">
        <v>45</v>
      </c>
      <c r="C17" s="571" t="s">
        <v>27</v>
      </c>
      <c r="D17" s="565">
        <v>124.35151908545902</v>
      </c>
      <c r="E17" s="565">
        <v>0.1242265718788218</v>
      </c>
      <c r="F17" s="565">
        <v>23.121351948420283</v>
      </c>
      <c r="G17" s="565">
        <v>11.524754792807103</v>
      </c>
      <c r="H17" s="569"/>
    </row>
    <row r="18" spans="1:8" s="267" customFormat="1" ht="27.75" customHeight="1">
      <c r="A18" s="282" t="s">
        <v>46</v>
      </c>
      <c r="B18" s="283" t="s">
        <v>561</v>
      </c>
      <c r="C18" s="570" t="s">
        <v>27</v>
      </c>
      <c r="D18" s="559">
        <f t="shared" ref="D18:G18" si="0">SUM(D19:D22)</f>
        <v>71.107361357284873</v>
      </c>
      <c r="E18" s="559">
        <f t="shared" si="0"/>
        <v>7.103591336663484E-2</v>
      </c>
      <c r="F18" s="559">
        <f t="shared" si="0"/>
        <v>13.221377110282006</v>
      </c>
      <c r="G18" s="559">
        <f t="shared" si="0"/>
        <v>6.5901479099989766</v>
      </c>
      <c r="H18" s="572"/>
    </row>
    <row r="19" spans="1:8" s="268" customFormat="1" ht="15.95" customHeight="1">
      <c r="A19" s="284" t="s">
        <v>48</v>
      </c>
      <c r="B19" s="280" t="s">
        <v>49</v>
      </c>
      <c r="C19" s="571" t="s">
        <v>27</v>
      </c>
      <c r="D19" s="565">
        <v>48.708675026763032</v>
      </c>
      <c r="E19" s="565">
        <v>4.8659733020036025E-2</v>
      </c>
      <c r="F19" s="565">
        <v>9.056667956432797</v>
      </c>
      <c r="G19" s="565">
        <v>4.5142635980199524</v>
      </c>
      <c r="H19" s="573"/>
    </row>
    <row r="20" spans="1:8" s="268" customFormat="1" ht="15.95" customHeight="1">
      <c r="A20" s="284" t="s">
        <v>50</v>
      </c>
      <c r="B20" s="280" t="s">
        <v>51</v>
      </c>
      <c r="C20" s="530" t="s">
        <v>27</v>
      </c>
      <c r="D20" s="565">
        <v>10.715908491726067</v>
      </c>
      <c r="E20" s="565">
        <v>1.0705141250260355E-2</v>
      </c>
      <c r="F20" s="565">
        <v>1.9924669477820347</v>
      </c>
      <c r="G20" s="565">
        <v>0.9931379902518902</v>
      </c>
      <c r="H20" s="573"/>
    </row>
    <row r="21" spans="1:8" s="268" customFormat="1" ht="15.95" customHeight="1">
      <c r="A21" s="284" t="s">
        <v>52</v>
      </c>
      <c r="B21" s="281" t="s">
        <v>559</v>
      </c>
      <c r="C21" s="530" t="s">
        <v>27</v>
      </c>
      <c r="D21" s="565">
        <v>0.83024004886426328</v>
      </c>
      <c r="E21" s="565">
        <v>8.2940583167329638E-4</v>
      </c>
      <c r="F21" s="565">
        <v>0.15437103231744109</v>
      </c>
      <c r="G21" s="565">
        <v>7.6945686330965685E-2</v>
      </c>
      <c r="H21" s="573"/>
    </row>
    <row r="22" spans="1:8" s="268" customFormat="1" ht="15.95" customHeight="1">
      <c r="A22" s="284" t="s">
        <v>597</v>
      </c>
      <c r="B22" s="280" t="s">
        <v>53</v>
      </c>
      <c r="C22" s="530" t="s">
        <v>27</v>
      </c>
      <c r="D22" s="565">
        <v>10.852537789931512</v>
      </c>
      <c r="E22" s="565">
        <v>1.0841633264665158E-2</v>
      </c>
      <c r="F22" s="565">
        <v>2.017871173749735</v>
      </c>
      <c r="G22" s="565">
        <v>1.0058006353961682</v>
      </c>
      <c r="H22" s="573"/>
    </row>
    <row r="23" spans="1:8" s="267" customFormat="1" ht="15.95" customHeight="1">
      <c r="A23" s="282">
        <v>2</v>
      </c>
      <c r="B23" s="283" t="s">
        <v>562</v>
      </c>
      <c r="C23" s="574" t="s">
        <v>27</v>
      </c>
      <c r="D23" s="559">
        <f t="shared" ref="D23:G23" si="1">SUM(D24:D27)</f>
        <v>97.891711283189551</v>
      </c>
      <c r="E23" s="559">
        <f t="shared" si="1"/>
        <v>9.7793350636148579E-2</v>
      </c>
      <c r="F23" s="559">
        <f t="shared" si="1"/>
        <v>18.20153646740966</v>
      </c>
      <c r="G23" s="559">
        <f t="shared" si="1"/>
        <v>9.0724904455063538</v>
      </c>
      <c r="H23" s="572"/>
    </row>
    <row r="24" spans="1:8" s="268" customFormat="1" ht="15.95" customHeight="1">
      <c r="A24" s="284" t="s">
        <v>16</v>
      </c>
      <c r="B24" s="280" t="s">
        <v>49</v>
      </c>
      <c r="C24" s="530" t="s">
        <v>27</v>
      </c>
      <c r="D24" s="565">
        <v>64.212953366456205</v>
      </c>
      <c r="E24" s="565">
        <v>6.4148432810438305E-2</v>
      </c>
      <c r="F24" s="565">
        <v>11.939462463767718</v>
      </c>
      <c r="G24" s="565">
        <v>5.951182160965665</v>
      </c>
      <c r="H24" s="573"/>
    </row>
    <row r="25" spans="1:8" s="268" customFormat="1" ht="15.95" customHeight="1">
      <c r="A25" s="284" t="s">
        <v>17</v>
      </c>
      <c r="B25" s="280" t="s">
        <v>55</v>
      </c>
      <c r="C25" s="530" t="s">
        <v>27</v>
      </c>
      <c r="D25" s="565">
        <v>14.126849720864396</v>
      </c>
      <c r="E25" s="565">
        <v>1.4112655198560307E-2</v>
      </c>
      <c r="F25" s="565">
        <v>2.6266817383555638</v>
      </c>
      <c r="G25" s="565">
        <v>1.3092600735814861</v>
      </c>
      <c r="H25" s="573"/>
    </row>
    <row r="26" spans="1:8" s="268" customFormat="1" ht="15.95" customHeight="1">
      <c r="A26" s="284" t="s">
        <v>56</v>
      </c>
      <c r="B26" s="280" t="s">
        <v>577</v>
      </c>
      <c r="C26" s="530" t="s">
        <v>27</v>
      </c>
      <c r="D26" s="565">
        <v>2.1339284101867393</v>
      </c>
      <c r="E26" s="565">
        <v>2.1317842595082633E-3</v>
      </c>
      <c r="F26" s="565">
        <v>0.39677287553481955</v>
      </c>
      <c r="G26" s="565">
        <v>0.19777001401893318</v>
      </c>
      <c r="H26" s="573"/>
    </row>
    <row r="27" spans="1:8" s="268" customFormat="1" ht="15.95" customHeight="1">
      <c r="A27" s="284" t="s">
        <v>599</v>
      </c>
      <c r="B27" s="280" t="s">
        <v>53</v>
      </c>
      <c r="C27" s="530" t="s">
        <v>27</v>
      </c>
      <c r="D27" s="565">
        <v>17.417979785682203</v>
      </c>
      <c r="E27" s="565">
        <v>1.7400478367641713E-2</v>
      </c>
      <c r="F27" s="565">
        <v>3.2386193897515567</v>
      </c>
      <c r="G27" s="565">
        <v>1.6142781969402691</v>
      </c>
      <c r="H27" s="573"/>
    </row>
    <row r="28" spans="1:8" s="268" customFormat="1" ht="15.95" customHeight="1">
      <c r="A28" s="282" t="s">
        <v>192</v>
      </c>
      <c r="B28" s="283" t="s">
        <v>727</v>
      </c>
      <c r="C28" s="574" t="s">
        <v>27</v>
      </c>
      <c r="D28" s="559">
        <f>SUM(D29:D31)</f>
        <v>0</v>
      </c>
      <c r="E28" s="559">
        <f>SUM(E29:E31)</f>
        <v>0</v>
      </c>
      <c r="F28" s="559">
        <f>SUM(F29:F31)</f>
        <v>0</v>
      </c>
      <c r="G28" s="559">
        <f>SUM(G29:G31)</f>
        <v>0</v>
      </c>
      <c r="H28" s="573"/>
    </row>
    <row r="29" spans="1:8" s="268" customFormat="1" ht="15.95" hidden="1" customHeight="1" outlineLevel="1">
      <c r="A29" s="284" t="s">
        <v>57</v>
      </c>
      <c r="B29" s="280" t="s">
        <v>49</v>
      </c>
      <c r="C29" s="530" t="s">
        <v>27</v>
      </c>
      <c r="D29" s="565"/>
      <c r="E29" s="565"/>
      <c r="F29" s="565"/>
      <c r="G29" s="565"/>
      <c r="H29" s="573"/>
    </row>
    <row r="30" spans="1:8" s="268" customFormat="1" ht="15.95" hidden="1" customHeight="1" outlineLevel="1">
      <c r="A30" s="284" t="s">
        <v>58</v>
      </c>
      <c r="B30" s="280" t="s">
        <v>55</v>
      </c>
      <c r="C30" s="530" t="s">
        <v>27</v>
      </c>
      <c r="D30" s="565"/>
      <c r="E30" s="565"/>
      <c r="F30" s="565"/>
      <c r="G30" s="565"/>
      <c r="H30" s="573"/>
    </row>
    <row r="31" spans="1:8" s="268" customFormat="1" ht="15.95" hidden="1" customHeight="1" outlineLevel="1">
      <c r="A31" s="284" t="s">
        <v>59</v>
      </c>
      <c r="B31" s="280" t="s">
        <v>53</v>
      </c>
      <c r="C31" s="530" t="s">
        <v>27</v>
      </c>
      <c r="D31" s="565"/>
      <c r="E31" s="565"/>
      <c r="F31" s="565"/>
      <c r="G31" s="565"/>
      <c r="H31" s="573"/>
    </row>
    <row r="32" spans="1:8" ht="15.95" customHeight="1" collapsed="1">
      <c r="A32" s="282" t="s">
        <v>193</v>
      </c>
      <c r="B32" s="283" t="s">
        <v>578</v>
      </c>
      <c r="C32" s="574" t="s">
        <v>27</v>
      </c>
      <c r="D32" s="559">
        <v>0</v>
      </c>
      <c r="E32" s="559">
        <v>0</v>
      </c>
      <c r="F32" s="559">
        <v>0</v>
      </c>
      <c r="G32" s="559">
        <v>0</v>
      </c>
      <c r="H32" s="569"/>
    </row>
    <row r="33" spans="1:8" ht="15.95" customHeight="1">
      <c r="A33" s="282" t="s">
        <v>186</v>
      </c>
      <c r="B33" s="283" t="s">
        <v>8</v>
      </c>
      <c r="C33" s="574" t="s">
        <v>27</v>
      </c>
      <c r="D33" s="559">
        <v>0</v>
      </c>
      <c r="E33" s="559">
        <v>0</v>
      </c>
      <c r="F33" s="559">
        <v>0</v>
      </c>
      <c r="G33" s="559">
        <v>0</v>
      </c>
      <c r="H33" s="569"/>
    </row>
    <row r="34" spans="1:8" s="267" customFormat="1" ht="15.95" customHeight="1">
      <c r="A34" s="282" t="s">
        <v>187</v>
      </c>
      <c r="B34" s="283" t="s">
        <v>60</v>
      </c>
      <c r="C34" s="574" t="s">
        <v>27</v>
      </c>
      <c r="D34" s="559">
        <f>D11+D23+D32+D33</f>
        <v>4182.6392195602266</v>
      </c>
      <c r="E34" s="559">
        <f>E11+E23+E32+E33</f>
        <v>4.1784365440263951</v>
      </c>
      <c r="F34" s="559">
        <f>F11+F23+F32+F33</f>
        <v>777.70078065758412</v>
      </c>
      <c r="G34" s="559">
        <f>G11+G23+G32+G33</f>
        <v>387.64215947440232</v>
      </c>
      <c r="H34" s="572"/>
    </row>
    <row r="35" spans="1:8" s="267" customFormat="1" ht="25.5" customHeight="1">
      <c r="A35" s="282" t="s">
        <v>188</v>
      </c>
      <c r="B35" s="283" t="s">
        <v>624</v>
      </c>
      <c r="C35" s="574" t="s">
        <v>27</v>
      </c>
      <c r="D35" s="559">
        <v>0</v>
      </c>
      <c r="E35" s="559">
        <v>0</v>
      </c>
      <c r="F35" s="559">
        <v>0</v>
      </c>
      <c r="G35" s="559">
        <v>0</v>
      </c>
      <c r="H35" s="572"/>
    </row>
    <row r="36" spans="1:8" s="267" customFormat="1" ht="31.5" customHeight="1">
      <c r="A36" s="282" t="s">
        <v>189</v>
      </c>
      <c r="B36" s="283" t="s">
        <v>579</v>
      </c>
      <c r="C36" s="574" t="s">
        <v>27</v>
      </c>
      <c r="D36" s="559">
        <f>SUM(D37:D41)</f>
        <v>3949.9482546126942</v>
      </c>
      <c r="E36" s="559">
        <f>SUM(E37:E41)</f>
        <v>0.2038261728793363</v>
      </c>
      <c r="F36" s="559">
        <f>SUM(F37:F41)</f>
        <v>37.936623446711423</v>
      </c>
      <c r="G36" s="559">
        <f>SUM(G37:G41)</f>
        <v>18.90937363289768</v>
      </c>
      <c r="H36" s="572"/>
    </row>
    <row r="37" spans="1:8" ht="15.95" customHeight="1">
      <c r="A37" s="284" t="s">
        <v>94</v>
      </c>
      <c r="B37" s="280" t="s">
        <v>62</v>
      </c>
      <c r="C37" s="530" t="s">
        <v>565</v>
      </c>
      <c r="D37" s="565">
        <v>710.99068583028509</v>
      </c>
      <c r="E37" s="565">
        <v>3.6688711118280537E-2</v>
      </c>
      <c r="F37" s="565">
        <v>6.8285922204080585</v>
      </c>
      <c r="G37" s="565">
        <v>3.4036872539215839</v>
      </c>
      <c r="H37" s="569"/>
    </row>
    <row r="38" spans="1:8" ht="15.95" customHeight="1">
      <c r="A38" s="284" t="s">
        <v>95</v>
      </c>
      <c r="B38" s="280" t="s">
        <v>566</v>
      </c>
      <c r="C38" s="530" t="s">
        <v>27</v>
      </c>
      <c r="D38" s="575"/>
      <c r="E38" s="575"/>
      <c r="F38" s="575"/>
      <c r="G38" s="575"/>
      <c r="H38" s="569"/>
    </row>
    <row r="39" spans="1:8" ht="15.95" customHeight="1">
      <c r="A39" s="284" t="s">
        <v>96</v>
      </c>
      <c r="B39" s="280" t="s">
        <v>567</v>
      </c>
      <c r="C39" s="530" t="s">
        <v>27</v>
      </c>
      <c r="D39" s="575"/>
      <c r="E39" s="575"/>
      <c r="F39" s="575"/>
      <c r="G39" s="575"/>
      <c r="H39" s="569"/>
    </row>
    <row r="40" spans="1:8" ht="30.75" customHeight="1">
      <c r="A40" s="284" t="s">
        <v>530</v>
      </c>
      <c r="B40" s="280" t="s">
        <v>68</v>
      </c>
      <c r="C40" s="530" t="s">
        <v>27</v>
      </c>
      <c r="D40" s="565">
        <v>3071.652</v>
      </c>
      <c r="E40" s="565">
        <v>0</v>
      </c>
      <c r="F40" s="565">
        <v>0</v>
      </c>
      <c r="G40" s="565">
        <v>0</v>
      </c>
      <c r="H40" s="569"/>
    </row>
    <row r="41" spans="1:8" ht="15.95" customHeight="1">
      <c r="A41" s="284" t="s">
        <v>531</v>
      </c>
      <c r="B41" s="280" t="s">
        <v>625</v>
      </c>
      <c r="C41" s="530" t="s">
        <v>27</v>
      </c>
      <c r="D41" s="575">
        <v>167.30556878240907</v>
      </c>
      <c r="E41" s="575">
        <v>0.16713746176105576</v>
      </c>
      <c r="F41" s="575">
        <v>31.108031226303364</v>
      </c>
      <c r="G41" s="575">
        <v>15.505686378976096</v>
      </c>
      <c r="H41" s="569"/>
    </row>
    <row r="42" spans="1:8" s="267" customFormat="1" ht="28.5">
      <c r="A42" s="282" t="s">
        <v>202</v>
      </c>
      <c r="B42" s="283" t="s">
        <v>580</v>
      </c>
      <c r="C42" s="574" t="s">
        <v>27</v>
      </c>
      <c r="D42" s="559">
        <f>D34+D36</f>
        <v>8132.5874741729203</v>
      </c>
      <c r="E42" s="559">
        <f>E34+E36</f>
        <v>4.3822627169057311</v>
      </c>
      <c r="F42" s="559">
        <f>F34+F36</f>
        <v>815.63740410429557</v>
      </c>
      <c r="G42" s="559">
        <f>G34+G36</f>
        <v>406.55153310729997</v>
      </c>
      <c r="H42" s="572"/>
    </row>
    <row r="43" spans="1:8" s="267" customFormat="1" ht="28.5">
      <c r="A43" s="282" t="s">
        <v>203</v>
      </c>
      <c r="B43" s="283" t="s">
        <v>581</v>
      </c>
      <c r="C43" s="574" t="s">
        <v>73</v>
      </c>
      <c r="D43" s="559">
        <f>D42/D44*1000</f>
        <v>22.947059154440648</v>
      </c>
      <c r="E43" s="559">
        <f t="shared" ref="E43:F43" si="2">E42/E44*1000</f>
        <v>12.377510294541073</v>
      </c>
      <c r="F43" s="559">
        <f t="shared" si="2"/>
        <v>12.377510294541073</v>
      </c>
      <c r="G43" s="559">
        <f>G42/G44*1000</f>
        <v>12.377510294541072</v>
      </c>
      <c r="H43" s="572"/>
    </row>
    <row r="44" spans="1:8" s="267" customFormat="1" ht="42.75">
      <c r="A44" s="282" t="s">
        <v>206</v>
      </c>
      <c r="B44" s="283" t="s">
        <v>582</v>
      </c>
      <c r="C44" s="574" t="s">
        <v>13</v>
      </c>
      <c r="D44" s="559">
        <f>SUM(D45:D48)</f>
        <v>354406.52414055099</v>
      </c>
      <c r="E44" s="559">
        <f>SUM(E45:E48)</f>
        <v>354.05041988439842</v>
      </c>
      <c r="F44" s="559">
        <f>SUM(F45:F48)</f>
        <v>65896.725972752451</v>
      </c>
      <c r="G44" s="559">
        <f>SUM(G45:G48)</f>
        <v>32845.986263215134</v>
      </c>
      <c r="H44" s="572"/>
    </row>
    <row r="45" spans="1:8" ht="15.95" customHeight="1">
      <c r="A45" s="284" t="s">
        <v>79</v>
      </c>
      <c r="B45" s="280" t="s">
        <v>3</v>
      </c>
      <c r="C45" s="530" t="s">
        <v>13</v>
      </c>
      <c r="D45" s="575">
        <v>354406.52414055099</v>
      </c>
      <c r="E45" s="575"/>
      <c r="F45" s="575"/>
      <c r="G45" s="575"/>
      <c r="H45" s="569"/>
    </row>
    <row r="46" spans="1:8" ht="15.95" customHeight="1">
      <c r="A46" s="284" t="s">
        <v>80</v>
      </c>
      <c r="B46" s="280" t="s">
        <v>128</v>
      </c>
      <c r="C46" s="530" t="s">
        <v>13</v>
      </c>
      <c r="D46" s="575"/>
      <c r="E46" s="575">
        <v>354.05041988439842</v>
      </c>
      <c r="F46" s="575"/>
      <c r="G46" s="575"/>
      <c r="H46" s="569"/>
    </row>
    <row r="47" spans="1:8" ht="15.95" customHeight="1">
      <c r="A47" s="284" t="s">
        <v>382</v>
      </c>
      <c r="B47" s="280" t="s">
        <v>84</v>
      </c>
      <c r="C47" s="530" t="s">
        <v>13</v>
      </c>
      <c r="D47" s="575"/>
      <c r="E47" s="575"/>
      <c r="F47" s="575">
        <v>65896.725972752451</v>
      </c>
      <c r="G47" s="575"/>
      <c r="H47" s="569"/>
    </row>
    <row r="48" spans="1:8" ht="15.95" customHeight="1">
      <c r="A48" s="284" t="s">
        <v>383</v>
      </c>
      <c r="B48" s="280" t="s">
        <v>91</v>
      </c>
      <c r="C48" s="530" t="s">
        <v>13</v>
      </c>
      <c r="D48" s="575"/>
      <c r="E48" s="575"/>
      <c r="F48" s="575"/>
      <c r="G48" s="575">
        <v>32845.986263215134</v>
      </c>
      <c r="H48" s="569"/>
    </row>
    <row r="49" spans="1:8" ht="38.25" customHeight="1">
      <c r="A49" s="269"/>
      <c r="C49" s="569"/>
      <c r="D49" s="569"/>
      <c r="E49" s="569"/>
      <c r="F49" s="569"/>
      <c r="G49" s="569"/>
      <c r="H49" s="569"/>
    </row>
    <row r="50" spans="1:8" ht="52.5" customHeight="1">
      <c r="A50" s="269"/>
      <c r="B50" s="650" t="s">
        <v>714</v>
      </c>
      <c r="C50" s="650"/>
      <c r="D50" s="650"/>
      <c r="E50" s="463"/>
      <c r="F50" s="463"/>
      <c r="G50" s="464" t="s">
        <v>705</v>
      </c>
      <c r="H50" s="464"/>
    </row>
  </sheetData>
  <mergeCells count="10">
    <mergeCell ref="F8:F9"/>
    <mergeCell ref="G8:G9"/>
    <mergeCell ref="A4:G4"/>
    <mergeCell ref="A5:G5"/>
    <mergeCell ref="B50:D50"/>
    <mergeCell ref="A8:A9"/>
    <mergeCell ref="B8:B9"/>
    <mergeCell ref="C8:C9"/>
    <mergeCell ref="D8:D9"/>
    <mergeCell ref="E8:E9"/>
  </mergeCells>
  <conditionalFormatting sqref="B7">
    <cfRule type="cellIs" dxfId="0" priority="2" operator="equal">
      <formula>0</formula>
    </cfRule>
    <cfRule type="cellIs" priority="3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7"/>
  <sheetViews>
    <sheetView tabSelected="1" topLeftCell="A25" zoomScale="80" zoomScaleNormal="80" workbookViewId="0">
      <selection activeCell="D47" sqref="D47"/>
    </sheetView>
  </sheetViews>
  <sheetFormatPr defaultRowHeight="15" outlineLevelRow="1"/>
  <cols>
    <col min="1" max="1" width="8.85546875" customWidth="1"/>
    <col min="2" max="2" width="51.28515625" style="414" customWidth="1"/>
    <col min="3" max="10" width="15.7109375" customWidth="1"/>
  </cols>
  <sheetData>
    <row r="1" spans="1:15" s="316" customFormat="1" ht="23.25" customHeight="1">
      <c r="A1" s="315"/>
      <c r="B1" s="410"/>
      <c r="G1" s="459"/>
      <c r="H1" s="459" t="s">
        <v>527</v>
      </c>
    </row>
    <row r="2" spans="1:15" s="316" customFormat="1" ht="24" customHeight="1">
      <c r="A2" s="315"/>
      <c r="B2" s="410"/>
      <c r="G2" s="459"/>
      <c r="H2" s="459" t="s">
        <v>700</v>
      </c>
      <c r="I2" s="451"/>
      <c r="J2" s="451"/>
    </row>
    <row r="3" spans="1:15" s="316" customFormat="1" ht="24" customHeight="1">
      <c r="A3" s="456"/>
      <c r="B3" s="456"/>
      <c r="C3" s="456"/>
      <c r="D3" s="456"/>
      <c r="E3" s="456"/>
      <c r="F3" s="456"/>
      <c r="G3" s="459"/>
      <c r="H3" s="459" t="s">
        <v>701</v>
      </c>
      <c r="I3" s="582" t="s">
        <v>695</v>
      </c>
      <c r="J3" s="456"/>
      <c r="K3" s="323"/>
      <c r="L3" s="323"/>
      <c r="M3" s="323"/>
      <c r="N3" s="323"/>
      <c r="O3" s="323"/>
    </row>
    <row r="4" spans="1:15" s="316" customFormat="1" ht="10.5" customHeight="1">
      <c r="A4" s="456"/>
      <c r="B4" s="456"/>
      <c r="C4" s="456"/>
      <c r="D4" s="456"/>
      <c r="E4" s="456"/>
      <c r="F4" s="456"/>
      <c r="G4" s="459"/>
      <c r="H4" s="459"/>
      <c r="I4" s="582"/>
      <c r="J4" s="456"/>
      <c r="K4" s="323"/>
      <c r="L4" s="323"/>
      <c r="M4" s="323"/>
      <c r="N4" s="323"/>
      <c r="O4" s="323"/>
    </row>
    <row r="5" spans="1:15" s="316" customFormat="1" ht="30" customHeight="1">
      <c r="A5" s="641" t="s">
        <v>733</v>
      </c>
      <c r="B5" s="641"/>
      <c r="C5" s="641"/>
      <c r="D5" s="654"/>
      <c r="E5" s="654"/>
      <c r="F5" s="654"/>
      <c r="G5" s="654"/>
      <c r="H5" s="654"/>
      <c r="I5" s="657"/>
      <c r="J5" s="657"/>
      <c r="K5" s="323"/>
      <c r="L5" s="323"/>
      <c r="M5" s="323"/>
      <c r="N5" s="323"/>
      <c r="O5" s="323"/>
    </row>
    <row r="6" spans="1:15" s="316" customFormat="1" ht="30" customHeight="1">
      <c r="A6" s="641" t="s">
        <v>703</v>
      </c>
      <c r="B6" s="641"/>
      <c r="C6" s="641"/>
      <c r="D6" s="641"/>
      <c r="E6" s="641"/>
      <c r="F6" s="641"/>
      <c r="G6" s="641"/>
      <c r="H6" s="641"/>
      <c r="I6" s="641"/>
      <c r="J6" s="641"/>
      <c r="K6" s="323"/>
      <c r="L6" s="323"/>
      <c r="M6" s="323"/>
      <c r="N6" s="323"/>
      <c r="O6" s="323"/>
    </row>
    <row r="7" spans="1:15" s="316" customFormat="1" ht="2.25" customHeight="1">
      <c r="A7" s="457"/>
      <c r="B7" s="457"/>
      <c r="C7" s="457"/>
      <c r="D7" s="457"/>
      <c r="E7" s="457"/>
      <c r="F7" s="457"/>
      <c r="G7" s="538"/>
      <c r="H7" s="457"/>
      <c r="I7" s="457"/>
      <c r="J7" s="457"/>
      <c r="K7" s="323"/>
      <c r="L7" s="323"/>
      <c r="M7" s="323"/>
      <c r="N7" s="323"/>
      <c r="O7" s="323"/>
    </row>
    <row r="8" spans="1:15" s="316" customFormat="1" ht="14.25" customHeight="1">
      <c r="A8" s="458"/>
      <c r="B8" s="458"/>
      <c r="C8" s="458"/>
      <c r="D8" s="458"/>
      <c r="E8" s="458"/>
      <c r="F8" s="458"/>
      <c r="G8" s="458"/>
      <c r="H8" s="458"/>
      <c r="I8" s="458"/>
      <c r="J8" s="458"/>
      <c r="K8" s="323"/>
      <c r="L8" s="323"/>
      <c r="M8" s="323"/>
      <c r="N8" s="323"/>
      <c r="O8" s="323"/>
    </row>
    <row r="9" spans="1:15" s="318" customFormat="1" ht="49.5" customHeight="1">
      <c r="A9" s="656" t="s">
        <v>11</v>
      </c>
      <c r="B9" s="656" t="s">
        <v>108</v>
      </c>
      <c r="C9" s="656" t="s">
        <v>584</v>
      </c>
      <c r="D9" s="656"/>
      <c r="E9" s="656" t="s">
        <v>734</v>
      </c>
      <c r="F9" s="656"/>
      <c r="G9" s="656" t="s">
        <v>735</v>
      </c>
      <c r="H9" s="656"/>
      <c r="I9" s="656" t="s">
        <v>736</v>
      </c>
      <c r="J9" s="656"/>
    </row>
    <row r="10" spans="1:15" s="314" customFormat="1" ht="21.75" customHeight="1">
      <c r="A10" s="656"/>
      <c r="B10" s="656"/>
      <c r="C10" s="317" t="s">
        <v>27</v>
      </c>
      <c r="D10" s="317" t="s">
        <v>737</v>
      </c>
      <c r="E10" s="317" t="s">
        <v>27</v>
      </c>
      <c r="F10" s="317" t="s">
        <v>737</v>
      </c>
      <c r="G10" s="317" t="s">
        <v>27</v>
      </c>
      <c r="H10" s="317" t="s">
        <v>737</v>
      </c>
      <c r="I10" s="317" t="s">
        <v>27</v>
      </c>
      <c r="J10" s="317" t="s">
        <v>737</v>
      </c>
    </row>
    <row r="11" spans="1:15" ht="15" customHeight="1">
      <c r="A11" s="317">
        <v>1</v>
      </c>
      <c r="B11" s="411">
        <v>2</v>
      </c>
      <c r="C11" s="317">
        <v>3</v>
      </c>
      <c r="D11" s="317">
        <v>4</v>
      </c>
      <c r="E11" s="317">
        <v>5</v>
      </c>
      <c r="F11" s="317">
        <v>6</v>
      </c>
      <c r="G11" s="317">
        <v>7</v>
      </c>
      <c r="H11" s="317">
        <v>8</v>
      </c>
      <c r="I11" s="317">
        <v>9</v>
      </c>
      <c r="J11" s="317">
        <v>10</v>
      </c>
    </row>
    <row r="12" spans="1:15" s="321" customFormat="1" ht="27" customHeight="1">
      <c r="A12" s="320">
        <v>1</v>
      </c>
      <c r="B12" s="412" t="s">
        <v>666</v>
      </c>
      <c r="C12" s="586">
        <v>106329.18340849987</v>
      </c>
      <c r="D12" s="586">
        <v>81.077203869907123</v>
      </c>
      <c r="E12" s="586">
        <v>3328.1091163760343</v>
      </c>
      <c r="F12" s="586">
        <v>107.88996901348131</v>
      </c>
      <c r="G12" s="586">
        <v>340.04845502565854</v>
      </c>
      <c r="H12" s="586">
        <v>97.818752728476298</v>
      </c>
      <c r="I12" s="586">
        <v>0</v>
      </c>
      <c r="J12" s="586">
        <v>0</v>
      </c>
    </row>
    <row r="13" spans="1:15" ht="51.75" customHeight="1">
      <c r="A13" s="319" t="s">
        <v>14</v>
      </c>
      <c r="B13" s="413" t="s">
        <v>667</v>
      </c>
      <c r="C13" s="586">
        <v>91299.897941075367</v>
      </c>
      <c r="D13" s="586">
        <v>69.617203869907129</v>
      </c>
      <c r="E13" s="586">
        <v>2974.5996027260344</v>
      </c>
      <c r="F13" s="586">
        <v>96.429969013481312</v>
      </c>
      <c r="G13" s="586">
        <v>300.20992523565855</v>
      </c>
      <c r="H13" s="586">
        <v>86.358752728476304</v>
      </c>
      <c r="I13" s="586">
        <v>0</v>
      </c>
      <c r="J13" s="586">
        <v>0</v>
      </c>
    </row>
    <row r="14" spans="1:15" ht="30">
      <c r="A14" s="319" t="s">
        <v>15</v>
      </c>
      <c r="B14" s="413" t="s">
        <v>658</v>
      </c>
      <c r="C14" s="586">
        <v>15029.285467424499</v>
      </c>
      <c r="D14" s="586">
        <v>11.46</v>
      </c>
      <c r="E14" s="586">
        <v>353.50951365000009</v>
      </c>
      <c r="F14" s="586">
        <v>11.46</v>
      </c>
      <c r="G14" s="586">
        <v>39.838529790000003</v>
      </c>
      <c r="H14" s="586">
        <v>11.46</v>
      </c>
      <c r="I14" s="586">
        <v>0</v>
      </c>
      <c r="J14" s="586">
        <v>0</v>
      </c>
    </row>
    <row r="15" spans="1:15" s="321" customFormat="1" ht="20.25" customHeight="1">
      <c r="A15" s="322" t="s">
        <v>249</v>
      </c>
      <c r="B15" s="412" t="s">
        <v>668</v>
      </c>
      <c r="C15" s="586">
        <v>106329.18340849987</v>
      </c>
      <c r="D15" s="586">
        <v>81.077203869907123</v>
      </c>
      <c r="E15" s="586">
        <v>3328.1091163760343</v>
      </c>
      <c r="F15" s="586">
        <v>107.88996901348131</v>
      </c>
      <c r="G15" s="586">
        <v>340.04845502565854</v>
      </c>
      <c r="H15" s="586">
        <v>97.818752728476298</v>
      </c>
      <c r="I15" s="586">
        <v>0</v>
      </c>
      <c r="J15" s="586">
        <v>0</v>
      </c>
    </row>
    <row r="16" spans="1:15" s="321" customFormat="1" ht="25.5" customHeight="1">
      <c r="A16" s="322" t="s">
        <v>192</v>
      </c>
      <c r="B16" s="412" t="s">
        <v>532</v>
      </c>
      <c r="C16" s="586">
        <f>C15</f>
        <v>106329.18340849987</v>
      </c>
      <c r="D16" s="587" t="s">
        <v>659</v>
      </c>
      <c r="E16" s="586">
        <f>E15</f>
        <v>3328.1091163760343</v>
      </c>
      <c r="F16" s="587" t="s">
        <v>659</v>
      </c>
      <c r="G16" s="586">
        <f>G15</f>
        <v>340.04845502565854</v>
      </c>
      <c r="H16" s="587" t="s">
        <v>659</v>
      </c>
      <c r="I16" s="586">
        <f>I15</f>
        <v>0</v>
      </c>
      <c r="J16" s="587" t="s">
        <v>659</v>
      </c>
    </row>
    <row r="17" spans="1:10" ht="31.5" customHeight="1">
      <c r="A17" s="322" t="s">
        <v>193</v>
      </c>
      <c r="B17" s="412" t="s">
        <v>674</v>
      </c>
      <c r="C17" s="586">
        <v>106329.18340849987</v>
      </c>
      <c r="D17" s="586">
        <v>81.077203869907123</v>
      </c>
      <c r="E17" s="586">
        <v>3328.1091163760343</v>
      </c>
      <c r="F17" s="586">
        <v>107.88996901348131</v>
      </c>
      <c r="G17" s="586">
        <v>340.04845502565854</v>
      </c>
      <c r="H17" s="586">
        <v>97.818752728476298</v>
      </c>
      <c r="I17" s="586">
        <v>0</v>
      </c>
      <c r="J17" s="586">
        <v>0</v>
      </c>
    </row>
    <row r="18" spans="1:10" ht="25.5" customHeight="1">
      <c r="A18" s="319" t="s">
        <v>18</v>
      </c>
      <c r="B18" s="413" t="s">
        <v>672</v>
      </c>
      <c r="C18" s="586">
        <v>91299.897941075367</v>
      </c>
      <c r="D18" s="586">
        <v>69.617203869907129</v>
      </c>
      <c r="E18" s="586">
        <v>2974.5996027260344</v>
      </c>
      <c r="F18" s="586">
        <v>96.429969013481312</v>
      </c>
      <c r="G18" s="586">
        <v>300.20992523565855</v>
      </c>
      <c r="H18" s="586">
        <v>86.358752728476304</v>
      </c>
      <c r="I18" s="586">
        <v>0</v>
      </c>
      <c r="J18" s="586">
        <v>0</v>
      </c>
    </row>
    <row r="19" spans="1:10" ht="21.75" customHeight="1">
      <c r="A19" s="319" t="s">
        <v>93</v>
      </c>
      <c r="B19" s="413" t="s">
        <v>673</v>
      </c>
      <c r="C19" s="586">
        <v>15029.285467424503</v>
      </c>
      <c r="D19" s="586">
        <v>11.460000000000003</v>
      </c>
      <c r="E19" s="586">
        <v>353.50951364999992</v>
      </c>
      <c r="F19" s="586">
        <v>11.459999999999996</v>
      </c>
      <c r="G19" s="586">
        <v>39.838529789999996</v>
      </c>
      <c r="H19" s="586">
        <v>11.459999999999999</v>
      </c>
      <c r="I19" s="586">
        <v>0</v>
      </c>
      <c r="J19" s="586">
        <v>0</v>
      </c>
    </row>
    <row r="20" spans="1:10" ht="28.5">
      <c r="A20" s="322" t="s">
        <v>186</v>
      </c>
      <c r="B20" s="412" t="s">
        <v>696</v>
      </c>
      <c r="C20" s="588" t="s">
        <v>659</v>
      </c>
      <c r="D20" s="586">
        <v>97.29</v>
      </c>
      <c r="E20" s="588" t="s">
        <v>659</v>
      </c>
      <c r="F20" s="586">
        <v>129.46796281617756</v>
      </c>
      <c r="G20" s="588" t="s">
        <v>659</v>
      </c>
      <c r="H20" s="586">
        <v>117.39250327417156</v>
      </c>
      <c r="I20" s="588" t="s">
        <v>659</v>
      </c>
      <c r="J20" s="586">
        <v>0</v>
      </c>
    </row>
    <row r="21" spans="1:10" ht="21.75" customHeight="1">
      <c r="A21" s="319" t="s">
        <v>524</v>
      </c>
      <c r="B21" s="413" t="s">
        <v>533</v>
      </c>
      <c r="C21" s="588" t="s">
        <v>659</v>
      </c>
      <c r="D21" s="586"/>
      <c r="E21" s="588" t="s">
        <v>659</v>
      </c>
      <c r="F21" s="586"/>
      <c r="G21" s="588" t="s">
        <v>659</v>
      </c>
      <c r="H21" s="586"/>
      <c r="I21" s="588" t="s">
        <v>659</v>
      </c>
      <c r="J21" s="586"/>
    </row>
    <row r="22" spans="1:10" ht="26.25" customHeight="1">
      <c r="A22" s="319" t="s">
        <v>528</v>
      </c>
      <c r="B22" s="413" t="s">
        <v>660</v>
      </c>
      <c r="C22" s="588" t="s">
        <v>659</v>
      </c>
      <c r="D22" s="586">
        <f>D20-D21</f>
        <v>97.29</v>
      </c>
      <c r="E22" s="588" t="s">
        <v>659</v>
      </c>
      <c r="F22" s="586">
        <f>F20-F21</f>
        <v>129.46796281617756</v>
      </c>
      <c r="G22" s="588" t="s">
        <v>659</v>
      </c>
      <c r="H22" s="586">
        <f>H20-H21</f>
        <v>117.39250327417156</v>
      </c>
      <c r="I22" s="588" t="s">
        <v>659</v>
      </c>
      <c r="J22" s="586">
        <f>J20-J21</f>
        <v>0</v>
      </c>
    </row>
    <row r="23" spans="1:10" s="321" customFormat="1" ht="35.450000000000003" customHeight="1">
      <c r="A23" s="322" t="s">
        <v>187</v>
      </c>
      <c r="B23" s="412" t="s">
        <v>661</v>
      </c>
      <c r="C23" s="586">
        <v>59015.479746016848</v>
      </c>
      <c r="D23" s="587" t="s">
        <v>659</v>
      </c>
      <c r="E23" s="586">
        <v>1388.0992858964287</v>
      </c>
      <c r="F23" s="588" t="s">
        <v>659</v>
      </c>
      <c r="G23" s="586">
        <v>156.43266387142856</v>
      </c>
      <c r="H23" s="586" t="s">
        <v>659</v>
      </c>
      <c r="I23" s="586">
        <v>0</v>
      </c>
      <c r="J23" s="588" t="s">
        <v>659</v>
      </c>
    </row>
    <row r="24" spans="1:10" s="321" customFormat="1" ht="32.25" customHeight="1">
      <c r="A24" s="322" t="s">
        <v>188</v>
      </c>
      <c r="B24" s="412" t="s">
        <v>675</v>
      </c>
      <c r="C24" s="586">
        <v>1311.4559744698515</v>
      </c>
      <c r="D24" s="587" t="s">
        <v>659</v>
      </c>
      <c r="E24" s="586">
        <v>30.847252500000007</v>
      </c>
      <c r="F24" s="588" t="s">
        <v>659</v>
      </c>
      <c r="G24" s="586">
        <v>3.4763115</v>
      </c>
      <c r="H24" s="586" t="s">
        <v>659</v>
      </c>
      <c r="I24" s="586">
        <v>0</v>
      </c>
      <c r="J24" s="588" t="s">
        <v>659</v>
      </c>
    </row>
    <row r="25" spans="1:10" ht="20.25" customHeight="1">
      <c r="A25" s="322" t="s">
        <v>189</v>
      </c>
      <c r="B25" s="413" t="s">
        <v>662</v>
      </c>
      <c r="C25" s="589">
        <v>44349</v>
      </c>
      <c r="D25" s="587" t="s">
        <v>659</v>
      </c>
      <c r="E25" s="586"/>
      <c r="F25" s="587" t="s">
        <v>659</v>
      </c>
      <c r="G25" s="586"/>
      <c r="H25" s="587" t="s">
        <v>659</v>
      </c>
      <c r="I25" s="586"/>
      <c r="J25" s="587" t="s">
        <v>659</v>
      </c>
    </row>
    <row r="26" spans="1:10" s="321" customFormat="1" ht="26.25" customHeight="1">
      <c r="A26" s="322" t="s">
        <v>202</v>
      </c>
      <c r="B26" s="412" t="s">
        <v>663</v>
      </c>
      <c r="C26" s="586">
        <v>1311.4559744698515</v>
      </c>
      <c r="D26" s="587" t="s">
        <v>659</v>
      </c>
      <c r="E26" s="586">
        <v>30.847252500000007</v>
      </c>
      <c r="F26" s="587" t="s">
        <v>659</v>
      </c>
      <c r="G26" s="586">
        <v>3.4763115</v>
      </c>
      <c r="H26" s="587" t="s">
        <v>659</v>
      </c>
      <c r="I26" s="586">
        <v>0</v>
      </c>
      <c r="J26" s="587" t="s">
        <v>659</v>
      </c>
    </row>
    <row r="27" spans="1:10" ht="21.75" customHeight="1">
      <c r="A27" s="322" t="s">
        <v>203</v>
      </c>
      <c r="B27" s="413" t="s">
        <v>664</v>
      </c>
      <c r="C27" s="587" t="s">
        <v>659</v>
      </c>
      <c r="D27" s="590">
        <v>11.46</v>
      </c>
      <c r="E27" s="587" t="s">
        <v>659</v>
      </c>
      <c r="F27" s="590">
        <v>11.46</v>
      </c>
      <c r="G27" s="587" t="s">
        <v>659</v>
      </c>
      <c r="H27" s="590">
        <v>11.46</v>
      </c>
      <c r="I27" s="587" t="s">
        <v>659</v>
      </c>
      <c r="J27" s="590">
        <v>0</v>
      </c>
    </row>
    <row r="28" spans="1:10" ht="42.75" customHeight="1">
      <c r="A28" s="322" t="s">
        <v>206</v>
      </c>
      <c r="B28" s="413" t="s">
        <v>665</v>
      </c>
      <c r="C28" s="591" t="s">
        <v>659</v>
      </c>
      <c r="D28" s="592">
        <v>4.4999999999999998E-2</v>
      </c>
      <c r="E28" s="593" t="s">
        <v>659</v>
      </c>
      <c r="F28" s="592">
        <v>4.4999999999999998E-2</v>
      </c>
      <c r="G28" s="593" t="s">
        <v>659</v>
      </c>
      <c r="H28" s="592">
        <v>4.4999999999999998E-2</v>
      </c>
      <c r="I28" s="593" t="s">
        <v>659</v>
      </c>
      <c r="J28" s="592">
        <v>4.4999999999999998E-2</v>
      </c>
    </row>
    <row r="29" spans="1:10" ht="37.5">
      <c r="A29" s="322" t="s">
        <v>207</v>
      </c>
      <c r="B29" s="415" t="s">
        <v>669</v>
      </c>
      <c r="C29" s="586">
        <v>1547.0500000000002</v>
      </c>
      <c r="D29" s="588" t="s">
        <v>659</v>
      </c>
      <c r="E29" s="586">
        <v>2142.9300000000003</v>
      </c>
      <c r="F29" s="588" t="s">
        <v>659</v>
      </c>
      <c r="G29" s="586">
        <v>1919.1</v>
      </c>
      <c r="H29" s="588" t="s">
        <v>659</v>
      </c>
      <c r="I29" s="586">
        <v>1580.62</v>
      </c>
      <c r="J29" s="588" t="s">
        <v>659</v>
      </c>
    </row>
    <row r="30" spans="1:10" ht="37.5">
      <c r="A30" s="583" t="s">
        <v>212</v>
      </c>
      <c r="B30" s="415" t="s">
        <v>670</v>
      </c>
      <c r="C30" s="586">
        <v>1456.4210065979964</v>
      </c>
      <c r="D30" s="588" t="s">
        <v>659</v>
      </c>
      <c r="E30" s="586">
        <v>2043.1147879016555</v>
      </c>
      <c r="F30" s="588" t="s">
        <v>659</v>
      </c>
      <c r="G30" s="586">
        <v>1832.7709502039086</v>
      </c>
      <c r="H30" s="588" t="s">
        <v>659</v>
      </c>
      <c r="I30" s="586">
        <v>1509.480293419359</v>
      </c>
      <c r="J30" s="588" t="s">
        <v>659</v>
      </c>
    </row>
    <row r="31" spans="1:10" ht="18.75" hidden="1" outlineLevel="1">
      <c r="A31" s="584"/>
      <c r="B31" s="415" t="s">
        <v>552</v>
      </c>
      <c r="C31" s="586">
        <v>0</v>
      </c>
      <c r="D31" s="586">
        <v>0</v>
      </c>
      <c r="E31" s="586">
        <v>0</v>
      </c>
      <c r="F31" s="586">
        <v>0</v>
      </c>
      <c r="G31" s="586">
        <v>0</v>
      </c>
      <c r="H31" s="586">
        <v>0</v>
      </c>
      <c r="I31" s="586">
        <v>0</v>
      </c>
      <c r="J31" s="586">
        <v>0</v>
      </c>
    </row>
    <row r="32" spans="1:10" ht="37.5" collapsed="1">
      <c r="A32" s="583" t="s">
        <v>213</v>
      </c>
      <c r="B32" s="415" t="s">
        <v>671</v>
      </c>
      <c r="C32" s="586">
        <v>90.628993402003786</v>
      </c>
      <c r="D32" s="588" t="s">
        <v>659</v>
      </c>
      <c r="E32" s="586">
        <v>99.815212098344801</v>
      </c>
      <c r="F32" s="588" t="s">
        <v>659</v>
      </c>
      <c r="G32" s="586">
        <v>86.329049796091383</v>
      </c>
      <c r="H32" s="588" t="s">
        <v>659</v>
      </c>
      <c r="I32" s="586">
        <v>71.139706580640819</v>
      </c>
      <c r="J32" s="588" t="s">
        <v>659</v>
      </c>
    </row>
    <row r="33" spans="1:9" ht="60" customHeight="1"/>
    <row r="34" spans="1:9" ht="39" customHeight="1">
      <c r="A34" s="650" t="s">
        <v>738</v>
      </c>
      <c r="B34" s="650"/>
      <c r="C34" s="650"/>
      <c r="D34" s="462"/>
      <c r="I34" s="585" t="s">
        <v>705</v>
      </c>
    </row>
    <row r="37" spans="1:9" s="417" customFormat="1" ht="18.75">
      <c r="B37" s="416"/>
      <c r="D37" s="418"/>
    </row>
  </sheetData>
  <mergeCells count="9">
    <mergeCell ref="G9:H9"/>
    <mergeCell ref="I9:J9"/>
    <mergeCell ref="A5:J5"/>
    <mergeCell ref="A6:J6"/>
    <mergeCell ref="A34:C34"/>
    <mergeCell ref="E9:F9"/>
    <mergeCell ref="C9:D9"/>
    <mergeCell ref="A9:A10"/>
    <mergeCell ref="B9:B10"/>
  </mergeCells>
  <printOptions horizontalCentered="1"/>
  <pageMargins left="1.1811023622047245" right="0.31496062992125984" top="0.55118110236220474" bottom="0.15748031496062992" header="0.31496062992125984" footer="0.31496062992125984"/>
  <pageSetup paperSize="9" scale="4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16</vt:i4>
      </vt:variant>
    </vt:vector>
  </HeadingPairs>
  <TitlesOfParts>
    <vt:vector size="28" baseType="lpstr">
      <vt:lpstr>загальна</vt:lpstr>
      <vt:lpstr>Д 8.2 ее</vt:lpstr>
      <vt:lpstr>Д10(2-х ставочн)</vt:lpstr>
      <vt:lpstr>Додаток 1</vt:lpstr>
      <vt:lpstr>Дод.2 вир-во</vt:lpstr>
      <vt:lpstr>Додаток 3</vt:lpstr>
      <vt:lpstr>додаток 6</vt:lpstr>
      <vt:lpstr>Дод.4 постачання</vt:lpstr>
      <vt:lpstr>додаток 5</vt:lpstr>
      <vt:lpstr>Д7_послуга</vt:lpstr>
      <vt:lpstr>Д8_послсуга</vt:lpstr>
      <vt:lpstr>Лист6</vt:lpstr>
      <vt:lpstr>'Д 8.2 ее'!Заголовки_для_печати</vt:lpstr>
      <vt:lpstr>'Д10(2-х ставочн)'!Заголовки_для_печати</vt:lpstr>
      <vt:lpstr>'Дод.2 вир-во'!Заголовки_для_печати</vt:lpstr>
      <vt:lpstr>'Додаток 1'!Заголовки_для_печати</vt:lpstr>
      <vt:lpstr>'Додаток 3'!Заголовки_для_печати</vt:lpstr>
      <vt:lpstr>'додаток 6'!Заголовки_для_печати</vt:lpstr>
      <vt:lpstr>'Д 8.2 ее'!Область_печати</vt:lpstr>
      <vt:lpstr>'Д10(2-х ставочн)'!Область_печати</vt:lpstr>
      <vt:lpstr>Д7_послуга!Область_печати</vt:lpstr>
      <vt:lpstr>Д8_послсуга!Область_печати</vt:lpstr>
      <vt:lpstr>'Дод.2 вир-во'!Область_печати</vt:lpstr>
      <vt:lpstr>'Дод.4 постачання'!Область_печати</vt:lpstr>
      <vt:lpstr>'Додаток 1'!Область_печати</vt:lpstr>
      <vt:lpstr>'Додаток 3'!Область_печати</vt:lpstr>
      <vt:lpstr>'додаток 5'!Область_печати</vt:lpstr>
      <vt:lpstr>'додаток 6'!Область_печати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2021-10-12T06:56:21Z</dcterms:modified>
</cp:coreProperties>
</file>