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" sheetId="1" r:id="rId1"/>
  </sheets>
  <definedNames>
    <definedName name="_xlnm.Print_Titles" localSheetId="0">'дод'!$13:$13</definedName>
    <definedName name="_xlnm.Print_Area" localSheetId="0">'дод'!$B$1:$K$160</definedName>
  </definedNames>
  <calcPr fullCalcOnLoad="1"/>
</workbook>
</file>

<file path=xl/sharedStrings.xml><?xml version="1.0" encoding="utf-8"?>
<sst xmlns="http://schemas.openxmlformats.org/spreadsheetml/2006/main" count="278" uniqueCount="189">
  <si>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</si>
  <si>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</si>
  <si>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</si>
  <si>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</si>
  <si>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</si>
  <si>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</si>
  <si>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</si>
  <si>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</si>
  <si>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</si>
  <si>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</si>
  <si>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</si>
  <si>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</si>
  <si>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</si>
  <si>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</si>
  <si>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</si>
  <si>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</si>
  <si>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</si>
  <si>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</si>
  <si>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</si>
  <si>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</si>
  <si>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</si>
  <si>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</si>
  <si>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</si>
  <si>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</si>
  <si>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</si>
  <si>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</si>
  <si>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</si>
  <si>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</si>
  <si>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</si>
  <si>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</si>
  <si>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</si>
  <si>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</si>
  <si>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</si>
  <si>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</si>
  <si>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</si>
  <si>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</si>
  <si>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</si>
  <si>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</si>
  <si>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</si>
  <si>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</si>
  <si>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</si>
  <si>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</si>
  <si>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</si>
  <si>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</si>
  <si>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</si>
  <si>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</si>
  <si>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</si>
  <si>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</si>
  <si>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</si>
  <si>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</si>
  <si>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</si>
  <si>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</si>
  <si>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</si>
  <si>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КУ СЗОШ №27</t>
  </si>
  <si>
    <t>Реконструкція тепломережі в районі будинку №107 по просп. Курський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</si>
  <si>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</si>
  <si>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</si>
  <si>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</si>
  <si>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</si>
  <si>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</si>
  <si>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</si>
  <si>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</si>
  <si>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</si>
  <si>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</si>
  <si>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</si>
  <si>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</si>
  <si>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</si>
  <si>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</si>
  <si>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</si>
  <si>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</si>
  <si>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</si>
  <si>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</si>
  <si>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</si>
  <si>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</si>
  <si>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</si>
  <si>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</si>
  <si>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</si>
  <si>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</si>
  <si>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</si>
  <si>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</si>
  <si>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</si>
  <si>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</si>
  <si>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</si>
  <si>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</si>
  <si>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</si>
  <si>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</si>
  <si>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</si>
  <si>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</si>
  <si>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</si>
  <si>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</si>
  <si>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</si>
  <si>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</si>
  <si>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</si>
  <si>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</si>
  <si>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</si>
  <si>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</si>
  <si>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</si>
  <si>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</si>
  <si>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</si>
  <si>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</si>
  <si>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>грн.</t>
  </si>
  <si>
    <t xml:space="preserve">Код функціональної класифікації видатків та кредитування 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</si>
  <si>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</si>
  <si>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</si>
  <si>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</si>
  <si>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</si>
  <si>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</si>
  <si>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</si>
  <si>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</si>
  <si>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</si>
  <si>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</si>
  <si>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</si>
  <si>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</si>
  <si>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</si>
  <si>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</si>
  <si>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Міський голова</t>
  </si>
  <si>
    <t>О.М. Лисенко</t>
  </si>
  <si>
    <t>Виконавець: Липова С.А.</t>
  </si>
  <si>
    <t xml:space="preserve"> ____________  </t>
  </si>
  <si>
    <t>091106</t>
  </si>
  <si>
    <t>Інші видатки</t>
  </si>
  <si>
    <t>1040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</si>
  <si>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</si>
  <si>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</si>
  <si>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</si>
  <si>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</si>
  <si>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</si>
  <si>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(термомодернізація) будівлі та модернізація інженерних мереж комунальної установи «Сумська загальноосвітня школа І-ІІІ ступеня № 11 по вул. Шишкіна, 12»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</si>
  <si>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</si>
  <si>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</si>
  <si>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</si>
  <si>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</si>
  <si>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</si>
  <si>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</si>
  <si>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</si>
  <si>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</si>
  <si>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</si>
  <si>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</si>
  <si>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</si>
  <si>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</si>
  <si>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</si>
  <si>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</si>
  <si>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</si>
  <si>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</si>
  <si>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будуть проводитися за рахунок коштів бюджету розвитку та інших коштів міського бюджету</t>
  </si>
  <si>
    <t>Перелік об'єктів, видатки на які у 2016 році</t>
  </si>
  <si>
    <t>тис. грн.</t>
  </si>
  <si>
    <t xml:space="preserve">Виконавчий комітет Сумської міської ради 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</si>
  <si>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</si>
  <si>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Управління освіти і науки Сумської міської ради</t>
  </si>
  <si>
    <t>Відділ охорони здоров'я Сумської міської ради</t>
  </si>
  <si>
    <t>Управління соціального захисту населення Сумської міської ради</t>
  </si>
  <si>
    <t>Служба у справах дітей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</si>
  <si>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</si>
  <si>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</si>
  <si>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Управління майна комунальної власності Сумської міської ради</t>
  </si>
  <si>
    <t>Управління капітального будівництва та дорожнього господарства Сумської міської ради</t>
  </si>
  <si>
    <t>Будівництво водопроводу по пров. Запотоцького</t>
  </si>
  <si>
    <t>Будівництво водогону по вул. Шкільна в с. Піщане</t>
  </si>
  <si>
    <t>Будівництво тролейбусної лінії вул. Прокоф'єва - вул. Кірова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</si>
  <si>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</si>
  <si>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</si>
  <si>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каналізаційного напірного колектора від діючої камери № 19 по                                          вул. Д. Коротченко до камери № 31 по вул. Криничній</t>
  </si>
  <si>
    <t>Реконструкція пішохідної доріжки біля оз. Чеха з влаштуванням лінії освітлення</t>
  </si>
  <si>
    <t>Департамент містобудування та земельних відносин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</si>
  <si>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</si>
  <si>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бюджетних відносин Сумської міської ради </t>
  </si>
  <si>
    <t xml:space="preserve">Департамент фінансів, економіки та бюджетних відносин Сумської міської ради (в частині міжбюджетних трансфертів, резервного фонду) </t>
  </si>
  <si>
    <t>Всього за рахунок коштів бюджету розвитку міського бюджету:</t>
  </si>
  <si>
    <t>Видатки передбачені на проведення природоохоронних заходів</t>
  </si>
  <si>
    <t>__________</t>
  </si>
  <si>
    <t>Методична робота, інші заходи у сфері народної освіти</t>
  </si>
  <si>
    <t>Централізовані бухгалтерії обласних, міських, районних відділів освіти </t>
  </si>
  <si>
    <t>Управління «Інспекція державного архітектурно-будівельного контролю» Сумської міської ради</t>
  </si>
  <si>
    <t>Територіальні центри соціального обслуговування (надання соціальних послуг)</t>
  </si>
  <si>
    <t>до Програми економічного і соціального розвитку                         м. Суми на   2016 рік</t>
  </si>
  <si>
    <t>Видатки на впровадження засобів обліку витрат та регулювання споживання води та теплової енергії</t>
  </si>
  <si>
    <t>Будівництво зливної каналізації по вул. Комунарів</t>
  </si>
  <si>
    <t>Будівництво скейт - парку</t>
  </si>
  <si>
    <t>Будівництво велодоріжок</t>
  </si>
  <si>
    <t>Будівництво грального поля селища Ганнівка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</si>
  <si>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</si>
  <si>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КП «Шляхрембуд» Сумської міської ради</t>
  </si>
  <si>
    <t>до рішення Сумської міської ради «Про внесення змін до</t>
  </si>
  <si>
    <t>розвитку   м.  Суми   на   2016  рік»</t>
  </si>
  <si>
    <t>рішення Сумської міської  ради  від  24 грудня 2015 року</t>
  </si>
  <si>
    <t xml:space="preserve">№ 144-МР «Про  Програму   економічного і  соціального  </t>
  </si>
  <si>
    <t>Додаток  4</t>
  </si>
  <si>
    <t>від   13 січня   2016  року    № 222-МР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</si>
</sst>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6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textRotation="180"/>
    </xf>
    <xf numFmtId="0" fontId="4" fillId="0" borderId="0" xfId="0" applyFont="1" applyFill="1" applyBorder="1" applyAlignment="1">
      <alignment horizontal="center" vertical="center" textRotation="180"/>
    </xf>
    <xf numFmtId="0" fontId="30" fillId="0" borderId="0" xfId="0" applyFont="1" applyFill="1" applyBorder="1" applyAlignment="1">
      <alignment vertical="center" textRotation="180"/>
    </xf>
    <xf numFmtId="0" fontId="29" fillId="0" borderId="0" xfId="0" applyFont="1" applyFill="1" applyAlignment="1">
      <alignment vertical="top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right"/>
    </xf>
    <xf numFmtId="186" fontId="2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6" fontId="33" fillId="0" borderId="1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/>
    </xf>
    <xf numFmtId="186" fontId="2" fillId="0" borderId="0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justify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0" fillId="0" borderId="0" xfId="0" applyAlignment="1">
      <alignment/>
    </xf>
    <xf numFmtId="0" fontId="30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2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14" fontId="29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distributed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A268"/>
  <sheetViews>
    <sheetView showZeros="0" tabSelected="1" view="pageBreakPreview" zoomScale="75" zoomScaleNormal="75" zoomScaleSheetLayoutView="75" workbookViewId="0" topLeftCell="C142">
      <selection activeCell="C3" sqref="C3"/>
    </sheetView>
  </sheetViews>
  <sheetFormatPr defaultColWidth="9.00390625" defaultRowHeight="12.75"/>
  <cols>
    <col min="1" max="1" width="15.75390625" style="10" hidden="1" customWidth="1"/>
    <col min="2" max="2" width="19.375" style="10" hidden="1" customWidth="1"/>
    <col min="3" max="3" width="92.875" style="10" customWidth="1"/>
    <col min="4" max="4" width="51.25390625" style="10" hidden="1" customWidth="1"/>
    <col min="5" max="5" width="18.375" style="10" hidden="1" customWidth="1"/>
    <col min="6" max="6" width="18.375" style="10" customWidth="1"/>
    <col min="7" max="7" width="17.875" style="10" customWidth="1"/>
    <col min="8" max="8" width="23.00390625" style="10" hidden="1" customWidth="1"/>
    <col min="9" max="9" width="19.375" style="10" customWidth="1"/>
    <col min="10" max="10" width="27.00390625" style="47" hidden="1" customWidth="1"/>
    <col min="11" max="11" width="17.75390625" style="36" customWidth="1"/>
    <col min="12" max="12" width="0.12890625" style="15" customWidth="1"/>
    <col min="13" max="156" width="9.125" style="15" customWidth="1"/>
    <col min="157" max="16384" width="9.125" style="10" customWidth="1"/>
  </cols>
  <sheetData>
    <row r="1" spans="6:11" ht="27" customHeight="1">
      <c r="F1" s="116" t="s">
        <v>187</v>
      </c>
      <c r="G1" s="117"/>
      <c r="H1" s="117"/>
      <c r="I1" s="117"/>
      <c r="J1" s="117"/>
      <c r="K1" s="117"/>
    </row>
    <row r="2" spans="5:11" ht="27" customHeight="1">
      <c r="E2" s="113" t="s">
        <v>175</v>
      </c>
      <c r="F2" s="123" t="s">
        <v>183</v>
      </c>
      <c r="G2" s="117"/>
      <c r="H2" s="117"/>
      <c r="I2" s="117"/>
      <c r="J2" s="117"/>
      <c r="K2" s="117"/>
    </row>
    <row r="3" spans="5:11" ht="26.25" customHeight="1">
      <c r="E3" s="113"/>
      <c r="F3" s="115" t="s">
        <v>185</v>
      </c>
      <c r="G3" s="115"/>
      <c r="H3" s="115"/>
      <c r="I3" s="115"/>
      <c r="J3" s="115"/>
      <c r="K3" s="115"/>
    </row>
    <row r="4" spans="5:11" ht="24.75" customHeight="1">
      <c r="E4" s="113"/>
      <c r="F4" s="115" t="s">
        <v>186</v>
      </c>
      <c r="G4" s="115"/>
      <c r="H4" s="115"/>
      <c r="I4" s="115"/>
      <c r="J4" s="115"/>
      <c r="K4" s="115"/>
    </row>
    <row r="5" spans="5:11" ht="22.5" customHeight="1">
      <c r="E5" s="113"/>
      <c r="F5" s="115" t="s">
        <v>184</v>
      </c>
      <c r="G5" s="115"/>
      <c r="H5" s="115"/>
      <c r="I5" s="115"/>
      <c r="J5" s="115"/>
      <c r="K5" s="115"/>
    </row>
    <row r="6" spans="5:11" ht="22.5" customHeight="1">
      <c r="E6" s="114"/>
      <c r="F6" s="115" t="s">
        <v>188</v>
      </c>
      <c r="G6" s="115"/>
      <c r="H6" s="115"/>
      <c r="I6" s="115"/>
      <c r="J6" s="115"/>
      <c r="K6" s="115"/>
    </row>
    <row r="7" spans="5:11" ht="33">
      <c r="E7" s="122"/>
      <c r="F7" s="122"/>
      <c r="G7" s="122"/>
      <c r="H7" s="122"/>
      <c r="I7" s="122"/>
      <c r="J7" s="122"/>
      <c r="K7" s="61"/>
    </row>
    <row r="8" spans="3:12" ht="26.25" customHeight="1">
      <c r="C8" s="121" t="s">
        <v>145</v>
      </c>
      <c r="D8" s="121"/>
      <c r="E8" s="121"/>
      <c r="F8" s="121"/>
      <c r="G8" s="121"/>
      <c r="H8" s="121"/>
      <c r="I8" s="121"/>
      <c r="J8" s="121"/>
      <c r="K8" s="121"/>
      <c r="L8" s="121"/>
    </row>
    <row r="9" spans="3:12" ht="24.75" customHeight="1">
      <c r="C9" s="121" t="s">
        <v>144</v>
      </c>
      <c r="D9" s="121"/>
      <c r="E9" s="121"/>
      <c r="F9" s="121"/>
      <c r="G9" s="121"/>
      <c r="H9" s="121"/>
      <c r="I9" s="121"/>
      <c r="J9" s="121"/>
      <c r="K9" s="121"/>
      <c r="L9" s="121"/>
    </row>
    <row r="10" spans="3:156" s="19" customFormat="1" ht="27">
      <c r="C10" s="20"/>
      <c r="D10" s="20"/>
      <c r="E10" s="20"/>
      <c r="F10" s="20"/>
      <c r="G10" s="20"/>
      <c r="H10" s="20"/>
      <c r="I10" s="20"/>
      <c r="J10" s="62" t="s">
        <v>100</v>
      </c>
      <c r="K10" s="71" t="s">
        <v>146</v>
      </c>
      <c r="L10" s="44" t="s">
        <v>100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</row>
    <row r="11" spans="1:156" s="19" customFormat="1" ht="111" customHeight="1">
      <c r="A11" s="119" t="s">
        <v>77</v>
      </c>
      <c r="B11" s="119" t="s">
        <v>101</v>
      </c>
      <c r="C11" s="126" t="s">
        <v>143</v>
      </c>
      <c r="D11" s="120" t="s">
        <v>0</v>
      </c>
      <c r="E11" s="127" t="s">
        <v>1</v>
      </c>
      <c r="F11" s="119" t="s">
        <v>1</v>
      </c>
      <c r="G11" s="119" t="s">
        <v>9</v>
      </c>
      <c r="H11" s="119" t="s">
        <v>2</v>
      </c>
      <c r="I11" s="119" t="s">
        <v>2</v>
      </c>
      <c r="J11" s="128" t="s">
        <v>3</v>
      </c>
      <c r="K11" s="119" t="s">
        <v>3</v>
      </c>
      <c r="L11" s="120" t="s">
        <v>102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</row>
    <row r="12" spans="1:12" ht="12.75" customHeight="1">
      <c r="A12" s="119"/>
      <c r="B12" s="119"/>
      <c r="C12" s="126"/>
      <c r="D12" s="120"/>
      <c r="E12" s="127"/>
      <c r="F12" s="119"/>
      <c r="G12" s="119"/>
      <c r="H12" s="119"/>
      <c r="I12" s="119"/>
      <c r="J12" s="128"/>
      <c r="K12" s="119"/>
      <c r="L12" s="120"/>
    </row>
    <row r="13" spans="1:12" ht="23.25" customHeight="1">
      <c r="A13" s="16">
        <v>1</v>
      </c>
      <c r="B13" s="16">
        <v>2</v>
      </c>
      <c r="C13" s="77">
        <v>1</v>
      </c>
      <c r="D13" s="78">
        <v>4</v>
      </c>
      <c r="E13" s="78">
        <v>5</v>
      </c>
      <c r="F13" s="16">
        <v>2</v>
      </c>
      <c r="G13" s="16">
        <v>3</v>
      </c>
      <c r="H13" s="16">
        <v>7</v>
      </c>
      <c r="I13" s="16">
        <v>4</v>
      </c>
      <c r="J13" s="4">
        <v>8</v>
      </c>
      <c r="K13" s="4">
        <v>5</v>
      </c>
      <c r="L13" s="74">
        <v>10</v>
      </c>
    </row>
    <row r="14" spans="1:156" s="1" customFormat="1" ht="24" customHeight="1">
      <c r="A14" s="49"/>
      <c r="B14" s="49"/>
      <c r="C14" s="86" t="s">
        <v>147</v>
      </c>
      <c r="D14" s="95"/>
      <c r="E14" s="80"/>
      <c r="F14" s="5"/>
      <c r="G14" s="5"/>
      <c r="H14" s="5"/>
      <c r="I14" s="5"/>
      <c r="J14" s="67">
        <f>SUM(J15:J20)+J22+J23</f>
        <v>48337519</v>
      </c>
      <c r="K14" s="67">
        <f>SUM(K15:K20)+K22+K23</f>
        <v>48337.5</v>
      </c>
      <c r="L14" s="75" t="e">
        <f>SUM(L15:L20)+L22+#REF!+#REF!+L23</f>
        <v>#REF!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8.75">
      <c r="A15" s="50" t="s">
        <v>10</v>
      </c>
      <c r="B15" s="50" t="s">
        <v>78</v>
      </c>
      <c r="C15" s="79" t="s">
        <v>11</v>
      </c>
      <c r="D15" s="96" t="s">
        <v>12</v>
      </c>
      <c r="E15" s="80"/>
      <c r="F15" s="5"/>
      <c r="G15" s="5"/>
      <c r="H15" s="5"/>
      <c r="I15" s="5"/>
      <c r="J15" s="68">
        <v>1100000</v>
      </c>
      <c r="K15" s="68">
        <f>ROUND(J15/1000,1)</f>
        <v>1100</v>
      </c>
      <c r="L15" s="73">
        <f>K15+J15</f>
        <v>1101100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8.75">
      <c r="A16" s="50" t="s">
        <v>119</v>
      </c>
      <c r="B16" s="50" t="s">
        <v>121</v>
      </c>
      <c r="C16" s="79" t="s">
        <v>120</v>
      </c>
      <c r="D16" s="96" t="s">
        <v>12</v>
      </c>
      <c r="E16" s="80"/>
      <c r="F16" s="5"/>
      <c r="G16" s="5"/>
      <c r="H16" s="5"/>
      <c r="I16" s="5"/>
      <c r="J16" s="68">
        <v>9645</v>
      </c>
      <c r="K16" s="68">
        <f aca="true" t="shared" si="0" ref="K16:K78">ROUND(J16/1000,1)</f>
        <v>9.6</v>
      </c>
      <c r="L16" s="73">
        <f>K16+J16</f>
        <v>9654.6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24" customHeight="1">
      <c r="A17" s="50" t="s">
        <v>61</v>
      </c>
      <c r="B17" s="50" t="s">
        <v>79</v>
      </c>
      <c r="C17" s="79" t="s">
        <v>40</v>
      </c>
      <c r="D17" s="96" t="s">
        <v>12</v>
      </c>
      <c r="E17" s="80"/>
      <c r="F17" s="5"/>
      <c r="G17" s="5"/>
      <c r="H17" s="5"/>
      <c r="I17" s="5"/>
      <c r="J17" s="68">
        <v>70000</v>
      </c>
      <c r="K17" s="68">
        <f t="shared" si="0"/>
        <v>70</v>
      </c>
      <c r="L17" s="73">
        <f>K17+J17</f>
        <v>70070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23.25" customHeight="1">
      <c r="A18" s="50" t="s">
        <v>31</v>
      </c>
      <c r="B18" s="50" t="s">
        <v>80</v>
      </c>
      <c r="C18" s="79" t="s">
        <v>32</v>
      </c>
      <c r="D18" s="96" t="s">
        <v>12</v>
      </c>
      <c r="E18" s="80"/>
      <c r="F18" s="5"/>
      <c r="G18" s="5"/>
      <c r="H18" s="5"/>
      <c r="I18" s="5"/>
      <c r="J18" s="68">
        <v>200000</v>
      </c>
      <c r="K18" s="68">
        <f t="shared" si="0"/>
        <v>200</v>
      </c>
      <c r="L18" s="73">
        <f>K18+J18</f>
        <v>200200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33" customHeight="1">
      <c r="A19" s="50" t="s">
        <v>23</v>
      </c>
      <c r="B19" s="50" t="s">
        <v>80</v>
      </c>
      <c r="C19" s="79" t="s">
        <v>37</v>
      </c>
      <c r="D19" s="96" t="s">
        <v>12</v>
      </c>
      <c r="E19" s="82"/>
      <c r="F19" s="7"/>
      <c r="G19" s="7"/>
      <c r="H19" s="7"/>
      <c r="I19" s="7"/>
      <c r="J19" s="68">
        <v>500000</v>
      </c>
      <c r="K19" s="68">
        <f t="shared" si="0"/>
        <v>500</v>
      </c>
      <c r="L19" s="73">
        <f>K19+J19</f>
        <v>500500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53.25" customHeight="1">
      <c r="A20" s="4">
        <v>180409</v>
      </c>
      <c r="B20" s="50" t="s">
        <v>81</v>
      </c>
      <c r="C20" s="79" t="s">
        <v>148</v>
      </c>
      <c r="D20" s="96" t="s">
        <v>12</v>
      </c>
      <c r="E20" s="83"/>
      <c r="F20" s="3"/>
      <c r="G20" s="3"/>
      <c r="H20" s="3"/>
      <c r="I20" s="3"/>
      <c r="J20" s="68">
        <f>J21</f>
        <v>46000000</v>
      </c>
      <c r="K20" s="68">
        <f t="shared" si="0"/>
        <v>46000</v>
      </c>
      <c r="L20" s="73" t="e">
        <f>#REF!+L21</f>
        <v>#REF!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24.75" customHeight="1">
      <c r="A21" s="4"/>
      <c r="B21" s="4"/>
      <c r="C21" s="84" t="s">
        <v>60</v>
      </c>
      <c r="D21" s="97"/>
      <c r="E21" s="83"/>
      <c r="F21" s="3"/>
      <c r="G21" s="3"/>
      <c r="H21" s="3"/>
      <c r="I21" s="3"/>
      <c r="J21" s="68">
        <f>50000000-4000000</f>
        <v>46000000</v>
      </c>
      <c r="K21" s="68">
        <f t="shared" si="0"/>
        <v>46000</v>
      </c>
      <c r="L21" s="73">
        <f>K21+J21</f>
        <v>46046000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43.5" customHeight="1">
      <c r="A22" s="4">
        <v>210106</v>
      </c>
      <c r="B22" s="50" t="s">
        <v>82</v>
      </c>
      <c r="C22" s="79" t="s">
        <v>47</v>
      </c>
      <c r="D22" s="96" t="s">
        <v>12</v>
      </c>
      <c r="E22" s="80"/>
      <c r="F22" s="5"/>
      <c r="G22" s="5"/>
      <c r="H22" s="5"/>
      <c r="I22" s="5"/>
      <c r="J22" s="68">
        <f>500000-156126</f>
        <v>343874</v>
      </c>
      <c r="K22" s="68">
        <f t="shared" si="0"/>
        <v>343.9</v>
      </c>
      <c r="L22" s="73">
        <f>K22+J22</f>
        <v>344217.9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8.75">
      <c r="A23" s="4">
        <v>250404</v>
      </c>
      <c r="B23" s="50" t="s">
        <v>111</v>
      </c>
      <c r="C23" s="79" t="s">
        <v>110</v>
      </c>
      <c r="D23" s="96" t="s">
        <v>12</v>
      </c>
      <c r="E23" s="80"/>
      <c r="F23" s="5"/>
      <c r="G23" s="5"/>
      <c r="H23" s="5"/>
      <c r="I23" s="5"/>
      <c r="J23" s="68">
        <v>114000</v>
      </c>
      <c r="K23" s="68">
        <f t="shared" si="0"/>
        <v>114</v>
      </c>
      <c r="L23" s="73">
        <f>K23+J23</f>
        <v>114114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24.75" customHeight="1">
      <c r="A24" s="49"/>
      <c r="B24" s="49"/>
      <c r="C24" s="86" t="s">
        <v>149</v>
      </c>
      <c r="D24" s="96"/>
      <c r="E24" s="80"/>
      <c r="F24" s="5"/>
      <c r="G24" s="5"/>
      <c r="H24" s="5"/>
      <c r="I24" s="5"/>
      <c r="J24" s="67">
        <f>SUM(J25:J32)+10000000</f>
        <v>10020000</v>
      </c>
      <c r="K24" s="67">
        <f>K25+K26+K27+K28+K29+K30+K31+K32</f>
        <v>13020</v>
      </c>
      <c r="L24" s="75">
        <f>SUM(L25:L32)</f>
        <v>33020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8.75">
      <c r="A25" s="50" t="s">
        <v>10</v>
      </c>
      <c r="B25" s="50" t="s">
        <v>78</v>
      </c>
      <c r="C25" s="79" t="s">
        <v>11</v>
      </c>
      <c r="D25" s="96" t="s">
        <v>12</v>
      </c>
      <c r="E25" s="80"/>
      <c r="F25" s="5"/>
      <c r="G25" s="5"/>
      <c r="H25" s="5"/>
      <c r="I25" s="5"/>
      <c r="J25" s="68">
        <v>20000</v>
      </c>
      <c r="K25" s="68">
        <v>170</v>
      </c>
      <c r="L25" s="73">
        <f aca="true" t="shared" si="1" ref="L25:L32">K25+J25</f>
        <v>20170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28.5" customHeight="1">
      <c r="A26" s="50" t="s">
        <v>13</v>
      </c>
      <c r="B26" s="50" t="s">
        <v>83</v>
      </c>
      <c r="C26" s="79" t="s">
        <v>14</v>
      </c>
      <c r="D26" s="96" t="s">
        <v>12</v>
      </c>
      <c r="E26" s="80"/>
      <c r="F26" s="5"/>
      <c r="G26" s="5"/>
      <c r="H26" s="5"/>
      <c r="I26" s="5"/>
      <c r="J26" s="69"/>
      <c r="K26" s="68">
        <v>3600</v>
      </c>
      <c r="L26" s="73">
        <f t="shared" si="1"/>
        <v>3600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45.75" customHeight="1">
      <c r="A27" s="50" t="s">
        <v>67</v>
      </c>
      <c r="B27" s="50" t="s">
        <v>84</v>
      </c>
      <c r="C27" s="79" t="s">
        <v>72</v>
      </c>
      <c r="D27" s="96" t="s">
        <v>12</v>
      </c>
      <c r="E27" s="80"/>
      <c r="F27" s="5"/>
      <c r="G27" s="5"/>
      <c r="H27" s="5"/>
      <c r="I27" s="5"/>
      <c r="J27" s="68"/>
      <c r="K27" s="68">
        <v>8240</v>
      </c>
      <c r="L27" s="73">
        <f t="shared" si="1"/>
        <v>8240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37.5">
      <c r="A28" s="50" t="s">
        <v>68</v>
      </c>
      <c r="B28" s="50" t="s">
        <v>85</v>
      </c>
      <c r="C28" s="79" t="s">
        <v>73</v>
      </c>
      <c r="D28" s="96" t="s">
        <v>12</v>
      </c>
      <c r="E28" s="80"/>
      <c r="F28" s="5"/>
      <c r="G28" s="5"/>
      <c r="H28" s="5"/>
      <c r="I28" s="5"/>
      <c r="J28" s="68"/>
      <c r="K28" s="68">
        <v>150</v>
      </c>
      <c r="L28" s="73">
        <f t="shared" si="1"/>
        <v>150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8.75">
      <c r="A29" s="50" t="s">
        <v>69</v>
      </c>
      <c r="B29" s="50" t="s">
        <v>86</v>
      </c>
      <c r="C29" s="79" t="s">
        <v>74</v>
      </c>
      <c r="D29" s="96" t="s">
        <v>12</v>
      </c>
      <c r="E29" s="80"/>
      <c r="F29" s="5"/>
      <c r="G29" s="5"/>
      <c r="H29" s="5"/>
      <c r="I29" s="5"/>
      <c r="J29" s="68"/>
      <c r="K29" s="68">
        <v>525</v>
      </c>
      <c r="L29" s="73">
        <f t="shared" si="1"/>
        <v>525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8.75">
      <c r="A30" s="50" t="s">
        <v>70</v>
      </c>
      <c r="B30" s="50" t="s">
        <v>87</v>
      </c>
      <c r="C30" s="79" t="s">
        <v>171</v>
      </c>
      <c r="D30" s="96" t="s">
        <v>12</v>
      </c>
      <c r="E30" s="80"/>
      <c r="F30" s="5"/>
      <c r="G30" s="5"/>
      <c r="H30" s="5"/>
      <c r="I30" s="5"/>
      <c r="J30" s="68"/>
      <c r="K30" s="68">
        <v>110</v>
      </c>
      <c r="L30" s="73">
        <f t="shared" si="1"/>
        <v>110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8.75">
      <c r="A31" s="50"/>
      <c r="B31" s="50"/>
      <c r="C31" s="9" t="s">
        <v>172</v>
      </c>
      <c r="D31" s="96"/>
      <c r="E31" s="80"/>
      <c r="F31" s="5"/>
      <c r="G31" s="5"/>
      <c r="H31" s="5"/>
      <c r="I31" s="5"/>
      <c r="J31" s="68"/>
      <c r="K31" s="68">
        <v>75</v>
      </c>
      <c r="L31" s="73">
        <f t="shared" si="1"/>
        <v>75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8.75">
      <c r="A32" s="50"/>
      <c r="B32" s="50"/>
      <c r="C32" s="9" t="s">
        <v>75</v>
      </c>
      <c r="D32" s="96"/>
      <c r="E32" s="80"/>
      <c r="F32" s="5"/>
      <c r="G32" s="5"/>
      <c r="H32" s="5"/>
      <c r="I32" s="5"/>
      <c r="J32" s="68"/>
      <c r="K32" s="68">
        <v>150</v>
      </c>
      <c r="L32" s="73">
        <f t="shared" si="1"/>
        <v>150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21.75" customHeight="1">
      <c r="A33" s="49"/>
      <c r="B33" s="49"/>
      <c r="C33" s="86" t="s">
        <v>150</v>
      </c>
      <c r="D33" s="96"/>
      <c r="E33" s="80"/>
      <c r="F33" s="5"/>
      <c r="G33" s="5"/>
      <c r="H33" s="5"/>
      <c r="I33" s="5"/>
      <c r="J33" s="67">
        <f>SUM(J34:J40)</f>
        <v>16480200</v>
      </c>
      <c r="K33" s="67">
        <f>SUM(K34:K40)</f>
        <v>16580.2</v>
      </c>
      <c r="L33" s="75">
        <f>SUM(L34:L40)</f>
        <v>16496780.2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8.75">
      <c r="A34" s="50" t="s">
        <v>10</v>
      </c>
      <c r="B34" s="50" t="s">
        <v>78</v>
      </c>
      <c r="C34" s="79" t="s">
        <v>11</v>
      </c>
      <c r="D34" s="96" t="s">
        <v>12</v>
      </c>
      <c r="E34" s="80"/>
      <c r="F34" s="5"/>
      <c r="G34" s="5"/>
      <c r="H34" s="5"/>
      <c r="I34" s="5"/>
      <c r="J34" s="68">
        <v>320200</v>
      </c>
      <c r="K34" s="68">
        <f t="shared" si="0"/>
        <v>320.2</v>
      </c>
      <c r="L34" s="73">
        <f aca="true" t="shared" si="2" ref="L34:L40">K34+J34</f>
        <v>320520.2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26.25" customHeight="1">
      <c r="A35" s="50" t="s">
        <v>15</v>
      </c>
      <c r="B35" s="50" t="s">
        <v>88</v>
      </c>
      <c r="C35" s="79" t="s">
        <v>16</v>
      </c>
      <c r="D35" s="96" t="s">
        <v>12</v>
      </c>
      <c r="E35" s="80"/>
      <c r="F35" s="5"/>
      <c r="G35" s="5"/>
      <c r="H35" s="5"/>
      <c r="I35" s="5"/>
      <c r="J35" s="68">
        <v>11900000</v>
      </c>
      <c r="K35" s="68">
        <v>12000</v>
      </c>
      <c r="L35" s="73">
        <f t="shared" si="2"/>
        <v>11912000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30" customHeight="1">
      <c r="A36" s="50" t="s">
        <v>30</v>
      </c>
      <c r="B36" s="50" t="s">
        <v>89</v>
      </c>
      <c r="C36" s="79" t="s">
        <v>35</v>
      </c>
      <c r="D36" s="96" t="s">
        <v>12</v>
      </c>
      <c r="E36" s="80"/>
      <c r="F36" s="5"/>
      <c r="G36" s="5"/>
      <c r="H36" s="5"/>
      <c r="I36" s="5"/>
      <c r="J36" s="68">
        <v>1500000</v>
      </c>
      <c r="K36" s="68">
        <f t="shared" si="0"/>
        <v>1500</v>
      </c>
      <c r="L36" s="73">
        <f t="shared" si="2"/>
        <v>1501500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s="1" customFormat="1" ht="30" customHeight="1">
      <c r="A37" s="50" t="s">
        <v>63</v>
      </c>
      <c r="B37" s="50" t="s">
        <v>90</v>
      </c>
      <c r="C37" s="79" t="s">
        <v>76</v>
      </c>
      <c r="D37" s="96"/>
      <c r="E37" s="80"/>
      <c r="F37" s="5"/>
      <c r="G37" s="5"/>
      <c r="H37" s="5"/>
      <c r="I37" s="5"/>
      <c r="J37" s="68">
        <v>1000000</v>
      </c>
      <c r="K37" s="68">
        <f t="shared" si="0"/>
        <v>1000</v>
      </c>
      <c r="L37" s="73">
        <f t="shared" si="2"/>
        <v>1001000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s="1" customFormat="1" ht="28.5" customHeight="1">
      <c r="A38" s="50" t="s">
        <v>44</v>
      </c>
      <c r="B38" s="50" t="s">
        <v>91</v>
      </c>
      <c r="C38" s="79" t="s">
        <v>46</v>
      </c>
      <c r="D38" s="96" t="s">
        <v>12</v>
      </c>
      <c r="E38" s="80"/>
      <c r="F38" s="5"/>
      <c r="G38" s="5"/>
      <c r="H38" s="5"/>
      <c r="I38" s="5"/>
      <c r="J38" s="68">
        <v>1700000</v>
      </c>
      <c r="K38" s="68">
        <f t="shared" si="0"/>
        <v>1700</v>
      </c>
      <c r="L38" s="73">
        <f t="shared" si="2"/>
        <v>1701700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s="1" customFormat="1" ht="22.5" customHeight="1">
      <c r="A39" s="50" t="s">
        <v>141</v>
      </c>
      <c r="B39" s="50" t="s">
        <v>92</v>
      </c>
      <c r="C39" s="79" t="s">
        <v>142</v>
      </c>
      <c r="D39" s="96" t="s">
        <v>12</v>
      </c>
      <c r="E39" s="80"/>
      <c r="F39" s="5"/>
      <c r="G39" s="5"/>
      <c r="H39" s="5"/>
      <c r="I39" s="5"/>
      <c r="J39" s="68">
        <v>20000</v>
      </c>
      <c r="K39" s="68">
        <f t="shared" si="0"/>
        <v>20</v>
      </c>
      <c r="L39" s="73">
        <f t="shared" si="2"/>
        <v>20020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s="1" customFormat="1" ht="64.5" customHeight="1">
      <c r="A40" s="50" t="s">
        <v>71</v>
      </c>
      <c r="B40" s="50" t="s">
        <v>92</v>
      </c>
      <c r="C40" s="79" t="s">
        <v>93</v>
      </c>
      <c r="D40" s="96"/>
      <c r="E40" s="80"/>
      <c r="F40" s="5"/>
      <c r="G40" s="5"/>
      <c r="H40" s="5"/>
      <c r="I40" s="5"/>
      <c r="J40" s="68">
        <v>40000</v>
      </c>
      <c r="K40" s="68">
        <f t="shared" si="0"/>
        <v>40</v>
      </c>
      <c r="L40" s="73">
        <f t="shared" si="2"/>
        <v>40040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s="1" customFormat="1" ht="25.5" customHeight="1">
      <c r="A41" s="49"/>
      <c r="B41" s="49"/>
      <c r="C41" s="86" t="s">
        <v>151</v>
      </c>
      <c r="D41" s="96"/>
      <c r="E41" s="80"/>
      <c r="F41" s="5"/>
      <c r="G41" s="5"/>
      <c r="H41" s="5"/>
      <c r="I41" s="5"/>
      <c r="J41" s="67">
        <f>SUM(J42:J44)</f>
        <v>400000</v>
      </c>
      <c r="K41" s="67">
        <f>SUM(K42:K44)</f>
        <v>697</v>
      </c>
      <c r="L41" s="75">
        <f>SUM(L42:L44)</f>
        <v>400400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s="1" customFormat="1" ht="18.75" customHeight="1">
      <c r="A42" s="50" t="s">
        <v>10</v>
      </c>
      <c r="B42" s="50" t="s">
        <v>78</v>
      </c>
      <c r="C42" s="79" t="s">
        <v>11</v>
      </c>
      <c r="D42" s="96" t="s">
        <v>12</v>
      </c>
      <c r="E42" s="80"/>
      <c r="F42" s="5"/>
      <c r="G42" s="5"/>
      <c r="H42" s="5"/>
      <c r="I42" s="5"/>
      <c r="J42" s="68">
        <f>80000+120000</f>
        <v>200000</v>
      </c>
      <c r="K42" s="68">
        <f t="shared" si="0"/>
        <v>200</v>
      </c>
      <c r="L42" s="73">
        <f>K42+J42</f>
        <v>200200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s="1" customFormat="1" ht="18.75" customHeight="1">
      <c r="A43" s="50"/>
      <c r="B43" s="50"/>
      <c r="C43" s="79" t="s">
        <v>174</v>
      </c>
      <c r="D43" s="96"/>
      <c r="E43" s="80"/>
      <c r="F43" s="5"/>
      <c r="G43" s="5"/>
      <c r="H43" s="5"/>
      <c r="I43" s="5"/>
      <c r="J43" s="68"/>
      <c r="K43" s="68">
        <v>297</v>
      </c>
      <c r="L43" s="7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s="1" customFormat="1" ht="18.75">
      <c r="A44" s="50" t="s">
        <v>24</v>
      </c>
      <c r="B44" s="50" t="s">
        <v>94</v>
      </c>
      <c r="C44" s="81" t="s">
        <v>25</v>
      </c>
      <c r="D44" s="96" t="s">
        <v>12</v>
      </c>
      <c r="E44" s="80"/>
      <c r="F44" s="5"/>
      <c r="G44" s="5"/>
      <c r="H44" s="5"/>
      <c r="I44" s="5"/>
      <c r="J44" s="68">
        <v>200000</v>
      </c>
      <c r="K44" s="68">
        <f t="shared" si="0"/>
        <v>200</v>
      </c>
      <c r="L44" s="73">
        <f>K44+J44</f>
        <v>200200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s="1" customFormat="1" ht="24" customHeight="1">
      <c r="A45" s="49"/>
      <c r="B45" s="49"/>
      <c r="C45" s="86" t="s">
        <v>152</v>
      </c>
      <c r="D45" s="96"/>
      <c r="E45" s="80"/>
      <c r="F45" s="5"/>
      <c r="G45" s="5"/>
      <c r="H45" s="5"/>
      <c r="I45" s="5"/>
      <c r="J45" s="67">
        <f>J46</f>
        <v>18000</v>
      </c>
      <c r="K45" s="67">
        <f>K46</f>
        <v>18</v>
      </c>
      <c r="L45" s="75">
        <f>L46</f>
        <v>18018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s="1" customFormat="1" ht="21.75" customHeight="1">
      <c r="A46" s="50" t="s">
        <v>10</v>
      </c>
      <c r="B46" s="50" t="s">
        <v>78</v>
      </c>
      <c r="C46" s="79" t="s">
        <v>11</v>
      </c>
      <c r="D46" s="96" t="s">
        <v>12</v>
      </c>
      <c r="E46" s="80"/>
      <c r="F46" s="5"/>
      <c r="G46" s="5"/>
      <c r="H46" s="5"/>
      <c r="I46" s="5"/>
      <c r="J46" s="68">
        <v>18000</v>
      </c>
      <c r="K46" s="68">
        <f t="shared" si="0"/>
        <v>18</v>
      </c>
      <c r="L46" s="73">
        <f>K46+J46</f>
        <v>18018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7" s="3" customFormat="1" ht="19.5">
      <c r="A47" s="48"/>
      <c r="B47" s="48"/>
      <c r="C47" s="86" t="s">
        <v>153</v>
      </c>
      <c r="D47" s="96"/>
      <c r="E47" s="85"/>
      <c r="F47" s="8"/>
      <c r="G47" s="8"/>
      <c r="H47" s="8"/>
      <c r="I47" s="8"/>
      <c r="J47" s="67">
        <f>SUM(J48:J51)</f>
        <v>1020000</v>
      </c>
      <c r="K47" s="67">
        <f>SUM(K48:K51)</f>
        <v>1020</v>
      </c>
      <c r="L47" s="75">
        <f>SUM(L48:L51)</f>
        <v>1021020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14"/>
    </row>
    <row r="48" spans="1:157" s="3" customFormat="1" ht="18.75">
      <c r="A48" s="50" t="s">
        <v>10</v>
      </c>
      <c r="B48" s="50" t="s">
        <v>78</v>
      </c>
      <c r="C48" s="79" t="s">
        <v>11</v>
      </c>
      <c r="D48" s="96" t="s">
        <v>12</v>
      </c>
      <c r="E48" s="85"/>
      <c r="F48" s="8"/>
      <c r="G48" s="8"/>
      <c r="H48" s="8"/>
      <c r="I48" s="8"/>
      <c r="J48" s="68">
        <v>20000</v>
      </c>
      <c r="K48" s="68">
        <f t="shared" si="0"/>
        <v>20</v>
      </c>
      <c r="L48" s="73">
        <f>K48+J48</f>
        <v>20020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14"/>
    </row>
    <row r="49" spans="1:157" s="3" customFormat="1" ht="20.25" customHeight="1">
      <c r="A49" s="4">
        <v>110201</v>
      </c>
      <c r="B49" s="50" t="s">
        <v>95</v>
      </c>
      <c r="C49" s="81" t="s">
        <v>19</v>
      </c>
      <c r="D49" s="96" t="s">
        <v>12</v>
      </c>
      <c r="E49" s="85"/>
      <c r="F49" s="8"/>
      <c r="G49" s="8"/>
      <c r="H49" s="8"/>
      <c r="I49" s="8"/>
      <c r="J49" s="68">
        <v>534500</v>
      </c>
      <c r="K49" s="68">
        <f t="shared" si="0"/>
        <v>534.5</v>
      </c>
      <c r="L49" s="73">
        <f>K49+J49</f>
        <v>535034.5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14"/>
    </row>
    <row r="50" spans="1:12" s="2" customFormat="1" ht="24.75" customHeight="1">
      <c r="A50" s="4">
        <v>110205</v>
      </c>
      <c r="B50" s="50" t="s">
        <v>86</v>
      </c>
      <c r="C50" s="81" t="s">
        <v>62</v>
      </c>
      <c r="D50" s="96" t="s">
        <v>12</v>
      </c>
      <c r="E50" s="85"/>
      <c r="F50" s="8"/>
      <c r="G50" s="8"/>
      <c r="H50" s="8"/>
      <c r="I50" s="8"/>
      <c r="J50" s="68">
        <v>435500</v>
      </c>
      <c r="K50" s="68">
        <f t="shared" si="0"/>
        <v>435.5</v>
      </c>
      <c r="L50" s="73">
        <f>K50+J50</f>
        <v>435935.5</v>
      </c>
    </row>
    <row r="51" spans="1:12" s="2" customFormat="1" ht="21.75" customHeight="1">
      <c r="A51" s="4">
        <v>110502</v>
      </c>
      <c r="B51" s="50" t="s">
        <v>79</v>
      </c>
      <c r="C51" s="79" t="s">
        <v>40</v>
      </c>
      <c r="D51" s="96" t="s">
        <v>12</v>
      </c>
      <c r="E51" s="85"/>
      <c r="F51" s="8"/>
      <c r="G51" s="8"/>
      <c r="H51" s="8"/>
      <c r="I51" s="8"/>
      <c r="J51" s="68">
        <v>30000</v>
      </c>
      <c r="K51" s="68">
        <f t="shared" si="0"/>
        <v>30</v>
      </c>
      <c r="L51" s="73">
        <f>K51+J51</f>
        <v>30030</v>
      </c>
    </row>
    <row r="52" spans="1:156" s="32" customFormat="1" ht="29.25" customHeight="1">
      <c r="A52" s="48"/>
      <c r="B52" s="48"/>
      <c r="C52" s="86" t="s">
        <v>154</v>
      </c>
      <c r="D52" s="98"/>
      <c r="E52" s="87"/>
      <c r="F52" s="30"/>
      <c r="G52" s="30"/>
      <c r="H52" s="30"/>
      <c r="I52" s="30"/>
      <c r="J52" s="67">
        <f>SUM(J53:J65)-J58</f>
        <v>61393900</v>
      </c>
      <c r="K52" s="67">
        <f>SUM(K53:K65)-K58</f>
        <v>79446.1</v>
      </c>
      <c r="L52" s="75">
        <f>SUM(L53:L65)-L58</f>
        <v>61472500.199999996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</row>
    <row r="53" spans="1:156" s="1" customFormat="1" ht="18.75">
      <c r="A53" s="50" t="s">
        <v>10</v>
      </c>
      <c r="B53" s="50" t="s">
        <v>78</v>
      </c>
      <c r="C53" s="79" t="s">
        <v>11</v>
      </c>
      <c r="D53" s="96" t="s">
        <v>12</v>
      </c>
      <c r="E53" s="80"/>
      <c r="F53" s="5"/>
      <c r="G53" s="5"/>
      <c r="H53" s="5"/>
      <c r="I53" s="5"/>
      <c r="J53" s="68">
        <v>30000</v>
      </c>
      <c r="K53" s="68">
        <f t="shared" si="0"/>
        <v>30</v>
      </c>
      <c r="L53" s="73">
        <f>K53+J53</f>
        <v>30030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</row>
    <row r="54" spans="1:156" s="1" customFormat="1" ht="18.75">
      <c r="A54" s="4">
        <v>100102</v>
      </c>
      <c r="B54" s="50" t="s">
        <v>96</v>
      </c>
      <c r="C54" s="79" t="s">
        <v>18</v>
      </c>
      <c r="D54" s="96" t="s">
        <v>12</v>
      </c>
      <c r="E54" s="85"/>
      <c r="F54" s="8"/>
      <c r="G54" s="8"/>
      <c r="H54" s="8"/>
      <c r="I54" s="8"/>
      <c r="J54" s="68">
        <v>30000000</v>
      </c>
      <c r="K54" s="68">
        <f>ROUND(J54/1000,1)+6.3-100+8250-1000</f>
        <v>37156.3</v>
      </c>
      <c r="L54" s="73">
        <f>K54+J54</f>
        <v>30037156.3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56" s="1" customFormat="1" ht="37.5">
      <c r="A55" s="4">
        <v>100106</v>
      </c>
      <c r="B55" s="50" t="s">
        <v>96</v>
      </c>
      <c r="C55" s="79" t="s">
        <v>33</v>
      </c>
      <c r="D55" s="96" t="s">
        <v>12</v>
      </c>
      <c r="E55" s="85"/>
      <c r="F55" s="8"/>
      <c r="G55" s="8"/>
      <c r="H55" s="8"/>
      <c r="I55" s="8"/>
      <c r="J55" s="68">
        <v>2000000</v>
      </c>
      <c r="K55" s="68">
        <f>ROUND(J55/1000,1)+1000</f>
        <v>3000</v>
      </c>
      <c r="L55" s="73">
        <f>K55+J55</f>
        <v>2003000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</row>
    <row r="56" spans="1:156" s="1" customFormat="1" ht="18.75">
      <c r="A56" s="4">
        <v>100203</v>
      </c>
      <c r="B56" s="50" t="s">
        <v>97</v>
      </c>
      <c r="C56" s="79" t="s">
        <v>17</v>
      </c>
      <c r="D56" s="96" t="s">
        <v>12</v>
      </c>
      <c r="E56" s="85"/>
      <c r="F56" s="8"/>
      <c r="G56" s="8"/>
      <c r="H56" s="8"/>
      <c r="I56" s="8"/>
      <c r="J56" s="68">
        <f>16300000-50000</f>
        <v>16250000</v>
      </c>
      <c r="K56" s="68">
        <f>ROUND(J56/1000,1)+6500</f>
        <v>22750</v>
      </c>
      <c r="L56" s="73">
        <f>K56+J56</f>
        <v>16272750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</row>
    <row r="57" spans="1:156" s="1" customFormat="1" ht="37.5">
      <c r="A57" s="4"/>
      <c r="B57" s="50"/>
      <c r="C57" s="79" t="s">
        <v>176</v>
      </c>
      <c r="D57" s="96"/>
      <c r="E57" s="85"/>
      <c r="F57" s="8"/>
      <c r="G57" s="8"/>
      <c r="H57" s="8"/>
      <c r="I57" s="8"/>
      <c r="J57" s="68"/>
      <c r="K57" s="68">
        <v>845.9</v>
      </c>
      <c r="L57" s="7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</row>
    <row r="58" spans="1:156" s="1" customFormat="1" ht="43.5" customHeight="1">
      <c r="A58" s="4">
        <v>180409</v>
      </c>
      <c r="B58" s="50" t="s">
        <v>81</v>
      </c>
      <c r="C58" s="79" t="s">
        <v>148</v>
      </c>
      <c r="D58" s="83"/>
      <c r="E58" s="88"/>
      <c r="F58" s="6"/>
      <c r="G58" s="6"/>
      <c r="H58" s="6"/>
      <c r="I58" s="6"/>
      <c r="J58" s="68">
        <f>J59+J60+J61+J62+J63+J64</f>
        <v>12363400</v>
      </c>
      <c r="K58" s="68">
        <f>K59+K60+K61+K62+K63+K64</f>
        <v>14913.4</v>
      </c>
      <c r="L58" s="73">
        <f>L59+L61+L62+L64+L63</f>
        <v>10776713.399999999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</row>
    <row r="59" spans="1:156" s="1" customFormat="1" ht="18.75">
      <c r="A59" s="4"/>
      <c r="B59" s="4"/>
      <c r="C59" s="79" t="s">
        <v>48</v>
      </c>
      <c r="D59" s="95"/>
      <c r="E59" s="88"/>
      <c r="F59" s="6"/>
      <c r="G59" s="6"/>
      <c r="H59" s="6"/>
      <c r="I59" s="6"/>
      <c r="J59" s="68">
        <v>1525200</v>
      </c>
      <c r="K59" s="68">
        <f t="shared" si="0"/>
        <v>1525.2</v>
      </c>
      <c r="L59" s="73">
        <f aca="true" t="shared" si="3" ref="L59:L65">K59+J59</f>
        <v>1526725.2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</row>
    <row r="60" spans="1:156" s="1" customFormat="1" ht="18.75">
      <c r="A60" s="4"/>
      <c r="B60" s="4"/>
      <c r="C60" s="79" t="s">
        <v>135</v>
      </c>
      <c r="D60" s="95"/>
      <c r="E60" s="88"/>
      <c r="F60" s="6"/>
      <c r="G60" s="6"/>
      <c r="H60" s="6"/>
      <c r="I60" s="6"/>
      <c r="J60" s="68">
        <v>1600000</v>
      </c>
      <c r="K60" s="68">
        <f t="shared" si="0"/>
        <v>1600</v>
      </c>
      <c r="L60" s="73">
        <f t="shared" si="3"/>
        <v>1601600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</row>
    <row r="61" spans="1:156" s="1" customFormat="1" ht="18.75">
      <c r="A61" s="4"/>
      <c r="B61" s="4"/>
      <c r="C61" s="79" t="s">
        <v>38</v>
      </c>
      <c r="D61" s="95"/>
      <c r="E61" s="88"/>
      <c r="F61" s="6"/>
      <c r="G61" s="6"/>
      <c r="H61" s="6"/>
      <c r="I61" s="6"/>
      <c r="J61" s="68">
        <v>1830000</v>
      </c>
      <c r="K61" s="68">
        <f t="shared" si="0"/>
        <v>1830</v>
      </c>
      <c r="L61" s="73">
        <f t="shared" si="3"/>
        <v>1831830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</row>
    <row r="62" spans="1:156" s="1" customFormat="1" ht="18.75">
      <c r="A62" s="4"/>
      <c r="B62" s="4"/>
      <c r="C62" s="79" t="s">
        <v>43</v>
      </c>
      <c r="D62" s="95"/>
      <c r="E62" s="88"/>
      <c r="F62" s="6"/>
      <c r="G62" s="6"/>
      <c r="H62" s="6"/>
      <c r="I62" s="6"/>
      <c r="J62" s="68">
        <v>2500000</v>
      </c>
      <c r="K62" s="68">
        <f t="shared" si="0"/>
        <v>2500</v>
      </c>
      <c r="L62" s="73">
        <f t="shared" si="3"/>
        <v>2502500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</row>
    <row r="63" spans="1:156" s="1" customFormat="1" ht="18.75">
      <c r="A63" s="4"/>
      <c r="B63" s="4"/>
      <c r="C63" s="79" t="s">
        <v>109</v>
      </c>
      <c r="D63" s="95"/>
      <c r="E63" s="88"/>
      <c r="F63" s="6"/>
      <c r="G63" s="6"/>
      <c r="H63" s="6"/>
      <c r="I63" s="6"/>
      <c r="J63" s="68">
        <v>8200</v>
      </c>
      <c r="K63" s="68">
        <f t="shared" si="0"/>
        <v>8.2</v>
      </c>
      <c r="L63" s="73">
        <f t="shared" si="3"/>
        <v>8208.2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</row>
    <row r="64" spans="1:156" s="1" customFormat="1" ht="18.75">
      <c r="A64" s="4"/>
      <c r="B64" s="4"/>
      <c r="C64" s="79" t="s">
        <v>49</v>
      </c>
      <c r="D64" s="95"/>
      <c r="E64" s="88"/>
      <c r="F64" s="6"/>
      <c r="G64" s="6"/>
      <c r="H64" s="6"/>
      <c r="I64" s="6"/>
      <c r="J64" s="68">
        <v>4900000</v>
      </c>
      <c r="K64" s="68">
        <f>ROUND(J64/1000,1)+2550</f>
        <v>7450</v>
      </c>
      <c r="L64" s="73">
        <f t="shared" si="3"/>
        <v>4907450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</row>
    <row r="65" spans="1:156" s="1" customFormat="1" ht="18.75">
      <c r="A65" s="4">
        <v>250380</v>
      </c>
      <c r="B65" s="50" t="s">
        <v>99</v>
      </c>
      <c r="C65" s="81" t="s">
        <v>21</v>
      </c>
      <c r="D65" s="96" t="s">
        <v>12</v>
      </c>
      <c r="E65" s="88"/>
      <c r="F65" s="6"/>
      <c r="G65" s="6"/>
      <c r="H65" s="6"/>
      <c r="I65" s="6"/>
      <c r="J65" s="68">
        <v>750500</v>
      </c>
      <c r="K65" s="68">
        <f t="shared" si="0"/>
        <v>750.5</v>
      </c>
      <c r="L65" s="73">
        <f t="shared" si="3"/>
        <v>751250.5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</row>
    <row r="66" spans="1:156" s="1" customFormat="1" ht="24.75" customHeight="1">
      <c r="A66" s="49"/>
      <c r="B66" s="49"/>
      <c r="C66" s="86" t="s">
        <v>155</v>
      </c>
      <c r="D66" s="96"/>
      <c r="E66" s="88"/>
      <c r="F66" s="6"/>
      <c r="G66" s="6"/>
      <c r="H66" s="6"/>
      <c r="I66" s="6"/>
      <c r="J66" s="67">
        <f>J67</f>
        <v>20000</v>
      </c>
      <c r="K66" s="67">
        <f>K67</f>
        <v>20</v>
      </c>
      <c r="L66" s="75">
        <f>L67</f>
        <v>20020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</row>
    <row r="67" spans="1:156" s="1" customFormat="1" ht="30" customHeight="1">
      <c r="A67" s="50" t="s">
        <v>10</v>
      </c>
      <c r="B67" s="50" t="s">
        <v>78</v>
      </c>
      <c r="C67" s="79" t="s">
        <v>11</v>
      </c>
      <c r="D67" s="96" t="s">
        <v>12</v>
      </c>
      <c r="E67" s="88"/>
      <c r="F67" s="6"/>
      <c r="G67" s="6"/>
      <c r="H67" s="6"/>
      <c r="I67" s="6"/>
      <c r="J67" s="68">
        <v>20000</v>
      </c>
      <c r="K67" s="68">
        <f t="shared" si="0"/>
        <v>20</v>
      </c>
      <c r="L67" s="73">
        <f>K67+J67</f>
        <v>20020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</row>
    <row r="68" spans="1:12" ht="39">
      <c r="A68" s="49"/>
      <c r="B68" s="49"/>
      <c r="C68" s="86" t="s">
        <v>156</v>
      </c>
      <c r="D68" s="96"/>
      <c r="E68" s="85"/>
      <c r="F68" s="8"/>
      <c r="G68" s="8"/>
      <c r="H68" s="8"/>
      <c r="I68" s="8"/>
      <c r="J68" s="67">
        <f>J69+J70+J71</f>
        <v>113641041.94</v>
      </c>
      <c r="K68" s="67">
        <f>K69+K70+K71+K136</f>
        <v>151725.2</v>
      </c>
      <c r="L68" s="75">
        <f>L69+L70+L71</f>
        <v>103771517.14000002</v>
      </c>
    </row>
    <row r="69" spans="1:12" ht="18.75">
      <c r="A69" s="50" t="s">
        <v>15</v>
      </c>
      <c r="B69" s="50" t="s">
        <v>88</v>
      </c>
      <c r="C69" s="79" t="s">
        <v>16</v>
      </c>
      <c r="D69" s="96"/>
      <c r="E69" s="85"/>
      <c r="F69" s="8"/>
      <c r="G69" s="8"/>
      <c r="H69" s="8"/>
      <c r="I69" s="8"/>
      <c r="J69" s="68">
        <v>1724000</v>
      </c>
      <c r="K69" s="68">
        <f t="shared" si="0"/>
        <v>1724</v>
      </c>
      <c r="L69" s="73">
        <f>K69+J69</f>
        <v>1725724</v>
      </c>
    </row>
    <row r="70" spans="1:12" ht="24" customHeight="1">
      <c r="A70" s="50" t="s">
        <v>29</v>
      </c>
      <c r="B70" s="50" t="s">
        <v>97</v>
      </c>
      <c r="C70" s="79" t="s">
        <v>17</v>
      </c>
      <c r="D70" s="96" t="s">
        <v>12</v>
      </c>
      <c r="E70" s="85"/>
      <c r="F70" s="8"/>
      <c r="G70" s="8"/>
      <c r="H70" s="8"/>
      <c r="I70" s="8"/>
      <c r="J70" s="68">
        <v>35000000</v>
      </c>
      <c r="K70" s="68">
        <f>ROUND(J70/1000,1)+16252.2</f>
        <v>51252.2</v>
      </c>
      <c r="L70" s="73">
        <f>K70+J70</f>
        <v>35051252.2</v>
      </c>
    </row>
    <row r="71" spans="1:12" ht="18.75">
      <c r="A71" s="16">
        <v>150101</v>
      </c>
      <c r="B71" s="50" t="s">
        <v>81</v>
      </c>
      <c r="C71" s="90" t="s">
        <v>4</v>
      </c>
      <c r="D71" s="96"/>
      <c r="E71" s="85">
        <f>E72+E93+E95</f>
        <v>231878209</v>
      </c>
      <c r="F71" s="63">
        <f>F72+F93+F95</f>
        <v>231878.2</v>
      </c>
      <c r="G71" s="8"/>
      <c r="H71" s="63">
        <f>H72+H93+H95</f>
        <v>149901132</v>
      </c>
      <c r="I71" s="63">
        <f>I72+I93+I95</f>
        <v>149901.1</v>
      </c>
      <c r="J71" s="67">
        <f>J72+J93+J95</f>
        <v>76917041.94</v>
      </c>
      <c r="K71" s="67">
        <f>K72+K93+K95</f>
        <v>91999</v>
      </c>
      <c r="L71" s="75">
        <f>L72+L93+L95</f>
        <v>66994540.940000005</v>
      </c>
    </row>
    <row r="72" spans="1:12" ht="18.75">
      <c r="A72" s="16"/>
      <c r="B72" s="16"/>
      <c r="C72" s="89" t="s">
        <v>5</v>
      </c>
      <c r="D72" s="99"/>
      <c r="E72" s="85">
        <f>SUM(E73:E92)</f>
        <v>149395188</v>
      </c>
      <c r="F72" s="63">
        <f>SUM(F73:F92)</f>
        <v>149395.2</v>
      </c>
      <c r="G72" s="8"/>
      <c r="H72" s="63">
        <f>SUM(H73:H92)</f>
        <v>89651087</v>
      </c>
      <c r="I72" s="63">
        <f>SUM(I73:I92)</f>
        <v>89651.1</v>
      </c>
      <c r="J72" s="67">
        <f>SUM(J73:J92)</f>
        <v>23468625</v>
      </c>
      <c r="K72" s="67">
        <f>SUM(K73:K92)</f>
        <v>30568.6</v>
      </c>
      <c r="L72" s="75">
        <f>SUM(L73:L92)</f>
        <v>22295893.6</v>
      </c>
    </row>
    <row r="73" spans="1:12" ht="30.75" customHeight="1">
      <c r="A73" s="9"/>
      <c r="B73" s="9"/>
      <c r="C73" s="84" t="s">
        <v>6</v>
      </c>
      <c r="D73" s="97"/>
      <c r="E73" s="80">
        <v>28556946</v>
      </c>
      <c r="F73" s="11">
        <v>28557</v>
      </c>
      <c r="G73" s="64">
        <v>86</v>
      </c>
      <c r="H73" s="13">
        <v>24569887</v>
      </c>
      <c r="I73" s="13">
        <f aca="true" t="shared" si="4" ref="I73:I94">ROUND(H73/1000,1)</f>
        <v>24569.9</v>
      </c>
      <c r="J73" s="68">
        <v>1000000</v>
      </c>
      <c r="K73" s="68">
        <f t="shared" si="0"/>
        <v>1000</v>
      </c>
      <c r="L73" s="73">
        <f aca="true" t="shared" si="5" ref="L73:L80">K73+J73</f>
        <v>1001000</v>
      </c>
    </row>
    <row r="74" spans="1:12" ht="18.75">
      <c r="A74" s="51"/>
      <c r="B74" s="51"/>
      <c r="C74" s="84" t="s">
        <v>108</v>
      </c>
      <c r="D74" s="97"/>
      <c r="E74" s="80"/>
      <c r="F74" s="11">
        <f aca="true" t="shared" si="6" ref="F74:F94">ROUND(E74/1000,1)</f>
        <v>0</v>
      </c>
      <c r="G74" s="64"/>
      <c r="H74" s="11"/>
      <c r="I74" s="13">
        <f t="shared" si="4"/>
        <v>0</v>
      </c>
      <c r="J74" s="68">
        <v>1000000</v>
      </c>
      <c r="K74" s="68">
        <f t="shared" si="0"/>
        <v>1000</v>
      </c>
      <c r="L74" s="73">
        <f t="shared" si="5"/>
        <v>1001000</v>
      </c>
    </row>
    <row r="75" spans="1:12" ht="37.5">
      <c r="A75" s="51"/>
      <c r="B75" s="51"/>
      <c r="C75" s="84" t="s">
        <v>45</v>
      </c>
      <c r="D75" s="97"/>
      <c r="E75" s="80"/>
      <c r="F75" s="11">
        <f t="shared" si="6"/>
        <v>0</v>
      </c>
      <c r="G75" s="64"/>
      <c r="H75" s="11"/>
      <c r="I75" s="13">
        <f t="shared" si="4"/>
        <v>0</v>
      </c>
      <c r="J75" s="68">
        <f>3175000-436375+1000000</f>
        <v>3738625</v>
      </c>
      <c r="K75" s="68">
        <f t="shared" si="0"/>
        <v>3738.6</v>
      </c>
      <c r="L75" s="73">
        <f t="shared" si="5"/>
        <v>3742363.6</v>
      </c>
    </row>
    <row r="76" spans="1:12" ht="38.25" customHeight="1">
      <c r="A76" s="51"/>
      <c r="B76" s="51"/>
      <c r="C76" s="84" t="s">
        <v>50</v>
      </c>
      <c r="D76" s="97"/>
      <c r="E76" s="80">
        <v>55700830</v>
      </c>
      <c r="F76" s="11">
        <f t="shared" si="6"/>
        <v>55700.8</v>
      </c>
      <c r="G76" s="64">
        <v>45.3</v>
      </c>
      <c r="H76" s="11">
        <v>25223524</v>
      </c>
      <c r="I76" s="13">
        <f t="shared" si="4"/>
        <v>25223.5</v>
      </c>
      <c r="J76" s="68">
        <v>1000000</v>
      </c>
      <c r="K76" s="68">
        <v>4000</v>
      </c>
      <c r="L76" s="73">
        <f t="shared" si="5"/>
        <v>1004000</v>
      </c>
    </row>
    <row r="77" spans="1:12" ht="24" customHeight="1">
      <c r="A77" s="16"/>
      <c r="B77" s="16"/>
      <c r="C77" s="84" t="s">
        <v>157</v>
      </c>
      <c r="D77" s="97"/>
      <c r="E77" s="82">
        <v>680490</v>
      </c>
      <c r="F77" s="11">
        <f t="shared" si="6"/>
        <v>680.5</v>
      </c>
      <c r="G77" s="65">
        <v>55.9</v>
      </c>
      <c r="H77" s="13">
        <v>380490</v>
      </c>
      <c r="I77" s="13">
        <f t="shared" si="4"/>
        <v>380.5</v>
      </c>
      <c r="J77" s="68">
        <v>380000</v>
      </c>
      <c r="K77" s="68">
        <f t="shared" si="0"/>
        <v>380</v>
      </c>
      <c r="L77" s="73">
        <f t="shared" si="5"/>
        <v>380380</v>
      </c>
    </row>
    <row r="78" spans="1:12" ht="20.25" customHeight="1">
      <c r="A78" s="51"/>
      <c r="B78" s="51"/>
      <c r="C78" s="84" t="s">
        <v>158</v>
      </c>
      <c r="D78" s="97"/>
      <c r="E78" s="80"/>
      <c r="F78" s="11">
        <f t="shared" si="6"/>
        <v>0</v>
      </c>
      <c r="G78" s="64"/>
      <c r="H78" s="11"/>
      <c r="I78" s="13">
        <f t="shared" si="4"/>
        <v>0</v>
      </c>
      <c r="J78" s="68">
        <v>250000</v>
      </c>
      <c r="K78" s="68">
        <f t="shared" si="0"/>
        <v>250</v>
      </c>
      <c r="L78" s="73">
        <f t="shared" si="5"/>
        <v>250250</v>
      </c>
    </row>
    <row r="79" spans="1:12" ht="19.5" customHeight="1">
      <c r="A79" s="9"/>
      <c r="B79" s="9"/>
      <c r="C79" s="84" t="s">
        <v>41</v>
      </c>
      <c r="D79" s="97"/>
      <c r="E79" s="80">
        <v>12997832</v>
      </c>
      <c r="F79" s="11">
        <f t="shared" si="6"/>
        <v>12997.8</v>
      </c>
      <c r="G79" s="64">
        <v>47.7</v>
      </c>
      <c r="H79" s="13">
        <v>6200933</v>
      </c>
      <c r="I79" s="13">
        <f t="shared" si="4"/>
        <v>6200.9</v>
      </c>
      <c r="J79" s="68">
        <v>3000000</v>
      </c>
      <c r="K79" s="68">
        <v>5000</v>
      </c>
      <c r="L79" s="73">
        <f t="shared" si="5"/>
        <v>3005000</v>
      </c>
    </row>
    <row r="80" spans="1:12" ht="18.75">
      <c r="A80" s="51"/>
      <c r="B80" s="51"/>
      <c r="C80" s="84" t="s">
        <v>123</v>
      </c>
      <c r="D80" s="97"/>
      <c r="E80" s="80"/>
      <c r="F80" s="11">
        <f t="shared" si="6"/>
        <v>0</v>
      </c>
      <c r="G80" s="64"/>
      <c r="H80" s="11"/>
      <c r="I80" s="13">
        <f t="shared" si="4"/>
        <v>0</v>
      </c>
      <c r="J80" s="68">
        <v>1000000</v>
      </c>
      <c r="K80" s="68">
        <f aca="true" t="shared" si="7" ref="K80:K148">ROUND(J80/1000,1)</f>
        <v>1000</v>
      </c>
      <c r="L80" s="73">
        <f t="shared" si="5"/>
        <v>1001000</v>
      </c>
    </row>
    <row r="81" spans="1:12" ht="18.75">
      <c r="A81" s="51"/>
      <c r="B81" s="51"/>
      <c r="C81" s="84" t="s">
        <v>177</v>
      </c>
      <c r="D81" s="97"/>
      <c r="E81" s="80"/>
      <c r="F81" s="11"/>
      <c r="G81" s="64"/>
      <c r="H81" s="11"/>
      <c r="I81" s="13"/>
      <c r="J81" s="68"/>
      <c r="K81" s="68">
        <v>300</v>
      </c>
      <c r="L81" s="73"/>
    </row>
    <row r="82" spans="1:12" ht="18.75">
      <c r="A82" s="51"/>
      <c r="B82" s="51"/>
      <c r="C82" s="84" t="s">
        <v>124</v>
      </c>
      <c r="D82" s="97"/>
      <c r="E82" s="80"/>
      <c r="F82" s="11">
        <f t="shared" si="6"/>
        <v>0</v>
      </c>
      <c r="G82" s="64"/>
      <c r="H82" s="11"/>
      <c r="I82" s="13">
        <f t="shared" si="4"/>
        <v>0</v>
      </c>
      <c r="J82" s="68">
        <v>200000</v>
      </c>
      <c r="K82" s="68">
        <f t="shared" si="7"/>
        <v>200</v>
      </c>
      <c r="L82" s="73"/>
    </row>
    <row r="83" spans="1:12" ht="18.75">
      <c r="A83" s="51"/>
      <c r="B83" s="51"/>
      <c r="C83" s="84" t="s">
        <v>122</v>
      </c>
      <c r="D83" s="97"/>
      <c r="E83" s="80">
        <v>19937315</v>
      </c>
      <c r="F83" s="11">
        <f t="shared" si="6"/>
        <v>19937.3</v>
      </c>
      <c r="G83" s="64">
        <v>98.3</v>
      </c>
      <c r="H83" s="11">
        <v>19595302</v>
      </c>
      <c r="I83" s="13">
        <f t="shared" si="4"/>
        <v>19595.3</v>
      </c>
      <c r="J83" s="68">
        <v>500000</v>
      </c>
      <c r="K83" s="68">
        <f t="shared" si="7"/>
        <v>500</v>
      </c>
      <c r="L83" s="73">
        <f>K83+J83</f>
        <v>500500</v>
      </c>
    </row>
    <row r="84" spans="1:12" ht="18.75">
      <c r="A84" s="51"/>
      <c r="B84" s="51"/>
      <c r="C84" s="84" t="s">
        <v>28</v>
      </c>
      <c r="D84" s="97"/>
      <c r="E84" s="80">
        <v>27952784</v>
      </c>
      <c r="F84" s="11">
        <f t="shared" si="6"/>
        <v>27952.8</v>
      </c>
      <c r="G84" s="64">
        <v>36.5</v>
      </c>
      <c r="H84" s="11">
        <v>10189981</v>
      </c>
      <c r="I84" s="13">
        <f t="shared" si="4"/>
        <v>10190</v>
      </c>
      <c r="J84" s="68">
        <v>2000000</v>
      </c>
      <c r="K84" s="68">
        <f t="shared" si="7"/>
        <v>2000</v>
      </c>
      <c r="L84" s="73">
        <f>K84+J84</f>
        <v>2002000</v>
      </c>
    </row>
    <row r="85" spans="1:12" ht="37.5">
      <c r="A85" s="51"/>
      <c r="B85" s="51"/>
      <c r="C85" s="84" t="s">
        <v>126</v>
      </c>
      <c r="D85" s="97"/>
      <c r="E85" s="80">
        <v>3568991</v>
      </c>
      <c r="F85" s="11">
        <f t="shared" si="6"/>
        <v>3569</v>
      </c>
      <c r="G85" s="64">
        <v>97.8</v>
      </c>
      <c r="H85" s="11">
        <v>3490970</v>
      </c>
      <c r="I85" s="13">
        <f t="shared" si="4"/>
        <v>3491</v>
      </c>
      <c r="J85" s="68">
        <v>3400000</v>
      </c>
      <c r="K85" s="68">
        <f t="shared" si="7"/>
        <v>3400</v>
      </c>
      <c r="L85" s="73">
        <f>K85+J85</f>
        <v>3403400</v>
      </c>
    </row>
    <row r="86" spans="1:12" ht="18.75">
      <c r="A86" s="51"/>
      <c r="B86" s="51"/>
      <c r="C86" s="84" t="s">
        <v>159</v>
      </c>
      <c r="D86" s="97"/>
      <c r="E86" s="80"/>
      <c r="F86" s="11">
        <f t="shared" si="6"/>
        <v>0</v>
      </c>
      <c r="G86" s="64"/>
      <c r="H86" s="11"/>
      <c r="I86" s="13">
        <f t="shared" si="4"/>
        <v>0</v>
      </c>
      <c r="J86" s="68">
        <v>4000000</v>
      </c>
      <c r="K86" s="68">
        <f t="shared" si="7"/>
        <v>4000</v>
      </c>
      <c r="L86" s="73">
        <f>K86+J86</f>
        <v>4004000</v>
      </c>
    </row>
    <row r="87" spans="1:12" ht="28.5" customHeight="1">
      <c r="A87" s="51"/>
      <c r="B87" s="51"/>
      <c r="C87" s="84" t="s">
        <v>125</v>
      </c>
      <c r="D87" s="97"/>
      <c r="E87" s="80"/>
      <c r="F87" s="11">
        <f t="shared" si="6"/>
        <v>0</v>
      </c>
      <c r="G87" s="64"/>
      <c r="H87" s="11"/>
      <c r="I87" s="13">
        <f t="shared" si="4"/>
        <v>0</v>
      </c>
      <c r="J87" s="68">
        <v>500000</v>
      </c>
      <c r="K87" s="68">
        <f t="shared" si="7"/>
        <v>500</v>
      </c>
      <c r="L87" s="73"/>
    </row>
    <row r="88" spans="1:12" ht="28.5" customHeight="1">
      <c r="A88" s="51"/>
      <c r="B88" s="51"/>
      <c r="C88" s="84" t="s">
        <v>136</v>
      </c>
      <c r="D88" s="97"/>
      <c r="E88" s="80"/>
      <c r="F88" s="11">
        <f t="shared" si="6"/>
        <v>0</v>
      </c>
      <c r="G88" s="64"/>
      <c r="H88" s="11"/>
      <c r="I88" s="13">
        <f t="shared" si="4"/>
        <v>0</v>
      </c>
      <c r="J88" s="68">
        <v>500000</v>
      </c>
      <c r="K88" s="68">
        <f t="shared" si="7"/>
        <v>500</v>
      </c>
      <c r="L88" s="73"/>
    </row>
    <row r="89" spans="1:12" ht="28.5" customHeight="1">
      <c r="A89" s="51"/>
      <c r="B89" s="51"/>
      <c r="C89" s="109" t="s">
        <v>178</v>
      </c>
      <c r="D89" s="97"/>
      <c r="E89" s="80"/>
      <c r="F89" s="11"/>
      <c r="G89" s="64"/>
      <c r="H89" s="11"/>
      <c r="I89" s="13"/>
      <c r="J89" s="68"/>
      <c r="K89" s="68">
        <v>500</v>
      </c>
      <c r="L89" s="73"/>
    </row>
    <row r="90" spans="1:12" ht="28.5" customHeight="1">
      <c r="A90" s="51"/>
      <c r="B90" s="51"/>
      <c r="C90" s="109" t="s">
        <v>179</v>
      </c>
      <c r="D90" s="97"/>
      <c r="E90" s="80"/>
      <c r="F90" s="11"/>
      <c r="G90" s="64"/>
      <c r="H90" s="11"/>
      <c r="I90" s="13"/>
      <c r="J90" s="68"/>
      <c r="K90" s="68">
        <v>1000</v>
      </c>
      <c r="L90" s="73"/>
    </row>
    <row r="91" spans="1:12" ht="28.5" customHeight="1">
      <c r="A91" s="51"/>
      <c r="B91" s="51"/>
      <c r="C91" s="109" t="s">
        <v>180</v>
      </c>
      <c r="D91" s="97"/>
      <c r="E91" s="80"/>
      <c r="F91" s="11"/>
      <c r="G91" s="64"/>
      <c r="H91" s="11"/>
      <c r="I91" s="13"/>
      <c r="J91" s="68"/>
      <c r="K91" s="68">
        <v>300</v>
      </c>
      <c r="L91" s="73"/>
    </row>
    <row r="92" spans="1:12" ht="18.75">
      <c r="A92" s="51"/>
      <c r="B92" s="51"/>
      <c r="C92" s="84" t="s">
        <v>107</v>
      </c>
      <c r="D92" s="97"/>
      <c r="E92" s="80"/>
      <c r="F92" s="11">
        <f t="shared" si="6"/>
        <v>0</v>
      </c>
      <c r="G92" s="64"/>
      <c r="H92" s="11"/>
      <c r="I92" s="13">
        <f t="shared" si="4"/>
        <v>0</v>
      </c>
      <c r="J92" s="68">
        <v>1000000</v>
      </c>
      <c r="K92" s="68">
        <f t="shared" si="7"/>
        <v>1000</v>
      </c>
      <c r="L92" s="73">
        <f>K92+J92</f>
        <v>1001000</v>
      </c>
    </row>
    <row r="93" spans="1:12" ht="18.75">
      <c r="A93" s="51"/>
      <c r="B93" s="51"/>
      <c r="C93" s="90" t="s">
        <v>7</v>
      </c>
      <c r="D93" s="100"/>
      <c r="E93" s="88">
        <f>SUM(E94:E94)</f>
        <v>0</v>
      </c>
      <c r="F93" s="11">
        <f t="shared" si="6"/>
        <v>0</v>
      </c>
      <c r="G93" s="66"/>
      <c r="H93" s="34">
        <f>SUM(H94:H94)</f>
        <v>0</v>
      </c>
      <c r="I93" s="13">
        <f t="shared" si="4"/>
        <v>0</v>
      </c>
      <c r="J93" s="67">
        <f>SUM(J94:J94)</f>
        <v>700000</v>
      </c>
      <c r="K93" s="67">
        <f>SUM(K94:K94)</f>
        <v>700</v>
      </c>
      <c r="L93" s="75">
        <f>SUM(L94:L94)</f>
        <v>700700</v>
      </c>
    </row>
    <row r="94" spans="1:12" ht="37.5">
      <c r="A94" s="16"/>
      <c r="B94" s="16"/>
      <c r="C94" s="84" t="s">
        <v>26</v>
      </c>
      <c r="D94" s="97"/>
      <c r="E94" s="82"/>
      <c r="F94" s="11">
        <f t="shared" si="6"/>
        <v>0</v>
      </c>
      <c r="G94" s="65"/>
      <c r="H94" s="13"/>
      <c r="I94" s="13">
        <f t="shared" si="4"/>
        <v>0</v>
      </c>
      <c r="J94" s="68">
        <v>700000</v>
      </c>
      <c r="K94" s="68">
        <f t="shared" si="7"/>
        <v>700</v>
      </c>
      <c r="L94" s="73">
        <f>K94+J94</f>
        <v>700700</v>
      </c>
    </row>
    <row r="95" spans="1:12" ht="28.5" customHeight="1">
      <c r="A95" s="51"/>
      <c r="B95" s="51"/>
      <c r="C95" s="90" t="s">
        <v>8</v>
      </c>
      <c r="D95" s="100"/>
      <c r="E95" s="88">
        <f>SUM(E96:E135)</f>
        <v>82483021</v>
      </c>
      <c r="F95" s="34">
        <f>SUM(F96:F135)</f>
        <v>82483</v>
      </c>
      <c r="G95" s="66"/>
      <c r="H95" s="34">
        <f>SUM(H96:H135)</f>
        <v>60250045</v>
      </c>
      <c r="I95" s="34">
        <f>SUM(I96:I135)</f>
        <v>60250</v>
      </c>
      <c r="J95" s="70">
        <f>SUM(J96:J135)</f>
        <v>52748416.94</v>
      </c>
      <c r="K95" s="70">
        <f>SUM(K96:K135)</f>
        <v>60730.399999999994</v>
      </c>
      <c r="L95" s="76">
        <f>SUM(L96:L135)</f>
        <v>43997947.34</v>
      </c>
    </row>
    <row r="96" spans="1:12" ht="18.75">
      <c r="A96" s="51"/>
      <c r="B96" s="51"/>
      <c r="C96" s="84" t="s">
        <v>27</v>
      </c>
      <c r="D96" s="97"/>
      <c r="E96" s="80">
        <v>9995386</v>
      </c>
      <c r="F96" s="11">
        <v>9995.3</v>
      </c>
      <c r="G96" s="64">
        <v>37.5</v>
      </c>
      <c r="H96" s="11">
        <v>3747696</v>
      </c>
      <c r="I96" s="13">
        <f aca="true" t="shared" si="8" ref="I96:I135">ROUND(H96/1000,1)</f>
        <v>3747.7</v>
      </c>
      <c r="J96" s="68">
        <v>200000</v>
      </c>
      <c r="K96" s="68">
        <f t="shared" si="7"/>
        <v>200</v>
      </c>
      <c r="L96" s="73">
        <f aca="true" t="shared" si="9" ref="L96:L109">K96+J96</f>
        <v>200200</v>
      </c>
    </row>
    <row r="97" spans="1:12" ht="18.75">
      <c r="A97" s="51"/>
      <c r="B97" s="51"/>
      <c r="C97" s="84" t="s">
        <v>36</v>
      </c>
      <c r="D97" s="97"/>
      <c r="E97" s="80">
        <v>17687640</v>
      </c>
      <c r="F97" s="11">
        <f aca="true" t="shared" si="10" ref="F97:F135">ROUND(E97/1000,1)</f>
        <v>17687.6</v>
      </c>
      <c r="G97" s="64">
        <v>63.8</v>
      </c>
      <c r="H97" s="11">
        <v>11282117</v>
      </c>
      <c r="I97" s="13">
        <f t="shared" si="8"/>
        <v>11282.1</v>
      </c>
      <c r="J97" s="68">
        <v>2020000</v>
      </c>
      <c r="K97" s="68">
        <v>4280</v>
      </c>
      <c r="L97" s="73">
        <f t="shared" si="9"/>
        <v>2024280</v>
      </c>
    </row>
    <row r="98" spans="1:12" ht="18.75">
      <c r="A98" s="51"/>
      <c r="B98" s="51"/>
      <c r="C98" s="84" t="s">
        <v>51</v>
      </c>
      <c r="D98" s="97"/>
      <c r="E98" s="80">
        <v>2191080</v>
      </c>
      <c r="F98" s="11">
        <f t="shared" si="10"/>
        <v>2191.1</v>
      </c>
      <c r="G98" s="64">
        <v>54.4</v>
      </c>
      <c r="H98" s="11">
        <v>1191080</v>
      </c>
      <c r="I98" s="13">
        <f t="shared" si="8"/>
        <v>1191.1</v>
      </c>
      <c r="J98" s="68">
        <v>1100000</v>
      </c>
      <c r="K98" s="68">
        <f t="shared" si="7"/>
        <v>1100</v>
      </c>
      <c r="L98" s="73">
        <f t="shared" si="9"/>
        <v>1101100</v>
      </c>
    </row>
    <row r="99" spans="1:12" ht="18.75">
      <c r="A99" s="51"/>
      <c r="B99" s="51"/>
      <c r="C99" s="84" t="s">
        <v>160</v>
      </c>
      <c r="D99" s="97"/>
      <c r="E99" s="80"/>
      <c r="F99" s="11">
        <f t="shared" si="10"/>
        <v>0</v>
      </c>
      <c r="G99" s="64"/>
      <c r="H99" s="11"/>
      <c r="I99" s="13">
        <f t="shared" si="8"/>
        <v>0</v>
      </c>
      <c r="J99" s="68">
        <v>2461510</v>
      </c>
      <c r="K99" s="68">
        <f t="shared" si="7"/>
        <v>2461.5</v>
      </c>
      <c r="L99" s="73">
        <f t="shared" si="9"/>
        <v>2463971.5</v>
      </c>
    </row>
    <row r="100" spans="1:12" ht="24.75" customHeight="1">
      <c r="A100" s="51"/>
      <c r="B100" s="51"/>
      <c r="C100" s="84" t="s">
        <v>112</v>
      </c>
      <c r="D100" s="97"/>
      <c r="E100" s="80"/>
      <c r="F100" s="11">
        <f t="shared" si="10"/>
        <v>0</v>
      </c>
      <c r="G100" s="64"/>
      <c r="H100" s="11"/>
      <c r="I100" s="13">
        <f t="shared" si="8"/>
        <v>0</v>
      </c>
      <c r="J100" s="68">
        <v>250000</v>
      </c>
      <c r="K100" s="68">
        <f t="shared" si="7"/>
        <v>250</v>
      </c>
      <c r="L100" s="73">
        <f t="shared" si="9"/>
        <v>250250</v>
      </c>
    </row>
    <row r="101" spans="1:12" ht="18.75">
      <c r="A101" s="51"/>
      <c r="B101" s="51"/>
      <c r="C101" s="84" t="s">
        <v>161</v>
      </c>
      <c r="D101" s="97"/>
      <c r="E101" s="80"/>
      <c r="F101" s="11">
        <f t="shared" si="10"/>
        <v>0</v>
      </c>
      <c r="G101" s="64"/>
      <c r="H101" s="11"/>
      <c r="I101" s="13">
        <f t="shared" si="8"/>
        <v>0</v>
      </c>
      <c r="J101" s="68">
        <f>2375600+498256</f>
        <v>2873856</v>
      </c>
      <c r="K101" s="68">
        <f t="shared" si="7"/>
        <v>2873.9</v>
      </c>
      <c r="L101" s="73">
        <f t="shared" si="9"/>
        <v>2876729.9</v>
      </c>
    </row>
    <row r="102" spans="1:12" ht="18.75">
      <c r="A102" s="51"/>
      <c r="B102" s="51"/>
      <c r="C102" s="84" t="s">
        <v>42</v>
      </c>
      <c r="D102" s="97"/>
      <c r="E102" s="80"/>
      <c r="F102" s="11">
        <f t="shared" si="10"/>
        <v>0</v>
      </c>
      <c r="G102" s="64"/>
      <c r="H102" s="11"/>
      <c r="I102" s="13">
        <f t="shared" si="8"/>
        <v>0</v>
      </c>
      <c r="J102" s="68">
        <f>5075+3831675</f>
        <v>3836750</v>
      </c>
      <c r="K102" s="68">
        <v>3836.7</v>
      </c>
      <c r="L102" s="73">
        <f t="shared" si="9"/>
        <v>3840586.7</v>
      </c>
    </row>
    <row r="103" spans="1:12" ht="18.75">
      <c r="A103" s="51"/>
      <c r="B103" s="51"/>
      <c r="C103" s="84" t="s">
        <v>113</v>
      </c>
      <c r="D103" s="97"/>
      <c r="E103" s="80"/>
      <c r="F103" s="11">
        <f t="shared" si="10"/>
        <v>0</v>
      </c>
      <c r="G103" s="64"/>
      <c r="H103" s="11"/>
      <c r="I103" s="13">
        <f t="shared" si="8"/>
        <v>0</v>
      </c>
      <c r="J103" s="68">
        <v>431300</v>
      </c>
      <c r="K103" s="68">
        <f t="shared" si="7"/>
        <v>431.3</v>
      </c>
      <c r="L103" s="73">
        <f t="shared" si="9"/>
        <v>431731.3</v>
      </c>
    </row>
    <row r="104" spans="1:12" ht="18.75">
      <c r="A104" s="51"/>
      <c r="B104" s="51"/>
      <c r="C104" s="84" t="s">
        <v>53</v>
      </c>
      <c r="D104" s="97"/>
      <c r="E104" s="80">
        <v>580590</v>
      </c>
      <c r="F104" s="11">
        <f t="shared" si="10"/>
        <v>580.6</v>
      </c>
      <c r="G104" s="64">
        <v>14</v>
      </c>
      <c r="H104" s="11">
        <v>81493</v>
      </c>
      <c r="I104" s="13">
        <f t="shared" si="8"/>
        <v>81.5</v>
      </c>
      <c r="J104" s="68">
        <v>15000</v>
      </c>
      <c r="K104" s="68">
        <f t="shared" si="7"/>
        <v>15</v>
      </c>
      <c r="L104" s="73">
        <f t="shared" si="9"/>
        <v>15015</v>
      </c>
    </row>
    <row r="105" spans="1:12" ht="18.75">
      <c r="A105" s="51"/>
      <c r="B105" s="51"/>
      <c r="C105" s="84" t="s">
        <v>106</v>
      </c>
      <c r="D105" s="97"/>
      <c r="E105" s="80"/>
      <c r="F105" s="11">
        <f t="shared" si="10"/>
        <v>0</v>
      </c>
      <c r="G105" s="64"/>
      <c r="H105" s="11"/>
      <c r="I105" s="13">
        <f t="shared" si="8"/>
        <v>0</v>
      </c>
      <c r="J105" s="68">
        <v>2000000</v>
      </c>
      <c r="K105" s="68">
        <f t="shared" si="7"/>
        <v>2000</v>
      </c>
      <c r="L105" s="73">
        <f t="shared" si="9"/>
        <v>2002000</v>
      </c>
    </row>
    <row r="106" spans="1:12" ht="23.25" customHeight="1">
      <c r="A106" s="51"/>
      <c r="B106" s="51"/>
      <c r="C106" s="84" t="s">
        <v>103</v>
      </c>
      <c r="D106" s="97"/>
      <c r="E106" s="80">
        <v>3536069</v>
      </c>
      <c r="F106" s="11">
        <f t="shared" si="10"/>
        <v>3536.1</v>
      </c>
      <c r="G106" s="64">
        <v>70.3</v>
      </c>
      <c r="H106" s="11">
        <v>2484527</v>
      </c>
      <c r="I106" s="13">
        <f t="shared" si="8"/>
        <v>2484.5</v>
      </c>
      <c r="J106" s="68">
        <v>2400000</v>
      </c>
      <c r="K106" s="68">
        <f t="shared" si="7"/>
        <v>2400</v>
      </c>
      <c r="L106" s="73">
        <f t="shared" si="9"/>
        <v>2402400</v>
      </c>
    </row>
    <row r="107" spans="1:12" ht="56.25">
      <c r="A107" s="51"/>
      <c r="B107" s="51"/>
      <c r="C107" s="84" t="s">
        <v>127</v>
      </c>
      <c r="D107" s="97"/>
      <c r="E107" s="80"/>
      <c r="F107" s="11">
        <f t="shared" si="10"/>
        <v>0</v>
      </c>
      <c r="G107" s="64"/>
      <c r="H107" s="11"/>
      <c r="I107" s="13">
        <f t="shared" si="8"/>
        <v>0</v>
      </c>
      <c r="J107" s="68">
        <v>1000000</v>
      </c>
      <c r="K107" s="68">
        <v>1422</v>
      </c>
      <c r="L107" s="73">
        <f t="shared" si="9"/>
        <v>1001422</v>
      </c>
    </row>
    <row r="108" spans="1:12" ht="75">
      <c r="A108" s="51"/>
      <c r="B108" s="51"/>
      <c r="C108" s="84" t="s">
        <v>181</v>
      </c>
      <c r="D108" s="97"/>
      <c r="E108" s="80"/>
      <c r="F108" s="11"/>
      <c r="G108" s="64"/>
      <c r="H108" s="11"/>
      <c r="I108" s="13"/>
      <c r="J108" s="68"/>
      <c r="K108" s="68">
        <v>1400</v>
      </c>
      <c r="L108" s="73"/>
    </row>
    <row r="109" spans="1:12" ht="18.75">
      <c r="A109" s="51"/>
      <c r="B109" s="51"/>
      <c r="C109" s="84" t="s">
        <v>57</v>
      </c>
      <c r="D109" s="97"/>
      <c r="E109" s="80"/>
      <c r="F109" s="11">
        <f t="shared" si="10"/>
        <v>0</v>
      </c>
      <c r="G109" s="64"/>
      <c r="H109" s="11"/>
      <c r="I109" s="13">
        <f t="shared" si="8"/>
        <v>0</v>
      </c>
      <c r="J109" s="68">
        <f>1000000+2000000</f>
        <v>3000000</v>
      </c>
      <c r="K109" s="68">
        <f>ROUND(J109/1000,1)-2000</f>
        <v>1000</v>
      </c>
      <c r="L109" s="73">
        <f t="shared" si="9"/>
        <v>3001000</v>
      </c>
    </row>
    <row r="110" spans="1:12" ht="20.25" customHeight="1">
      <c r="A110" s="51"/>
      <c r="B110" s="51"/>
      <c r="C110" s="84" t="s">
        <v>137</v>
      </c>
      <c r="D110" s="97"/>
      <c r="E110" s="80"/>
      <c r="F110" s="11">
        <f t="shared" si="10"/>
        <v>0</v>
      </c>
      <c r="G110" s="64"/>
      <c r="H110" s="11"/>
      <c r="I110" s="13">
        <f t="shared" si="8"/>
        <v>0</v>
      </c>
      <c r="J110" s="68">
        <v>1200000</v>
      </c>
      <c r="K110" s="68">
        <f t="shared" si="7"/>
        <v>1200</v>
      </c>
      <c r="L110" s="73"/>
    </row>
    <row r="111" spans="1:12" ht="18.75">
      <c r="A111" s="51"/>
      <c r="B111" s="51"/>
      <c r="C111" s="84" t="s">
        <v>52</v>
      </c>
      <c r="D111" s="97"/>
      <c r="E111" s="80"/>
      <c r="F111" s="11">
        <f t="shared" si="10"/>
        <v>0</v>
      </c>
      <c r="G111" s="64"/>
      <c r="H111" s="11"/>
      <c r="I111" s="13">
        <f t="shared" si="8"/>
        <v>0</v>
      </c>
      <c r="J111" s="68">
        <v>80000</v>
      </c>
      <c r="K111" s="68">
        <v>380</v>
      </c>
      <c r="L111" s="73">
        <f aca="true" t="shared" si="11" ref="L111:L116">K111+J111</f>
        <v>80380</v>
      </c>
    </row>
    <row r="112" spans="1:12" ht="18.75">
      <c r="A112" s="51"/>
      <c r="B112" s="51"/>
      <c r="C112" s="84" t="s">
        <v>59</v>
      </c>
      <c r="D112" s="97"/>
      <c r="E112" s="80"/>
      <c r="F112" s="11">
        <f t="shared" si="10"/>
        <v>0</v>
      </c>
      <c r="G112" s="64"/>
      <c r="H112" s="11"/>
      <c r="I112" s="13">
        <f t="shared" si="8"/>
        <v>0</v>
      </c>
      <c r="J112" s="68">
        <v>1000000</v>
      </c>
      <c r="K112" s="68">
        <v>5000</v>
      </c>
      <c r="L112" s="73">
        <f t="shared" si="11"/>
        <v>1005000</v>
      </c>
    </row>
    <row r="113" spans="1:12" ht="18.75">
      <c r="A113" s="51"/>
      <c r="B113" s="51"/>
      <c r="C113" s="84" t="s">
        <v>130</v>
      </c>
      <c r="D113" s="97"/>
      <c r="E113" s="80"/>
      <c r="F113" s="11">
        <f t="shared" si="10"/>
        <v>0</v>
      </c>
      <c r="G113" s="64"/>
      <c r="H113" s="11"/>
      <c r="I113" s="13">
        <f t="shared" si="8"/>
        <v>0</v>
      </c>
      <c r="J113" s="68">
        <v>1000000</v>
      </c>
      <c r="K113" s="68">
        <f t="shared" si="7"/>
        <v>1000</v>
      </c>
      <c r="L113" s="73">
        <f t="shared" si="11"/>
        <v>1001000</v>
      </c>
    </row>
    <row r="114" spans="1:12" ht="41.25" customHeight="1">
      <c r="A114" s="51"/>
      <c r="B114" s="51"/>
      <c r="C114" s="84" t="s">
        <v>162</v>
      </c>
      <c r="D114" s="97"/>
      <c r="E114" s="80"/>
      <c r="F114" s="11">
        <f t="shared" si="10"/>
        <v>0</v>
      </c>
      <c r="G114" s="64"/>
      <c r="H114" s="11"/>
      <c r="I114" s="13">
        <f t="shared" si="8"/>
        <v>0</v>
      </c>
      <c r="J114" s="68">
        <v>6000000</v>
      </c>
      <c r="K114" s="68">
        <f t="shared" si="7"/>
        <v>6000</v>
      </c>
      <c r="L114" s="73">
        <f t="shared" si="11"/>
        <v>6006000</v>
      </c>
    </row>
    <row r="115" spans="1:12" ht="25.5" customHeight="1">
      <c r="A115" s="51"/>
      <c r="B115" s="51"/>
      <c r="C115" s="84" t="s">
        <v>54</v>
      </c>
      <c r="D115" s="97"/>
      <c r="E115" s="80">
        <v>250015</v>
      </c>
      <c r="F115" s="11">
        <f t="shared" si="10"/>
        <v>250</v>
      </c>
      <c r="G115" s="64">
        <v>60</v>
      </c>
      <c r="H115" s="11">
        <v>150015</v>
      </c>
      <c r="I115" s="13">
        <f t="shared" si="8"/>
        <v>150</v>
      </c>
      <c r="J115" s="68">
        <v>150000</v>
      </c>
      <c r="K115" s="68">
        <f t="shared" si="7"/>
        <v>150</v>
      </c>
      <c r="L115" s="73">
        <f t="shared" si="11"/>
        <v>150150</v>
      </c>
    </row>
    <row r="116" spans="1:12" ht="29.25" customHeight="1">
      <c r="A116" s="51"/>
      <c r="B116" s="51"/>
      <c r="C116" s="84" t="s">
        <v>163</v>
      </c>
      <c r="D116" s="97"/>
      <c r="E116" s="80">
        <v>4291979</v>
      </c>
      <c r="F116" s="11">
        <f t="shared" si="10"/>
        <v>4292</v>
      </c>
      <c r="G116" s="64">
        <v>53.7</v>
      </c>
      <c r="H116" s="11">
        <v>2304238</v>
      </c>
      <c r="I116" s="13">
        <f t="shared" si="8"/>
        <v>2304.2</v>
      </c>
      <c r="J116" s="68">
        <v>2300000</v>
      </c>
      <c r="K116" s="68">
        <f t="shared" si="7"/>
        <v>2300</v>
      </c>
      <c r="L116" s="73">
        <f t="shared" si="11"/>
        <v>2302300</v>
      </c>
    </row>
    <row r="117" spans="1:12" ht="56.25">
      <c r="A117" s="51"/>
      <c r="B117" s="51"/>
      <c r="C117" s="84" t="s">
        <v>129</v>
      </c>
      <c r="D117" s="97"/>
      <c r="E117" s="80"/>
      <c r="F117" s="11">
        <f t="shared" si="10"/>
        <v>0</v>
      </c>
      <c r="G117" s="64"/>
      <c r="H117" s="11"/>
      <c r="I117" s="13">
        <f t="shared" si="8"/>
        <v>0</v>
      </c>
      <c r="J117" s="68">
        <f>1200000+1000000</f>
        <v>2200000</v>
      </c>
      <c r="K117" s="68">
        <f t="shared" si="7"/>
        <v>2200</v>
      </c>
      <c r="L117" s="73"/>
    </row>
    <row r="118" spans="1:12" ht="37.5">
      <c r="A118" s="51"/>
      <c r="B118" s="51"/>
      <c r="C118" s="84" t="s">
        <v>58</v>
      </c>
      <c r="D118" s="97"/>
      <c r="E118" s="80">
        <v>1199810</v>
      </c>
      <c r="F118" s="11">
        <f t="shared" si="10"/>
        <v>1199.8</v>
      </c>
      <c r="G118" s="64">
        <v>49.2</v>
      </c>
      <c r="H118" s="11">
        <v>589810</v>
      </c>
      <c r="I118" s="13">
        <f t="shared" si="8"/>
        <v>589.8</v>
      </c>
      <c r="J118" s="68">
        <v>580000</v>
      </c>
      <c r="K118" s="68">
        <f t="shared" si="7"/>
        <v>580</v>
      </c>
      <c r="L118" s="73">
        <f>K118+J118</f>
        <v>580580</v>
      </c>
    </row>
    <row r="119" spans="1:12" ht="37.5">
      <c r="A119" s="51"/>
      <c r="B119" s="51"/>
      <c r="C119" s="84" t="s">
        <v>139</v>
      </c>
      <c r="D119" s="97"/>
      <c r="E119" s="80"/>
      <c r="F119" s="11">
        <f t="shared" si="10"/>
        <v>0</v>
      </c>
      <c r="G119" s="64"/>
      <c r="H119" s="11"/>
      <c r="I119" s="13">
        <f t="shared" si="8"/>
        <v>0</v>
      </c>
      <c r="J119" s="68">
        <v>1000000</v>
      </c>
      <c r="K119" s="68">
        <f t="shared" si="7"/>
        <v>1000</v>
      </c>
      <c r="L119" s="73"/>
    </row>
    <row r="120" spans="1:12" ht="18.75">
      <c r="A120" s="51"/>
      <c r="B120" s="51"/>
      <c r="C120" s="84" t="s">
        <v>128</v>
      </c>
      <c r="D120" s="97"/>
      <c r="E120" s="80"/>
      <c r="F120" s="11">
        <f t="shared" si="10"/>
        <v>0</v>
      </c>
      <c r="G120" s="64"/>
      <c r="H120" s="11"/>
      <c r="I120" s="13">
        <f t="shared" si="8"/>
        <v>0</v>
      </c>
      <c r="J120" s="68">
        <v>200000</v>
      </c>
      <c r="K120" s="68">
        <f t="shared" si="7"/>
        <v>200</v>
      </c>
      <c r="L120" s="73"/>
    </row>
    <row r="121" spans="1:12" ht="37.5">
      <c r="A121" s="51"/>
      <c r="B121" s="51"/>
      <c r="C121" s="84" t="s">
        <v>105</v>
      </c>
      <c r="D121" s="97"/>
      <c r="E121" s="80"/>
      <c r="F121" s="11">
        <f t="shared" si="10"/>
        <v>0</v>
      </c>
      <c r="G121" s="64"/>
      <c r="H121" s="11"/>
      <c r="I121" s="13">
        <f t="shared" si="8"/>
        <v>0</v>
      </c>
      <c r="J121" s="68">
        <v>1000000</v>
      </c>
      <c r="K121" s="68">
        <f t="shared" si="7"/>
        <v>1000</v>
      </c>
      <c r="L121" s="73">
        <f aca="true" t="shared" si="12" ref="L121:L126">K121+J121</f>
        <v>1001000</v>
      </c>
    </row>
    <row r="122" spans="1:12" ht="37.5">
      <c r="A122" s="51"/>
      <c r="B122" s="51"/>
      <c r="C122" s="84" t="s">
        <v>64</v>
      </c>
      <c r="D122" s="97"/>
      <c r="E122" s="80"/>
      <c r="F122" s="11">
        <f t="shared" si="10"/>
        <v>0</v>
      </c>
      <c r="G122" s="64"/>
      <c r="H122" s="11"/>
      <c r="I122" s="13">
        <f t="shared" si="8"/>
        <v>0</v>
      </c>
      <c r="J122" s="68">
        <v>500000</v>
      </c>
      <c r="K122" s="68">
        <f t="shared" si="7"/>
        <v>500</v>
      </c>
      <c r="L122" s="73">
        <f t="shared" si="12"/>
        <v>500500</v>
      </c>
    </row>
    <row r="123" spans="1:12" ht="37.5">
      <c r="A123" s="51"/>
      <c r="B123" s="51"/>
      <c r="C123" s="84" t="s">
        <v>65</v>
      </c>
      <c r="D123" s="97"/>
      <c r="E123" s="80"/>
      <c r="F123" s="11">
        <f t="shared" si="10"/>
        <v>0</v>
      </c>
      <c r="G123" s="64"/>
      <c r="H123" s="11"/>
      <c r="I123" s="13">
        <f t="shared" si="8"/>
        <v>0</v>
      </c>
      <c r="J123" s="68">
        <v>500000</v>
      </c>
      <c r="K123" s="68">
        <f t="shared" si="7"/>
        <v>500</v>
      </c>
      <c r="L123" s="73">
        <f t="shared" si="12"/>
        <v>500500</v>
      </c>
    </row>
    <row r="124" spans="1:12" ht="18.75">
      <c r="A124" s="51"/>
      <c r="B124" s="51"/>
      <c r="C124" s="84" t="s">
        <v>140</v>
      </c>
      <c r="D124" s="97"/>
      <c r="E124" s="80"/>
      <c r="F124" s="11">
        <f t="shared" si="10"/>
        <v>0</v>
      </c>
      <c r="G124" s="64"/>
      <c r="H124" s="11"/>
      <c r="I124" s="13">
        <f t="shared" si="8"/>
        <v>0</v>
      </c>
      <c r="J124" s="68">
        <v>1800000</v>
      </c>
      <c r="K124" s="68">
        <v>2400</v>
      </c>
      <c r="L124" s="73">
        <f t="shared" si="12"/>
        <v>1802400</v>
      </c>
    </row>
    <row r="125" spans="1:12" ht="18.75">
      <c r="A125" s="51"/>
      <c r="B125" s="51"/>
      <c r="C125" s="84" t="s">
        <v>66</v>
      </c>
      <c r="D125" s="97"/>
      <c r="E125" s="80">
        <v>6201766</v>
      </c>
      <c r="F125" s="11">
        <f t="shared" si="10"/>
        <v>6201.8</v>
      </c>
      <c r="G125" s="64">
        <v>48.4</v>
      </c>
      <c r="H125" s="11">
        <v>3001766</v>
      </c>
      <c r="I125" s="13">
        <f t="shared" si="8"/>
        <v>3001.8</v>
      </c>
      <c r="J125" s="68">
        <f>3000000-1000000+0.94</f>
        <v>2000000.94</v>
      </c>
      <c r="K125" s="68">
        <f t="shared" si="7"/>
        <v>2000</v>
      </c>
      <c r="L125" s="73">
        <f t="shared" si="12"/>
        <v>2002000.94</v>
      </c>
    </row>
    <row r="126" spans="1:12" ht="18.75">
      <c r="A126" s="51"/>
      <c r="B126" s="51"/>
      <c r="C126" s="84" t="s">
        <v>34</v>
      </c>
      <c r="D126" s="97"/>
      <c r="E126" s="80">
        <v>4276667</v>
      </c>
      <c r="F126" s="11">
        <f t="shared" si="10"/>
        <v>4276.7</v>
      </c>
      <c r="G126" s="64">
        <v>75.4</v>
      </c>
      <c r="H126" s="11">
        <v>3225583</v>
      </c>
      <c r="I126" s="13">
        <f t="shared" si="8"/>
        <v>3225.6</v>
      </c>
      <c r="J126" s="68">
        <v>3200000</v>
      </c>
      <c r="K126" s="68">
        <f t="shared" si="7"/>
        <v>3200</v>
      </c>
      <c r="L126" s="73">
        <f t="shared" si="12"/>
        <v>3203200</v>
      </c>
    </row>
    <row r="127" spans="1:12" ht="37.5">
      <c r="A127" s="51"/>
      <c r="B127" s="51"/>
      <c r="C127" s="84" t="s">
        <v>131</v>
      </c>
      <c r="D127" s="97"/>
      <c r="E127" s="80">
        <v>3442904</v>
      </c>
      <c r="F127" s="11">
        <f t="shared" si="10"/>
        <v>3442.9</v>
      </c>
      <c r="G127" s="64">
        <v>98.3</v>
      </c>
      <c r="H127" s="11">
        <v>3382909</v>
      </c>
      <c r="I127" s="13">
        <f t="shared" si="8"/>
        <v>3382.9</v>
      </c>
      <c r="J127" s="68">
        <v>1000000</v>
      </c>
      <c r="K127" s="68">
        <f t="shared" si="7"/>
        <v>1000</v>
      </c>
      <c r="L127" s="73"/>
    </row>
    <row r="128" spans="1:12" ht="18.75">
      <c r="A128" s="51"/>
      <c r="B128" s="51"/>
      <c r="C128" s="84" t="s">
        <v>133</v>
      </c>
      <c r="D128" s="97"/>
      <c r="E128" s="80">
        <v>25831121</v>
      </c>
      <c r="F128" s="11">
        <f t="shared" si="10"/>
        <v>25831.1</v>
      </c>
      <c r="G128" s="64"/>
      <c r="H128" s="11">
        <v>25831121</v>
      </c>
      <c r="I128" s="13">
        <f t="shared" si="8"/>
        <v>25831.1</v>
      </c>
      <c r="J128" s="68">
        <v>1000000</v>
      </c>
      <c r="K128" s="68">
        <v>2000</v>
      </c>
      <c r="L128" s="73"/>
    </row>
    <row r="129" spans="1:12" ht="18.75">
      <c r="A129" s="51"/>
      <c r="B129" s="51"/>
      <c r="C129" s="84" t="s">
        <v>132</v>
      </c>
      <c r="D129" s="97"/>
      <c r="E129" s="80"/>
      <c r="F129" s="11">
        <f t="shared" si="10"/>
        <v>0</v>
      </c>
      <c r="G129" s="64"/>
      <c r="H129" s="11"/>
      <c r="I129" s="13">
        <f t="shared" si="8"/>
        <v>0</v>
      </c>
      <c r="J129" s="68">
        <v>1000000</v>
      </c>
      <c r="K129" s="68">
        <f t="shared" si="7"/>
        <v>1000</v>
      </c>
      <c r="L129" s="73"/>
    </row>
    <row r="130" spans="1:12" ht="18.75">
      <c r="A130" s="51"/>
      <c r="B130" s="51"/>
      <c r="C130" s="84" t="s">
        <v>138</v>
      </c>
      <c r="D130" s="97"/>
      <c r="E130" s="80"/>
      <c r="F130" s="11">
        <f t="shared" si="10"/>
        <v>0</v>
      </c>
      <c r="G130" s="64"/>
      <c r="H130" s="11"/>
      <c r="I130" s="13">
        <f t="shared" si="8"/>
        <v>0</v>
      </c>
      <c r="J130" s="68">
        <v>1000000</v>
      </c>
      <c r="K130" s="68">
        <f t="shared" si="7"/>
        <v>1000</v>
      </c>
      <c r="L130" s="73"/>
    </row>
    <row r="131" spans="1:12" ht="37.5">
      <c r="A131" s="51"/>
      <c r="B131" s="51"/>
      <c r="C131" s="84" t="s">
        <v>104</v>
      </c>
      <c r="D131" s="97"/>
      <c r="E131" s="80">
        <v>2997994</v>
      </c>
      <c r="F131" s="11">
        <f t="shared" si="10"/>
        <v>2998</v>
      </c>
      <c r="G131" s="64">
        <v>99.2</v>
      </c>
      <c r="H131" s="11">
        <v>2977690</v>
      </c>
      <c r="I131" s="13">
        <f t="shared" si="8"/>
        <v>2977.7</v>
      </c>
      <c r="J131" s="68">
        <v>1900000</v>
      </c>
      <c r="K131" s="68">
        <f t="shared" si="7"/>
        <v>1900</v>
      </c>
      <c r="L131" s="73">
        <f>K131+J131</f>
        <v>1901900</v>
      </c>
    </row>
    <row r="132" spans="1:12" ht="30" customHeight="1">
      <c r="A132" s="51"/>
      <c r="B132" s="51"/>
      <c r="C132" s="84" t="s">
        <v>55</v>
      </c>
      <c r="D132" s="97"/>
      <c r="E132" s="80"/>
      <c r="F132" s="11">
        <f t="shared" si="10"/>
        <v>0</v>
      </c>
      <c r="G132" s="11"/>
      <c r="H132" s="11"/>
      <c r="I132" s="13">
        <f t="shared" si="8"/>
        <v>0</v>
      </c>
      <c r="J132" s="68">
        <v>100000</v>
      </c>
      <c r="K132" s="68">
        <f t="shared" si="7"/>
        <v>100</v>
      </c>
      <c r="L132" s="73">
        <f>K132+J132</f>
        <v>100100</v>
      </c>
    </row>
    <row r="133" spans="1:12" ht="40.5" customHeight="1">
      <c r="A133" s="51"/>
      <c r="B133" s="51"/>
      <c r="C133" s="84" t="s">
        <v>134</v>
      </c>
      <c r="D133" s="97"/>
      <c r="E133" s="80"/>
      <c r="F133" s="11">
        <f t="shared" si="10"/>
        <v>0</v>
      </c>
      <c r="G133" s="11"/>
      <c r="H133" s="11"/>
      <c r="I133" s="13">
        <f t="shared" si="8"/>
        <v>0</v>
      </c>
      <c r="J133" s="68">
        <v>200000</v>
      </c>
      <c r="K133" s="68">
        <f t="shared" si="7"/>
        <v>200</v>
      </c>
      <c r="L133" s="73"/>
    </row>
    <row r="134" spans="1:12" ht="46.5" customHeight="1">
      <c r="A134" s="51"/>
      <c r="B134" s="51"/>
      <c r="C134" s="84" t="s">
        <v>114</v>
      </c>
      <c r="D134" s="97"/>
      <c r="E134" s="80"/>
      <c r="F134" s="11">
        <f t="shared" si="10"/>
        <v>0</v>
      </c>
      <c r="G134" s="11"/>
      <c r="H134" s="11"/>
      <c r="I134" s="13">
        <f t="shared" si="8"/>
        <v>0</v>
      </c>
      <c r="J134" s="68">
        <v>150000</v>
      </c>
      <c r="K134" s="68">
        <f t="shared" si="7"/>
        <v>150</v>
      </c>
      <c r="L134" s="73">
        <f>K134+J134</f>
        <v>150150</v>
      </c>
    </row>
    <row r="135" spans="1:12" ht="27" customHeight="1">
      <c r="A135" s="51"/>
      <c r="B135" s="51"/>
      <c r="C135" s="84" t="s">
        <v>56</v>
      </c>
      <c r="D135" s="97"/>
      <c r="E135" s="80"/>
      <c r="F135" s="11">
        <f t="shared" si="10"/>
        <v>0</v>
      </c>
      <c r="G135" s="11"/>
      <c r="H135" s="5"/>
      <c r="I135" s="13">
        <f t="shared" si="8"/>
        <v>0</v>
      </c>
      <c r="J135" s="68">
        <v>100000</v>
      </c>
      <c r="K135" s="68">
        <f t="shared" si="7"/>
        <v>100</v>
      </c>
      <c r="L135" s="73">
        <f>K135+J135</f>
        <v>100100</v>
      </c>
    </row>
    <row r="136" spans="1:12" ht="56.25">
      <c r="A136" s="51"/>
      <c r="B136" s="51"/>
      <c r="C136" s="84" t="s">
        <v>148</v>
      </c>
      <c r="D136" s="97"/>
      <c r="E136" s="80"/>
      <c r="F136" s="11"/>
      <c r="G136" s="11"/>
      <c r="H136" s="5"/>
      <c r="I136" s="13"/>
      <c r="J136" s="68"/>
      <c r="K136" s="68">
        <f>K137</f>
        <v>6750</v>
      </c>
      <c r="L136" s="73"/>
    </row>
    <row r="137" spans="1:12" ht="24.75" customHeight="1">
      <c r="A137" s="51"/>
      <c r="B137" s="51"/>
      <c r="C137" s="84" t="s">
        <v>182</v>
      </c>
      <c r="D137" s="97"/>
      <c r="E137" s="80"/>
      <c r="F137" s="11"/>
      <c r="G137" s="11"/>
      <c r="H137" s="5"/>
      <c r="I137" s="13"/>
      <c r="J137" s="68"/>
      <c r="K137" s="68">
        <v>6750</v>
      </c>
      <c r="L137" s="73"/>
    </row>
    <row r="138" spans="1:157" s="3" customFormat="1" ht="29.25" customHeight="1">
      <c r="A138" s="49"/>
      <c r="B138" s="49"/>
      <c r="C138" s="94" t="s">
        <v>164</v>
      </c>
      <c r="D138" s="99"/>
      <c r="E138" s="88"/>
      <c r="F138" s="34"/>
      <c r="G138" s="34"/>
      <c r="H138" s="6"/>
      <c r="I138" s="6"/>
      <c r="J138" s="67">
        <f>J139+J140</f>
        <v>398000</v>
      </c>
      <c r="K138" s="67">
        <f>K139+K140</f>
        <v>398</v>
      </c>
      <c r="L138" s="75">
        <f>L139+L140</f>
        <v>398398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14"/>
    </row>
    <row r="139" spans="1:157" s="3" customFormat="1" ht="24.75" customHeight="1">
      <c r="A139" s="50" t="s">
        <v>10</v>
      </c>
      <c r="B139" s="50" t="s">
        <v>78</v>
      </c>
      <c r="C139" s="79" t="s">
        <v>11</v>
      </c>
      <c r="D139" s="96" t="s">
        <v>12</v>
      </c>
      <c r="E139" s="80"/>
      <c r="F139" s="5"/>
      <c r="G139" s="11"/>
      <c r="H139" s="5"/>
      <c r="I139" s="5"/>
      <c r="J139" s="68">
        <v>250000</v>
      </c>
      <c r="K139" s="68">
        <f t="shared" si="7"/>
        <v>250</v>
      </c>
      <c r="L139" s="73">
        <f>K139+J139</f>
        <v>250250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14"/>
    </row>
    <row r="140" spans="1:12" s="2" customFormat="1" ht="22.5" customHeight="1">
      <c r="A140" s="50" t="s">
        <v>22</v>
      </c>
      <c r="B140" s="50" t="s">
        <v>98</v>
      </c>
      <c r="C140" s="79" t="s">
        <v>39</v>
      </c>
      <c r="D140" s="96"/>
      <c r="E140" s="80"/>
      <c r="F140" s="5"/>
      <c r="G140" s="11"/>
      <c r="H140" s="5"/>
      <c r="I140" s="5"/>
      <c r="J140" s="68">
        <v>148000</v>
      </c>
      <c r="K140" s="68">
        <f t="shared" si="7"/>
        <v>148</v>
      </c>
      <c r="L140" s="73">
        <f>K140+J140</f>
        <v>148148</v>
      </c>
    </row>
    <row r="141" spans="1:12" s="31" customFormat="1" ht="39">
      <c r="A141" s="104"/>
      <c r="B141" s="104"/>
      <c r="C141" s="86" t="s">
        <v>173</v>
      </c>
      <c r="D141" s="105"/>
      <c r="E141" s="87"/>
      <c r="F141" s="30"/>
      <c r="G141" s="106"/>
      <c r="H141" s="30"/>
      <c r="I141" s="30"/>
      <c r="J141" s="107"/>
      <c r="K141" s="67">
        <f>K142</f>
        <v>134.1</v>
      </c>
      <c r="L141" s="108"/>
    </row>
    <row r="142" spans="1:12" s="31" customFormat="1" ht="19.5">
      <c r="A142" s="104"/>
      <c r="B142" s="104"/>
      <c r="C142" s="79" t="s">
        <v>11</v>
      </c>
      <c r="D142" s="105"/>
      <c r="E142" s="87"/>
      <c r="F142" s="30"/>
      <c r="G142" s="106"/>
      <c r="H142" s="30"/>
      <c r="I142" s="30"/>
      <c r="J142" s="107"/>
      <c r="K142" s="68">
        <v>134.1</v>
      </c>
      <c r="L142" s="108"/>
    </row>
    <row r="143" spans="1:12" s="35" customFormat="1" ht="27" customHeight="1">
      <c r="A143" s="49"/>
      <c r="B143" s="49"/>
      <c r="C143" s="86" t="s">
        <v>165</v>
      </c>
      <c r="D143" s="99"/>
      <c r="E143" s="88"/>
      <c r="F143" s="6"/>
      <c r="G143" s="34"/>
      <c r="H143" s="6"/>
      <c r="I143" s="6"/>
      <c r="J143" s="67">
        <f>J144</f>
        <v>30000</v>
      </c>
      <c r="K143" s="67">
        <f>K144</f>
        <v>30</v>
      </c>
      <c r="L143" s="75">
        <f>L144</f>
        <v>30030</v>
      </c>
    </row>
    <row r="144" spans="1:12" s="2" customFormat="1" ht="24.75" customHeight="1">
      <c r="A144" s="50" t="s">
        <v>10</v>
      </c>
      <c r="B144" s="50" t="s">
        <v>78</v>
      </c>
      <c r="C144" s="79" t="s">
        <v>11</v>
      </c>
      <c r="D144" s="96" t="s">
        <v>12</v>
      </c>
      <c r="E144" s="80"/>
      <c r="F144" s="5"/>
      <c r="G144" s="11"/>
      <c r="H144" s="5"/>
      <c r="I144" s="5"/>
      <c r="J144" s="68">
        <v>30000</v>
      </c>
      <c r="K144" s="68">
        <f t="shared" si="7"/>
        <v>30</v>
      </c>
      <c r="L144" s="73">
        <f>K144+J144</f>
        <v>30030</v>
      </c>
    </row>
    <row r="145" spans="1:12" ht="42" customHeight="1">
      <c r="A145" s="52"/>
      <c r="B145" s="52"/>
      <c r="C145" s="94" t="s">
        <v>166</v>
      </c>
      <c r="D145" s="96"/>
      <c r="E145" s="91"/>
      <c r="F145" s="12"/>
      <c r="G145" s="21"/>
      <c r="H145" s="12"/>
      <c r="I145" s="12"/>
      <c r="J145" s="67">
        <f>J146</f>
        <v>40000</v>
      </c>
      <c r="K145" s="67">
        <f>K146</f>
        <v>40</v>
      </c>
      <c r="L145" s="75">
        <f>L146</f>
        <v>40040</v>
      </c>
    </row>
    <row r="146" spans="1:12" ht="21" customHeight="1">
      <c r="A146" s="50" t="s">
        <v>10</v>
      </c>
      <c r="B146" s="50" t="s">
        <v>78</v>
      </c>
      <c r="C146" s="81" t="s">
        <v>11</v>
      </c>
      <c r="D146" s="96" t="s">
        <v>20</v>
      </c>
      <c r="E146" s="91"/>
      <c r="F146" s="12"/>
      <c r="G146" s="21"/>
      <c r="H146" s="12"/>
      <c r="I146" s="12"/>
      <c r="J146" s="68">
        <v>40000</v>
      </c>
      <c r="K146" s="68">
        <f t="shared" si="7"/>
        <v>40</v>
      </c>
      <c r="L146" s="73">
        <f>K146+J146</f>
        <v>40040</v>
      </c>
    </row>
    <row r="147" spans="1:12" ht="42.75" customHeight="1">
      <c r="A147" s="52"/>
      <c r="B147" s="52"/>
      <c r="C147" s="94" t="s">
        <v>167</v>
      </c>
      <c r="D147" s="96"/>
      <c r="E147" s="91"/>
      <c r="F147" s="12"/>
      <c r="G147" s="21"/>
      <c r="H147" s="12"/>
      <c r="I147" s="12"/>
      <c r="J147" s="67">
        <f>J148</f>
        <v>500000</v>
      </c>
      <c r="K147" s="67">
        <f>K148</f>
        <v>500</v>
      </c>
      <c r="L147" s="75">
        <f>L148</f>
        <v>500500</v>
      </c>
    </row>
    <row r="148" spans="1:12" ht="24.75" customHeight="1">
      <c r="A148" s="53">
        <v>250380</v>
      </c>
      <c r="B148" s="50" t="s">
        <v>99</v>
      </c>
      <c r="C148" s="81" t="s">
        <v>21</v>
      </c>
      <c r="D148" s="96" t="s">
        <v>12</v>
      </c>
      <c r="E148" s="91"/>
      <c r="F148" s="12"/>
      <c r="G148" s="12"/>
      <c r="H148" s="12"/>
      <c r="I148" s="12"/>
      <c r="J148" s="68">
        <v>500000</v>
      </c>
      <c r="K148" s="68">
        <f t="shared" si="7"/>
        <v>500</v>
      </c>
      <c r="L148" s="73">
        <f>K148+J148</f>
        <v>500500</v>
      </c>
    </row>
    <row r="149" spans="1:156" s="23" customFormat="1" ht="22.5" customHeight="1">
      <c r="A149" s="54"/>
      <c r="B149" s="54"/>
      <c r="C149" s="92" t="s">
        <v>168</v>
      </c>
      <c r="D149" s="101"/>
      <c r="E149" s="93"/>
      <c r="F149" s="55"/>
      <c r="G149" s="55"/>
      <c r="H149" s="55"/>
      <c r="I149" s="55"/>
      <c r="J149" s="67">
        <f>J147+J145+J143+J138+J68+J66+J52+J47+J45+J41+J33+J24+J14</f>
        <v>252298660.94</v>
      </c>
      <c r="K149" s="67">
        <f>K147+K145+K143+K138+K68+K66+K52+K47+K45+K41+K33+K24+K14+K141</f>
        <v>311966.1</v>
      </c>
      <c r="L149" s="75" t="e">
        <f>L147+L145+L143+L138+L68+L66+L52+L47+L45+L41+L33+L24+L14</f>
        <v>#REF!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</row>
    <row r="150" spans="1:156" s="23" customFormat="1" ht="22.5" customHeight="1">
      <c r="A150" s="22"/>
      <c r="B150" s="22"/>
      <c r="C150" s="54" t="s">
        <v>169</v>
      </c>
      <c r="D150" s="54"/>
      <c r="E150" s="55"/>
      <c r="F150" s="55"/>
      <c r="G150" s="55"/>
      <c r="H150" s="55"/>
      <c r="I150" s="55"/>
      <c r="J150" s="67"/>
      <c r="K150" s="67">
        <v>2712.2</v>
      </c>
      <c r="L150" s="7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</row>
    <row r="151" spans="1:156" s="23" customFormat="1" ht="22.5" customHeight="1">
      <c r="A151" s="22"/>
      <c r="B151" s="22"/>
      <c r="C151" s="22"/>
      <c r="D151" s="22"/>
      <c r="E151" s="24"/>
      <c r="F151" s="24"/>
      <c r="G151" s="24"/>
      <c r="H151" s="24"/>
      <c r="I151" s="24"/>
      <c r="J151" s="72"/>
      <c r="K151" s="72"/>
      <c r="L151" s="7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</row>
    <row r="152" spans="1:156" s="23" customFormat="1" ht="22.5" customHeight="1">
      <c r="A152" s="22"/>
      <c r="B152" s="22"/>
      <c r="C152" s="22"/>
      <c r="D152" s="22"/>
      <c r="E152" s="24"/>
      <c r="F152" s="24"/>
      <c r="G152" s="24"/>
      <c r="H152" s="24"/>
      <c r="I152" s="24"/>
      <c r="J152" s="72"/>
      <c r="K152" s="72"/>
      <c r="L152" s="7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</row>
    <row r="153" spans="1:156" s="23" customFormat="1" ht="22.5" customHeight="1">
      <c r="A153" s="22"/>
      <c r="B153" s="22"/>
      <c r="C153" s="22"/>
      <c r="D153" s="22"/>
      <c r="E153" s="24"/>
      <c r="F153" s="24"/>
      <c r="G153" s="24"/>
      <c r="H153" s="24"/>
      <c r="I153" s="24"/>
      <c r="J153" s="72"/>
      <c r="K153" s="72"/>
      <c r="L153" s="7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</row>
    <row r="154" spans="1:156" s="23" customFormat="1" ht="17.25" customHeight="1">
      <c r="A154" s="22"/>
      <c r="B154" s="22"/>
      <c r="C154" s="22"/>
      <c r="D154" s="22"/>
      <c r="E154" s="24"/>
      <c r="F154" s="24"/>
      <c r="G154" s="24"/>
      <c r="H154" s="24"/>
      <c r="I154" s="24"/>
      <c r="J154" s="72"/>
      <c r="K154" s="72"/>
      <c r="L154" s="7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</row>
    <row r="155" spans="1:156" s="23" customFormat="1" ht="30.75" customHeight="1">
      <c r="A155" s="125" t="s">
        <v>115</v>
      </c>
      <c r="B155" s="125"/>
      <c r="C155" s="110" t="s">
        <v>115</v>
      </c>
      <c r="D155" s="110"/>
      <c r="E155" s="111"/>
      <c r="F155" s="111"/>
      <c r="G155" s="111"/>
      <c r="H155" s="112"/>
      <c r="I155" s="118" t="s">
        <v>116</v>
      </c>
      <c r="J155" s="118"/>
      <c r="K155" s="118"/>
      <c r="L155" s="118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</row>
    <row r="156" spans="1:12" s="33" customFormat="1" ht="18" customHeight="1">
      <c r="A156" s="39" t="s">
        <v>117</v>
      </c>
      <c r="B156" s="57"/>
      <c r="C156" s="58"/>
      <c r="D156" s="59"/>
      <c r="E156" s="60"/>
      <c r="F156" s="60"/>
      <c r="G156" s="56"/>
      <c r="H156" s="56"/>
      <c r="I156" s="56"/>
      <c r="J156" s="56"/>
      <c r="K156" s="38"/>
      <c r="L156" s="42"/>
    </row>
    <row r="157" spans="1:12" s="33" customFormat="1" ht="24.75" customHeight="1">
      <c r="A157" s="124" t="s">
        <v>118</v>
      </c>
      <c r="B157" s="124"/>
      <c r="C157" s="102" t="s">
        <v>117</v>
      </c>
      <c r="D157" s="40"/>
      <c r="E157" s="41"/>
      <c r="F157" s="41"/>
      <c r="G157" s="40"/>
      <c r="H157" s="40"/>
      <c r="I157" s="40"/>
      <c r="J157" s="40"/>
      <c r="K157" s="38"/>
      <c r="L157" s="40"/>
    </row>
    <row r="158" spans="1:12" s="33" customFormat="1" ht="26.25" customHeight="1">
      <c r="A158" s="124"/>
      <c r="B158" s="124"/>
      <c r="C158" s="103" t="s">
        <v>170</v>
      </c>
      <c r="E158" s="42"/>
      <c r="F158" s="42"/>
      <c r="J158" s="45"/>
      <c r="K158" s="38"/>
      <c r="L158" s="42"/>
    </row>
    <row r="159" spans="4:11" ht="18.75">
      <c r="D159" s="25"/>
      <c r="E159" s="26"/>
      <c r="F159" s="26"/>
      <c r="G159" s="15"/>
      <c r="J159" s="43"/>
      <c r="K159" s="38"/>
    </row>
    <row r="160" spans="4:11" ht="18.75">
      <c r="D160" s="25"/>
      <c r="E160" s="26"/>
      <c r="F160" s="26"/>
      <c r="G160" s="15"/>
      <c r="J160" s="43"/>
      <c r="K160" s="38"/>
    </row>
    <row r="161" spans="4:11" ht="18.75">
      <c r="D161" s="25"/>
      <c r="E161" s="26"/>
      <c r="F161" s="26"/>
      <c r="G161" s="15"/>
      <c r="J161" s="43"/>
      <c r="K161" s="38"/>
    </row>
    <row r="162" spans="4:11" ht="18.75">
      <c r="D162" s="25"/>
      <c r="E162" s="26"/>
      <c r="F162" s="26"/>
      <c r="G162" s="15"/>
      <c r="J162" s="43"/>
      <c r="K162" s="38"/>
    </row>
    <row r="163" spans="4:10" ht="18.75">
      <c r="D163" s="25"/>
      <c r="E163" s="26"/>
      <c r="F163" s="26"/>
      <c r="G163" s="15"/>
      <c r="J163" s="43"/>
    </row>
    <row r="164" spans="4:156" s="29" customFormat="1" ht="19.5">
      <c r="D164" s="17"/>
      <c r="E164" s="27"/>
      <c r="F164" s="27"/>
      <c r="G164" s="28"/>
      <c r="J164" s="46"/>
      <c r="K164" s="37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</row>
    <row r="165" ht="18.75">
      <c r="J165" s="43"/>
    </row>
    <row r="166" ht="18.75">
      <c r="J166" s="43"/>
    </row>
    <row r="167" ht="18.75">
      <c r="J167" s="43"/>
    </row>
    <row r="168" ht="18.75">
      <c r="J168" s="43"/>
    </row>
    <row r="169" ht="18.75">
      <c r="J169" s="43"/>
    </row>
    <row r="170" ht="18.75">
      <c r="J170" s="43"/>
    </row>
    <row r="171" ht="18.75">
      <c r="J171" s="43"/>
    </row>
    <row r="172" ht="18.75">
      <c r="J172" s="43"/>
    </row>
    <row r="173" ht="18.75">
      <c r="J173" s="43"/>
    </row>
    <row r="174" ht="18.75">
      <c r="J174" s="43"/>
    </row>
    <row r="175" ht="18.75">
      <c r="J175" s="43"/>
    </row>
    <row r="176" ht="18.75">
      <c r="J176" s="43"/>
    </row>
    <row r="177" ht="18.75">
      <c r="J177" s="43"/>
    </row>
    <row r="178" ht="18.75">
      <c r="J178" s="43"/>
    </row>
    <row r="179" ht="18.75">
      <c r="J179" s="43"/>
    </row>
    <row r="180" ht="18.75">
      <c r="J180" s="43"/>
    </row>
    <row r="181" ht="18.75">
      <c r="J181" s="43"/>
    </row>
    <row r="182" ht="18.75">
      <c r="J182" s="43"/>
    </row>
    <row r="183" ht="18.75">
      <c r="J183" s="43"/>
    </row>
    <row r="184" ht="18.75">
      <c r="J184" s="43"/>
    </row>
    <row r="185" ht="18.75">
      <c r="J185" s="43"/>
    </row>
    <row r="186" ht="18.75">
      <c r="J186" s="43"/>
    </row>
    <row r="187" ht="18.75">
      <c r="J187" s="43"/>
    </row>
    <row r="188" ht="18.75">
      <c r="J188" s="43"/>
    </row>
    <row r="189" ht="18.75">
      <c r="J189" s="43"/>
    </row>
    <row r="190" ht="18.75">
      <c r="J190" s="43"/>
    </row>
    <row r="191" ht="18.75">
      <c r="J191" s="43"/>
    </row>
    <row r="192" ht="18.75">
      <c r="J192" s="43"/>
    </row>
    <row r="193" ht="18.75">
      <c r="J193" s="43"/>
    </row>
    <row r="194" ht="18.75">
      <c r="J194" s="43"/>
    </row>
    <row r="195" ht="18.75">
      <c r="J195" s="43"/>
    </row>
    <row r="196" ht="18.75">
      <c r="J196" s="43"/>
    </row>
    <row r="197" ht="18.75">
      <c r="J197" s="43"/>
    </row>
    <row r="198" ht="18.75">
      <c r="J198" s="43"/>
    </row>
    <row r="199" ht="18.75">
      <c r="J199" s="43"/>
    </row>
    <row r="200" ht="18.75">
      <c r="J200" s="43"/>
    </row>
    <row r="201" ht="18.75">
      <c r="J201" s="43"/>
    </row>
    <row r="202" ht="18.75">
      <c r="J202" s="43"/>
    </row>
    <row r="203" ht="18.75">
      <c r="J203" s="43"/>
    </row>
    <row r="204" ht="18.75">
      <c r="J204" s="43"/>
    </row>
    <row r="205" ht="18.75">
      <c r="J205" s="43"/>
    </row>
    <row r="206" ht="18.75">
      <c r="J206" s="43"/>
    </row>
    <row r="207" ht="18.75">
      <c r="J207" s="43"/>
    </row>
    <row r="208" ht="18.75">
      <c r="J208" s="43"/>
    </row>
    <row r="209" ht="18.75">
      <c r="J209" s="43"/>
    </row>
    <row r="210" ht="18.75">
      <c r="J210" s="43"/>
    </row>
    <row r="211" ht="18.75">
      <c r="J211" s="43"/>
    </row>
    <row r="212" ht="18.75">
      <c r="J212" s="43"/>
    </row>
    <row r="213" ht="18.75">
      <c r="J213" s="43"/>
    </row>
    <row r="214" ht="18.75">
      <c r="J214" s="43"/>
    </row>
    <row r="215" ht="18.75">
      <c r="J215" s="43"/>
    </row>
    <row r="216" ht="18.75">
      <c r="J216" s="43"/>
    </row>
    <row r="217" ht="18.75">
      <c r="J217" s="43"/>
    </row>
    <row r="218" ht="18.75">
      <c r="J218" s="43"/>
    </row>
    <row r="219" ht="18.75">
      <c r="J219" s="43"/>
    </row>
    <row r="220" ht="18.75">
      <c r="J220" s="43"/>
    </row>
    <row r="221" ht="18.75">
      <c r="J221" s="43"/>
    </row>
    <row r="222" ht="18.75">
      <c r="J222" s="43"/>
    </row>
    <row r="223" ht="18.75">
      <c r="J223" s="43"/>
    </row>
    <row r="224" ht="18.75">
      <c r="J224" s="43"/>
    </row>
    <row r="225" ht="18.75">
      <c r="J225" s="43"/>
    </row>
    <row r="226" ht="18.75">
      <c r="J226" s="43"/>
    </row>
    <row r="227" ht="18.75">
      <c r="J227" s="43"/>
    </row>
    <row r="228" ht="18.75">
      <c r="J228" s="43"/>
    </row>
    <row r="229" ht="18.75">
      <c r="J229" s="43"/>
    </row>
    <row r="230" ht="18.75">
      <c r="J230" s="43"/>
    </row>
    <row r="231" ht="18.75">
      <c r="J231" s="43"/>
    </row>
    <row r="232" ht="18.75">
      <c r="J232" s="43"/>
    </row>
    <row r="233" ht="18.75">
      <c r="J233" s="43"/>
    </row>
    <row r="234" ht="18.75">
      <c r="J234" s="43"/>
    </row>
    <row r="235" ht="18.75">
      <c r="J235" s="43"/>
    </row>
    <row r="236" ht="18.75">
      <c r="J236" s="43"/>
    </row>
    <row r="237" ht="18.75">
      <c r="J237" s="43"/>
    </row>
    <row r="238" ht="18.75">
      <c r="J238" s="43"/>
    </row>
    <row r="239" ht="18.75">
      <c r="J239" s="43"/>
    </row>
    <row r="240" ht="18.75">
      <c r="J240" s="43"/>
    </row>
    <row r="241" ht="18.75">
      <c r="J241" s="43"/>
    </row>
    <row r="242" ht="18.75">
      <c r="J242" s="43"/>
    </row>
    <row r="243" ht="18.75">
      <c r="J243" s="43"/>
    </row>
    <row r="244" ht="18.75">
      <c r="J244" s="43"/>
    </row>
    <row r="245" ht="18.75">
      <c r="J245" s="43"/>
    </row>
    <row r="246" ht="18.75">
      <c r="J246" s="43"/>
    </row>
    <row r="247" ht="18.75">
      <c r="J247" s="43"/>
    </row>
    <row r="248" ht="18.75">
      <c r="J248" s="43"/>
    </row>
    <row r="249" ht="18.75">
      <c r="J249" s="43"/>
    </row>
    <row r="250" ht="18.75">
      <c r="J250" s="43"/>
    </row>
    <row r="251" ht="18.75">
      <c r="J251" s="43"/>
    </row>
    <row r="252" ht="18.75">
      <c r="J252" s="43"/>
    </row>
    <row r="253" ht="18.75">
      <c r="J253" s="43"/>
    </row>
    <row r="254" ht="18.75">
      <c r="J254" s="43"/>
    </row>
    <row r="255" ht="18.75">
      <c r="J255" s="43"/>
    </row>
    <row r="256" ht="18.75">
      <c r="J256" s="43"/>
    </row>
    <row r="257" ht="18.75">
      <c r="J257" s="43"/>
    </row>
    <row r="258" ht="18.75">
      <c r="J258" s="43"/>
    </row>
    <row r="259" ht="18.75">
      <c r="J259" s="43"/>
    </row>
    <row r="260" ht="18.75">
      <c r="J260" s="43"/>
    </row>
    <row r="261" ht="18.75">
      <c r="J261" s="43"/>
    </row>
    <row r="262" ht="18.75">
      <c r="J262" s="43"/>
    </row>
    <row r="263" ht="18.75">
      <c r="J263" s="43"/>
    </row>
    <row r="264" ht="18.75">
      <c r="J264" s="43"/>
    </row>
    <row r="265" ht="18.75">
      <c r="J265" s="43"/>
    </row>
    <row r="266" ht="18.75">
      <c r="J266" s="43"/>
    </row>
    <row r="267" ht="18.75">
      <c r="J267" s="43"/>
    </row>
    <row r="268" ht="18.75">
      <c r="J268" s="43"/>
    </row>
  </sheetData>
  <sheetProtection/>
  <mergeCells count="25">
    <mergeCell ref="D11:D12"/>
    <mergeCell ref="G11:G12"/>
    <mergeCell ref="J11:J12"/>
    <mergeCell ref="F11:F12"/>
    <mergeCell ref="I11:I12"/>
    <mergeCell ref="F3:K3"/>
    <mergeCell ref="A158:B158"/>
    <mergeCell ref="A157:B157"/>
    <mergeCell ref="A155:B155"/>
    <mergeCell ref="F6:K6"/>
    <mergeCell ref="A11:A12"/>
    <mergeCell ref="K11:K12"/>
    <mergeCell ref="C11:C12"/>
    <mergeCell ref="B11:B12"/>
    <mergeCell ref="E11:E12"/>
    <mergeCell ref="F4:K4"/>
    <mergeCell ref="F5:K5"/>
    <mergeCell ref="F1:K1"/>
    <mergeCell ref="I155:L155"/>
    <mergeCell ref="H11:H12"/>
    <mergeCell ref="L11:L12"/>
    <mergeCell ref="C8:L8"/>
    <mergeCell ref="C9:L9"/>
    <mergeCell ref="E7:J7"/>
    <mergeCell ref="F2:K2"/>
  </mergeCells>
  <printOptions horizontalCentered="1"/>
  <pageMargins left="0.3937007874015748" right="0.3937007874015748" top="1.3779527559055118" bottom="0.3937007874015748" header="0.4330708661417323" footer="0.1968503937007874"/>
  <pageSetup firstPageNumber="123" useFirstPageNumber="1" fitToHeight="14" fitToWidth="1" horizontalDpi="600" verticalDpi="600" orientation="landscape" paperSize="9" scale="85" r:id="rId1"/>
  <rowBreaks count="1" manualBreakCount="1">
    <brk id="2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Users</cp:lastModifiedBy>
  <cp:lastPrinted>2016-01-14T07:27:06Z</cp:lastPrinted>
  <dcterms:created xsi:type="dcterms:W3CDTF">2011-11-24T09:09:31Z</dcterms:created>
  <dcterms:modified xsi:type="dcterms:W3CDTF">2016-01-14T07:27:38Z</dcterms:modified>
  <cp:category/>
  <cp:version/>
  <cp:contentType/>
  <cp:contentStatus/>
</cp:coreProperties>
</file>