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1055" windowHeight="6300" activeTab="0"/>
  </bookViews>
  <sheets>
    <sheet name="№1 (с)" sheetId="1" r:id="rId1"/>
  </sheets>
  <definedNames>
    <definedName name="_xlnm.Print_Titles" localSheetId="0">'№1 (с)'!$12:$12</definedName>
    <definedName name="_xlnm.Print_Area" localSheetId="0">'№1 (с)'!$A$1:$K$201</definedName>
  </definedNames>
  <calcPr fullCalcOnLoad="1"/>
</workbook>
</file>

<file path=xl/sharedStrings.xml><?xml version="1.0" encoding="utf-8"?>
<sst xmlns="http://schemas.openxmlformats.org/spreadsheetml/2006/main" count="267" uniqueCount="258">
  <si>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</si>
  <si>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</si>
  <si>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</si>
  <si>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</si>
  <si>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</si>
  <si>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10000000</t>
  </si>
  <si>
    <t>Податки на доходи, податки на прибуток, податки на збільшення ринкової вартості</t>
  </si>
  <si>
    <t>Податки на власність</t>
  </si>
  <si>
    <t>Цільові фонди</t>
  </si>
  <si>
    <t xml:space="preserve">Разом доходів </t>
  </si>
  <si>
    <t>Офіційні трансферти</t>
  </si>
  <si>
    <t>Дотації</t>
  </si>
  <si>
    <t>Субвенції</t>
  </si>
  <si>
    <t>ВСЬОГО ДОХОДІВ</t>
  </si>
  <si>
    <t>Вільний залишок коштів направлений на проведення видатків</t>
  </si>
  <si>
    <t xml:space="preserve">Фактично надійшло </t>
  </si>
  <si>
    <t>Субвенція з державного бюджету місцевим бюджетам на надання пільг  та житлових субсидій населенню на придбання твердого та рідкого  пічного побутового палива і скрапленого газу</t>
  </si>
  <si>
    <t>Земельний податок з юридичних осіб</t>
  </si>
  <si>
    <t>Орендна  плата з юридичних осіб</t>
  </si>
  <si>
    <t>Земельний податок з фізичних осіб</t>
  </si>
  <si>
    <t>Орендна  плата з фізичних осіб</t>
  </si>
  <si>
    <t>Від органів державного управління</t>
  </si>
  <si>
    <t>Податок з власників транспортних засобів та інших самохідних машин і механізмів</t>
  </si>
  <si>
    <t xml:space="preserve">Податок на прибуток підприємств  </t>
  </si>
  <si>
    <t xml:space="preserve">Податок на прибуток підприємств та фінансових установ комунальної власності </t>
  </si>
  <si>
    <t>Збір за першу реєстрацію транспортного засобу </t>
  </si>
  <si>
    <t>Збір за першу реєстрацію колісних транспортних засобів (юридичних осіб) </t>
  </si>
  <si>
    <t>Збір за першу реєстрацію колісних транспортних засобів (фізичних осіб) </t>
  </si>
  <si>
    <t>Окремі податки і збори, що зараховуються до місцевих бюджетів </t>
  </si>
  <si>
    <t>Єдиний податок  </t>
  </si>
  <si>
    <t>Єдиний податок з юридичних осіб </t>
  </si>
  <si>
    <t>Єдиний податок з фізичних осіб 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</si>
  <si>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</si>
  <si>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</si>
  <si>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</si>
  <si>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Плата за розміщення тимчасово вільних коштів місцевих бюджетів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</si>
  <si>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</si>
  <si>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</si>
  <si>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</si>
  <si>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</si>
  <si>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</si>
  <si>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</si>
  <si>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пов'язане з видачею та оформленням закордонних паспортів (посвідок) та паспортів громадян України  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</si>
  <si>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</si>
  <si>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Інші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</si>
  <si>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</si>
  <si>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</si>
  <si>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</si>
  <si>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</si>
  <si>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</si>
  <si>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</si>
  <si>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</si>
  <si>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</si>
  <si>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r>
      <t xml:space="preserve">Кошти від відчуження майна, що належить Автономній Республіці Крим та майна, що перебуває в комунальній власності </t>
    </r>
    <r>
      <rPr>
        <sz val="14"/>
        <rFont val="Times New Roman"/>
        <family val="1"/>
      </rPr>
      <t> </t>
    </r>
  </si>
  <si>
    <t>Кошти від продажу землі і нематеріальних активів </t>
  </si>
  <si>
    <t>Кошти від продажу землі  </t>
  </si>
  <si>
    <t xml:space="preserve">Субвенція на утримання об'єктів спільного користування чи ліквідацію негативних наслідків діяльності об'єктів спільного користування  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</si>
  <si>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</si>
  <si>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 xml:space="preserve"> компенсація за пільговий проїзд окремих категорій громадян</t>
  </si>
  <si>
    <t xml:space="preserve"> пільги на послуги зв`язку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</si>
  <si>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</si>
  <si>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Інші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</si>
  <si>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</si>
  <si>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>11010400 </t>
  </si>
  <si>
    <t>12030000 </t>
  </si>
  <si>
    <t>12030100 </t>
  </si>
  <si>
    <t>12030200 </t>
  </si>
  <si>
    <t>18000000 </t>
  </si>
  <si>
    <t>18050000 </t>
  </si>
  <si>
    <t>18050300 </t>
  </si>
  <si>
    <t>18050400 </t>
  </si>
  <si>
    <t>19000000 </t>
  </si>
  <si>
    <t>19010000 </t>
  </si>
  <si>
    <t>19010100 </t>
  </si>
  <si>
    <t>21050000 </t>
  </si>
  <si>
    <t>21080900 </t>
  </si>
  <si>
    <t>21081100 </t>
  </si>
  <si>
    <t>22000000 </t>
  </si>
  <si>
    <t>22010000 </t>
  </si>
  <si>
    <t>22080000 </t>
  </si>
  <si>
    <t>22080400 </t>
  </si>
  <si>
    <t>22090100 </t>
  </si>
  <si>
    <t>22090400 </t>
  </si>
  <si>
    <t>24030000 </t>
  </si>
  <si>
    <t>24060300 </t>
  </si>
  <si>
    <t>24062100 </t>
  </si>
  <si>
    <t>24110900 </t>
  </si>
  <si>
    <t>25010100 </t>
  </si>
  <si>
    <t>25010200 </t>
  </si>
  <si>
    <t>25010300 </t>
  </si>
  <si>
    <t>25010400 </t>
  </si>
  <si>
    <t>25020200 </t>
  </si>
  <si>
    <t>31010000 </t>
  </si>
  <si>
    <t>31010200 </t>
  </si>
  <si>
    <r>
      <t>31030000</t>
    </r>
    <r>
      <rPr>
        <sz val="12"/>
        <rFont val="Times New Roman"/>
        <family val="1"/>
      </rPr>
      <t> </t>
    </r>
  </si>
  <si>
    <t>33000000 </t>
  </si>
  <si>
    <t>33010000 </t>
  </si>
  <si>
    <t>33010100 </t>
  </si>
  <si>
    <t>50100000 </t>
  </si>
  <si>
    <t>18040000 </t>
  </si>
  <si>
    <t>20000000 </t>
  </si>
  <si>
    <t>Неподаткові надходження  </t>
  </si>
  <si>
    <t>21080000 </t>
  </si>
  <si>
    <t>22090000 </t>
  </si>
  <si>
    <t>Державне мито  </t>
  </si>
  <si>
    <t>24000000 </t>
  </si>
  <si>
    <t>Інші неподаткові надходження  </t>
  </si>
  <si>
    <t>24060000 </t>
  </si>
  <si>
    <t>21000000 </t>
  </si>
  <si>
    <t>Доходи від власності та підприємницької діяльності  </t>
  </si>
  <si>
    <t>30000000 </t>
  </si>
  <si>
    <t>Доходи від операцій з капіталом  </t>
  </si>
  <si>
    <t>31000000 </t>
  </si>
  <si>
    <t>Надходження від продажу основного капіталу  </t>
  </si>
  <si>
    <t>31020000 </t>
  </si>
  <si>
    <t>Надходження коштів від Державного фонду дорогоцінних металів і дорогоцінного каміння  </t>
  </si>
  <si>
    <t>25000000 </t>
  </si>
  <si>
    <t>Власні надходження бюджетних установ  </t>
  </si>
  <si>
    <t>25010000 </t>
  </si>
  <si>
    <t>Надходження від плати за послуги, що надаються бюджетними установами згідно із законодавством </t>
  </si>
  <si>
    <t>25020000 </t>
  </si>
  <si>
    <t>Інші джерела власних надходжень бюджетних установ  </t>
  </si>
  <si>
    <t>24110000 </t>
  </si>
  <si>
    <t>Доходи від операцій з кредитування та надання гарантій  </t>
  </si>
  <si>
    <t>(грн.)</t>
  </si>
  <si>
    <t>Додаткова дотація з державного бюджету  місцевим бюджетам на забезпечення пальним станцій (відділень) екстреної, швидкої та невідкладної медичної допомоги</t>
  </si>
  <si>
    <t>Додаткова дотація з державного бюджету  місцевим бюджетам на забезпечення виплат, пов’язаних із підвищенням рівня оплати праці працівників бюджетної сфери, в тому числі на підвищення посадового окладу працівника першого тарифного розряду Єдиної тарифної сітки та виплату допомоги випусникам вищих навчальних закладів, які здобули освіту за напрямами і спеціальностями медичного та фармацевтичного профілю</t>
  </si>
  <si>
    <t>19010200 </t>
  </si>
  <si>
    <t>Надходження від скидів забруднюючих речовин безпосередньо у водні об'єкти </t>
  </si>
  <si>
    <t>19010300 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</si>
  <si>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</t>
  </si>
  <si>
    <t>Додаткова дотація з державного бюджету місцевим бюджетам на поліпшення умов оплати праці медичних працівників, які надають медичну допомогу хворим на заразну та активну форму туберкульозу</t>
  </si>
  <si>
    <t>Субвенція з інших бюджетів на виконання інвестиційних проектів</t>
  </si>
  <si>
    <t xml:space="preserve">Затверджено по бюджету з урахуванням змін </t>
  </si>
  <si>
    <t>% виконання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</si>
  <si>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</si>
  <si>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</si>
  <si>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</si>
  <si>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</si>
  <si>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>Фіксований податок на доходи фізичних осіб від зайняття підприємницькою діяльністю, нарахований до 1 січня 2012 року</t>
  </si>
  <si>
    <t>Туристичний збір</t>
  </si>
  <si>
    <t xml:space="preserve">Туристичний збір, сплачений юридичними особами </t>
  </si>
  <si>
    <t xml:space="preserve">Туристичний збір, сплачений фізичними особами </t>
  </si>
  <si>
    <t>21010000 </t>
  </si>
  <si>
    <t>21010300 </t>
  </si>
  <si>
    <t>Надходження коштів пайової участі у розвитку інфраструктури населеного пункту</t>
  </si>
  <si>
    <t>Відсотки за користування позиками, які надавалися з місцевих бюджетів</t>
  </si>
  <si>
    <t>Інші надходження до фондів охорони навколишнього природного середовища  </t>
  </si>
  <si>
    <t>Єдиний податок з фізичних осіб, нарахований до 1 січня 2011 року</t>
  </si>
  <si>
    <t>Податок з власників наземних транспортних засобів та інших самохідних машин і механізмів (юридичних осіб)</t>
  </si>
  <si>
    <t>Податок з власників наземних транспортних засобів та інших самохідних машин і механізмів (з громадян)</t>
  </si>
  <si>
    <t>Податок з реклами</t>
  </si>
  <si>
    <t>Комунальний податок</t>
  </si>
  <si>
    <t>Кошти, що надходять з інших бюджетів</t>
  </si>
  <si>
    <t>Кошти,що надходять за взаємними розрахунками між місцевими бюджетами</t>
  </si>
  <si>
    <t>Додаткова дотація з державного бюджету місцевим бюджетам на покращення надання соціальних послуг найуразливішим верствам населення</t>
  </si>
  <si>
    <t>Додаткова дотація з державного бюджету місцевим бюджетам на стимулювання місцевих органів влади за перевиконання річних розрахункових обсягів податку на прибуток підприємств та акцизного податку</t>
  </si>
  <si>
    <t>Додаткова дотація з державного  бюджету місцевим бюджетам на оплату праці працівників бюджетних установ</t>
  </si>
  <si>
    <t>Субвенція з  державного  бюджету місцевим бюджетам на надання пільг з послуг зв'язку,  інших передбачених законодавством пільг (крім  пільг  на одержання ліків,   зубопротезування,   оплату   електроенергії, природного і скрапленого газу на  побутові  потреби,  твердого  та рідкого пічного побутового палива, послуг тепло-, водопостачання і водовідведення,  квартирної плати (утримання будинків і споруд  та прибудинкових  територій),  вивезення  побутового сміття та рідких нечистот),  на компенсацію втрати  частини  доходів  у  зв'язку  з відміною   податку  з  власників  транспортних  засобів  та  інших самохідних машин і механізмів та  відповідним  збільшенням  ставок акцизного  податку з пального і на компенсацію за пільговий проїзд окремих категорій громадян</t>
  </si>
  <si>
    <t>інші пільги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</si>
  <si>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</si>
  <si>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>12020400</t>
  </si>
  <si>
    <t xml:space="preserve">Податок з власників водних транспортних засобів  </t>
  </si>
  <si>
    <t xml:space="preserve">Збір за першу реєстрацію суден (фізичних осіб) </t>
  </si>
  <si>
    <t>Авансові внески з податку на прибуток підприємств та фінансових установ комунальної власності</t>
  </si>
  <si>
    <t>18010000 </t>
  </si>
  <si>
    <t>18010100 </t>
  </si>
  <si>
    <t>18010200 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</si>
  <si>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</si>
  <si>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</si>
  <si>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 xml:space="preserve">Благодійні внески, гранти та дарунки 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</si>
  <si>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об’єктів нерухомого майна, що перебувають у приватній власності фізичних або юридичних осіб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</si>
  <si>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</si>
  <si>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</t>
  </si>
  <si>
    <t>Додаткова дотація з державного бюджету місцевим бюджетам на виплату допомоги по догляду за інвалідом I чи II групи внаслідок психічного розладу</t>
  </si>
  <si>
    <t>обробку інформації з нарахування та виплати допомог і компенсацій</t>
  </si>
  <si>
    <t>пільгове медичне обслуговування громадян, які постраждали внаслідок Чорнобильської катастрофи</t>
  </si>
  <si>
    <t>поховання учасників бойових дій та інвалідів війни</t>
  </si>
  <si>
    <t xml:space="preserve">Дотації вирівнювання з державного бюджету місцевим бюджетам  </t>
  </si>
  <si>
    <t>Інші субвенції, на: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</si>
  <si>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</si>
  <si>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 xml:space="preserve">Надходження коштів з рахунків виборчих фондів  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</si>
  <si>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</si>
  <si>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 xml:space="preserve">Надходження коштів від відшкодування втрат сільськогосподарського і лісогосподарського виробництва  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</si>
  <si>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</si>
  <si>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 xml:space="preserve">Податок та збір на доходи фізичних осіб  </t>
  </si>
  <si>
    <t>Додаткова дотація з державного бюджету  на вирівнювання фінансової забезпеченості місцевих бюджетів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</si>
  <si>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</si>
  <si>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</si>
  <si>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</si>
  <si>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</si>
  <si>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</si>
  <si>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</si>
  <si>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</si>
  <si>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 xml:space="preserve">Місцеві податки 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</si>
  <si>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</si>
  <si>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</si>
  <si>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</si>
  <si>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18010300 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</si>
  <si>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</si>
  <si>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18010400 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</si>
  <si>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</si>
  <si>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</si>
  <si>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</si>
  <si>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>Освітня субвенція з державного бюджету місцевим бюджеттам</t>
  </si>
  <si>
    <t>Медична субвенція з державного бюджету місцевим бюджетам</t>
  </si>
  <si>
    <t>відшкодування витрат за лікування мешканців районів області у гінекологічному відділенні комунальної установи  «Сумська міська клінічна лікарня № 5»</t>
  </si>
  <si>
    <t>відшкодування витрат за лікування мешканців районів області у туберкульозному відділенні  комунальної установи «Сумська міська дитяча клінична лікарня Святої Зінаїди»</t>
  </si>
  <si>
    <t>забезпечення лікування хворих на цукровий та нецукровий діабет</t>
  </si>
  <si>
    <t>виплату допомоги інвалідам І групи з числа учасників бойових дій на території інших держав та сім'ям загиблих учасників бойових дій на території інших держав, які проживають у Сумській області</t>
  </si>
  <si>
    <t>встановлення телефонів інвалідам І та ІІ груп у 2015 році</t>
  </si>
  <si>
    <t>оплату компенсаційних виплат інвалідам на бензин, ремонт, техобслуговування автотранспорту та транспортне обслуговування у 2015 році</t>
  </si>
  <si>
    <t>соціально-економічний розвиток регіонів Сумської області</t>
  </si>
  <si>
    <t>Збір за провадження деяких видів підприємницької діяльності, що справлявся до 1 січня 2015 року</t>
  </si>
  <si>
    <t xml:space="preserve">Збір за провадження торговельної діяльності (роздрібна торгівля), сплачений фізичними особами, що справлявся до 1 січня 2015 року </t>
  </si>
  <si>
    <t xml:space="preserve">Збір за провадження торговельної діяльності (роздрібна торгівля), сплачений юридичними особами, що справлявся до 1 січня 2015 року </t>
  </si>
  <si>
    <t xml:space="preserve">Збір за провадження торговельної діяльності (оптова торгівля), сплачений фізичними особами, що справлявся до 1 січня 2015 року </t>
  </si>
  <si>
    <t xml:space="preserve">Збір за провадження торговельної діяльності (ресторанне господарство), сплачений фізичними особами, що справлявся до 1 січня 2015 року </t>
  </si>
  <si>
    <t xml:space="preserve">Збір за провадження торговельної діяльності (оптова торгівля), сплачений юридичними особами, що справлявся до 1 січня 2015 року </t>
  </si>
  <si>
    <t xml:space="preserve">Збір за провадження торговельної діяльності (ресторанне господарство), сплачений юридичними особами, що справлявся до 1 січня 2015 року </t>
  </si>
  <si>
    <t xml:space="preserve">Збір за провадження діяльності з надання платних послуг, сплачений юридичними особами, що справлявся до 1 січня 2015 року </t>
  </si>
  <si>
    <t xml:space="preserve">Збір за здійснення діяльності у сфері розваг, сплачений юридичними особами, що справлявся до 1 січня 2015 року </t>
  </si>
  <si>
    <t xml:space="preserve">Збір за здійснення діяльності у сфері розваг, сплачений фізичними особами, що справлявся до 1 січня 2015 року </t>
  </si>
  <si>
    <t xml:space="preserve">Збір за провадження торговельної діяльності із придбанням пільгового торгового патенту, що справлявся до 1 січня 2015 року </t>
  </si>
  <si>
    <t xml:space="preserve">Збір за провадження торговельної діяльності із придбанням короткотермінового торгового патенту, що справлявся до 1 січня 2015 року </t>
  </si>
  <si>
    <t xml:space="preserve">Збір за провадження діяльності з надання платних послуг, сплачений фізичними особами, що справлявся до 1 січня 2015 року 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</si>
  <si>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</si>
  <si>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Державне мито, не віднесене до інших категорій</t>
  </si>
  <si>
    <t>Транспортний податок з фізичних осіб </t>
  </si>
  <si>
    <t>Транспортний податок з юридичних осіб </t>
  </si>
  <si>
    <t>Плата за надання адміністративних послуг</t>
  </si>
  <si>
    <t>Плата за надання інших адміністративних послуг</t>
  </si>
  <si>
    <t xml:space="preserve"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 </t>
  </si>
  <si>
    <t>Податкові надходження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</si>
  <si>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катострофи</t>
  </si>
  <si>
    <t>Субвенція з державного бюджету місцевим бюджетам на часткове фінансування дитячо-юнацьких спортивних шкіл, які до 2015 року отримували підтримку з Фонду соціального страхування з тимчасової втрати працездатності</t>
  </si>
  <si>
    <t>будівництво доріг та ліній освітлення 12 МР м. Суми</t>
  </si>
  <si>
    <t>виконання депутатських повноважень  депутатів Сумської обласної ради</t>
  </si>
  <si>
    <t>Державне мито за дії, пов'язані з одержанням патентів на об'єкти права інтелектуальної власності, підтриманням їх чинності та передаванням прав їхніми власниками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</si>
  <si>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</si>
  <si>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І – ІІ групи з числа військовослужбовців, які брали участь у зазначеній операції, та потребують поліпшення житлових умов</t>
  </si>
  <si>
    <t>Субвенція з державного бюджету місцевим бюджетам на погашення заборгованості з різниці в тарифах на теплову енергію, опалення та постачання гарячої води, послуги з централізованого водопостачання, водовідведення, що вироблялися, транспортувалися та постачалися населенню та/або іншим підприємствам централізованого питного водопостачання та водовідведення, які надають населенню послуги з централізованого водопостачання та водовідведення, яка виникла у зв'язку з невідповідністю фактичної вартості теплової енергії та послуг з централізованого водопостачання, водовідведення, опалення та постачання гарячої води тарифам, що затверджувалися та/або погоджувалися органами державної влади чи місцевого самоврядування</t>
  </si>
  <si>
    <t>Субвенція з державного бюджету місцевим бюджетам на проведення виборів депутатів місцевих рад та сільських, селещних, міських голів</t>
  </si>
  <si>
    <t>Звіт про виконання доходної частини міського бюджету за 2015 рік</t>
  </si>
  <si>
    <t xml:space="preserve">Рентна плата за спеціальне використання води </t>
  </si>
  <si>
    <t xml:space="preserve">Надходження рентної плати за спеціальне використання води від підприємств житлово-комунального господарства </t>
  </si>
  <si>
    <t>Освітня субвенція з державного бюджету місцевим бюджетам (кошти отримані з обласного бюджету)</t>
  </si>
  <si>
    <t>Медична субвенція з державного бюджету місцевим бюджетам  (кошти отримані з обласного бюджету)</t>
  </si>
  <si>
    <t>забезпечення твердим паливом (дровами) сімей учасників антитерористичної операції</t>
  </si>
  <si>
    <t xml:space="preserve">                     Додаток № 1</t>
  </si>
  <si>
    <t xml:space="preserve">до  рішення  Сумської  міської   ради </t>
  </si>
  <si>
    <t>«Про  звіт   про  виконання  міського</t>
  </si>
  <si>
    <t>бюджету   за  2015  рік»</t>
  </si>
  <si>
    <t>Міський голова</t>
  </si>
  <si>
    <t>О.М. Лисенко</t>
  </si>
  <si>
    <t>Виконавець: Липова С.А.</t>
  </si>
  <si>
    <t>____________</t>
  </si>
  <si>
    <t>від 24 лютого 2016 року  № 366 -МР</t>
  </si>
</sst>
</file>

<file path=xl/styles.xml><?xml version="1.0" encoding="utf-8"?>
<styleSheet xmlns="http://schemas.openxmlformats.org/spreadsheetml/2006/main">
  <numFmts count="5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0.0"/>
    <numFmt numFmtId="181" formatCode="#,##0.0"/>
    <numFmt numFmtId="182" formatCode="0.00000"/>
    <numFmt numFmtId="183" formatCode="0.000000"/>
    <numFmt numFmtId="184" formatCode="0.0000000"/>
    <numFmt numFmtId="185" formatCode="0.00000000"/>
    <numFmt numFmtId="186" formatCode="0.0000"/>
    <numFmt numFmtId="187" formatCode="0.000"/>
    <numFmt numFmtId="188" formatCode="#,##0.00\ _г_р_н_.;[Red]#,##0.00\ _г_р_н_."/>
    <numFmt numFmtId="189" formatCode="#,##0.00;[Red]#,##0.00"/>
    <numFmt numFmtId="190" formatCode="#,##0.000"/>
    <numFmt numFmtId="191" formatCode="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\ _г_р_н_."/>
    <numFmt numFmtId="197" formatCode="#,##0.0000"/>
    <numFmt numFmtId="198" formatCode="#,##0.00000"/>
    <numFmt numFmtId="199" formatCode="#,##0.000000"/>
    <numFmt numFmtId="200" formatCode="#,##0.0000000"/>
    <numFmt numFmtId="201" formatCode="_-* #,##0.000_р_._-;\-* #,##0.000_р_._-;_-* &quot;-&quot;??_р_._-;_-@_-"/>
    <numFmt numFmtId="202" formatCode="_-* #,##0.0000_р_._-;\-* #,##0.0000_р_._-;_-* &quot;-&quot;??_р_._-;_-@_-"/>
    <numFmt numFmtId="203" formatCode="#,##0.000\ _г_р_н_."/>
    <numFmt numFmtId="204" formatCode="#,##0.00\ &quot;грн.&quot;"/>
    <numFmt numFmtId="205" formatCode="_-* #,##0.0_р_._-;\-* #,##0.0_р_._-;_-* &quot;-&quot;??_р_._-;_-@_-"/>
    <numFmt numFmtId="206" formatCode="_-* #,##0_р_._-;\-* #,##0_р_._-;_-* &quot;-&quot;??_р_._-;_-@_-"/>
    <numFmt numFmtId="207" formatCode="_-* #,##0.0\ _г_р_н_._-;\-* #,##0.0\ _г_р_н_._-;_-* &quot;-&quot;??\ _г_р_н_._-;_-@_-"/>
    <numFmt numFmtId="208" formatCode="_-* #,##0\ _г_р_н_._-;\-* #,##0\ _г_р_н_._-;_-* &quot;-&quot;??\ _г_р_н_._-;_-@_-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Times"/>
      <family val="0"/>
    </font>
    <font>
      <u val="single"/>
      <sz val="10"/>
      <color indexed="36"/>
      <name val="Arial Cyr"/>
      <family val="0"/>
    </font>
    <font>
      <sz val="20"/>
      <name val="Arial Cyr"/>
      <family val="0"/>
    </font>
    <font>
      <sz val="14"/>
      <name val="Times New Roman Cyr"/>
      <family val="1"/>
    </font>
    <font>
      <sz val="14"/>
      <name val="Times"/>
      <family val="0"/>
    </font>
    <font>
      <b/>
      <sz val="14"/>
      <name val="Times New Roman Cyr"/>
      <family val="1"/>
    </font>
    <font>
      <b/>
      <sz val="14"/>
      <name val="Times"/>
      <family val="0"/>
    </font>
    <font>
      <b/>
      <i/>
      <sz val="14"/>
      <name val="Times New Roman Cyr"/>
      <family val="1"/>
    </font>
    <font>
      <b/>
      <i/>
      <sz val="14"/>
      <name val="Times"/>
      <family val="0"/>
    </font>
    <font>
      <i/>
      <sz val="14"/>
      <name val="Times New Roman Cyr"/>
      <family val="1"/>
    </font>
    <font>
      <i/>
      <sz val="14"/>
      <name val="Times"/>
      <family val="0"/>
    </font>
    <font>
      <b/>
      <sz val="10"/>
      <name val="Arial Cyr"/>
      <family val="0"/>
    </font>
    <font>
      <sz val="10"/>
      <name val="Times New Roman Cyr"/>
      <family val="0"/>
    </font>
    <font>
      <i/>
      <sz val="10"/>
      <name val="Arial Cyr"/>
      <family val="0"/>
    </font>
    <font>
      <i/>
      <sz val="14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26"/>
      <name val="Times New Roman Cyr"/>
      <family val="1"/>
    </font>
    <font>
      <sz val="26"/>
      <name val="Arial Cyr"/>
      <family val="0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0"/>
      <name val="Arial Cyr"/>
      <family val="0"/>
    </font>
    <font>
      <b/>
      <sz val="10"/>
      <name val="Times New Roman"/>
      <family val="1"/>
    </font>
    <font>
      <i/>
      <sz val="14"/>
      <color indexed="9"/>
      <name val="Times"/>
      <family val="0"/>
    </font>
    <font>
      <i/>
      <sz val="14"/>
      <name val="Arial Cyr"/>
      <family val="0"/>
    </font>
    <font>
      <sz val="8"/>
      <name val="Arial Cyr"/>
      <family val="0"/>
    </font>
    <font>
      <b/>
      <sz val="26"/>
      <name val="Times New Roman Cyr"/>
      <family val="1"/>
    </font>
    <font>
      <sz val="18"/>
      <name val="Times New Roman Cyr"/>
      <family val="1"/>
    </font>
    <font>
      <sz val="22"/>
      <name val="Times New Roman Cyr"/>
      <family val="1"/>
    </font>
    <font>
      <sz val="22"/>
      <name val="Times New Roman"/>
      <family val="1"/>
    </font>
    <font>
      <sz val="12"/>
      <name val="UkrainianLazursk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Times"/>
      <family val="0"/>
    </font>
    <font>
      <b/>
      <sz val="14"/>
      <color indexed="9"/>
      <name val="Times New Roman Cyr"/>
      <family val="0"/>
    </font>
    <font>
      <sz val="23"/>
      <name val="Times New Roman"/>
      <family val="1"/>
    </font>
    <font>
      <b/>
      <sz val="14"/>
      <color indexed="9"/>
      <name val="Times"/>
      <family val="0"/>
    </font>
    <font>
      <b/>
      <sz val="23"/>
      <name val="Times New Roman"/>
      <family val="1"/>
    </font>
    <font>
      <sz val="26"/>
      <name val="Times New Roman"/>
      <family val="1"/>
    </font>
    <font>
      <b/>
      <sz val="26"/>
      <name val="Arial Cyr"/>
      <family val="0"/>
    </font>
    <font>
      <b/>
      <sz val="2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212">
    <xf numFmtId="0" fontId="0" fillId="0" borderId="0" xfId="0" applyAlignment="1">
      <alignment/>
    </xf>
    <xf numFmtId="4" fontId="5" fillId="0" borderId="1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4" fontId="11" fillId="0" borderId="1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4" fontId="9" fillId="0" borderId="10" xfId="0" applyNumberFormat="1" applyFont="1" applyFill="1" applyBorder="1" applyAlignment="1">
      <alignment horizontal="right" vertical="center" wrapText="1"/>
    </xf>
    <xf numFmtId="0" fontId="15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188" fontId="0" fillId="0" borderId="0" xfId="0" applyNumberFormat="1" applyFill="1" applyAlignment="1">
      <alignment/>
    </xf>
    <xf numFmtId="4" fontId="16" fillId="0" borderId="10" xfId="0" applyNumberFormat="1" applyFont="1" applyFill="1" applyBorder="1" applyAlignment="1">
      <alignment horizontal="right" vertical="center" wrapText="1"/>
    </xf>
    <xf numFmtId="188" fontId="4" fillId="0" borderId="0" xfId="0" applyNumberFormat="1" applyFont="1" applyFill="1" applyAlignment="1">
      <alignment/>
    </xf>
    <xf numFmtId="171" fontId="11" fillId="0" borderId="10" xfId="64" applyFont="1" applyFill="1" applyBorder="1" applyAlignment="1">
      <alignment horizontal="right" vertical="center" wrapText="1"/>
    </xf>
    <xf numFmtId="171" fontId="11" fillId="0" borderId="10" xfId="64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7" fillId="0" borderId="0" xfId="0" applyFont="1" applyFill="1" applyAlignment="1">
      <alignment/>
    </xf>
    <xf numFmtId="4" fontId="11" fillId="0" borderId="10" xfId="0" applyNumberFormat="1" applyFont="1" applyFill="1" applyBorder="1" applyAlignment="1">
      <alignment horizontal="right" vertical="center"/>
    </xf>
    <xf numFmtId="4" fontId="11" fillId="0" borderId="10" xfId="0" applyNumberFormat="1" applyFont="1" applyFill="1" applyBorder="1" applyAlignment="1">
      <alignment horizontal="right" vertical="center" wrapText="1"/>
    </xf>
    <xf numFmtId="181" fontId="12" fillId="0" borderId="10" xfId="53" applyNumberFormat="1" applyFont="1" applyFill="1" applyBorder="1" applyAlignment="1">
      <alignment horizontal="right" vertical="center"/>
      <protection/>
    </xf>
    <xf numFmtId="0" fontId="18" fillId="0" borderId="0" xfId="0" applyFont="1" applyFill="1" applyAlignment="1">
      <alignment/>
    </xf>
    <xf numFmtId="0" fontId="4" fillId="0" borderId="0" xfId="0" applyFont="1" applyFill="1" applyAlignment="1">
      <alignment horizontal="justify" vertical="distributed" wrapText="1"/>
    </xf>
    <xf numFmtId="0" fontId="18" fillId="0" borderId="0" xfId="0" applyFont="1" applyFill="1" applyAlignment="1">
      <alignment horizontal="center" vertical="center"/>
    </xf>
    <xf numFmtId="0" fontId="0" fillId="0" borderId="0" xfId="0" applyFill="1" applyAlignment="1">
      <alignment horizontal="justify" vertical="distributed" wrapText="1"/>
    </xf>
    <xf numFmtId="1" fontId="5" fillId="0" borderId="10" xfId="0" applyNumberFormat="1" applyFont="1" applyFill="1" applyBorder="1" applyAlignment="1">
      <alignment horizontal="center" vertical="distributed" wrapText="1"/>
    </xf>
    <xf numFmtId="1" fontId="5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 applyProtection="1">
      <alignment horizontal="justify" vertical="top" wrapText="1"/>
      <protection/>
    </xf>
    <xf numFmtId="181" fontId="8" fillId="0" borderId="10" xfId="53" applyNumberFormat="1" applyFont="1" applyFill="1" applyBorder="1" applyAlignment="1">
      <alignment horizontal="right" vertical="center"/>
      <protection/>
    </xf>
    <xf numFmtId="181" fontId="10" fillId="0" borderId="10" xfId="53" applyNumberFormat="1" applyFont="1" applyFill="1" applyBorder="1" applyAlignment="1">
      <alignment horizontal="right" vertical="center"/>
      <protection/>
    </xf>
    <xf numFmtId="181" fontId="6" fillId="0" borderId="10" xfId="53" applyNumberFormat="1" applyFont="1" applyFill="1" applyBorder="1" applyAlignment="1">
      <alignment horizontal="right" vertical="center"/>
      <protection/>
    </xf>
    <xf numFmtId="49" fontId="16" fillId="0" borderId="10" xfId="0" applyNumberFormat="1" applyFont="1" applyFill="1" applyBorder="1" applyAlignment="1" applyProtection="1">
      <alignment horizontal="justify" vertical="top" wrapText="1"/>
      <protection hidden="1"/>
    </xf>
    <xf numFmtId="0" fontId="18" fillId="0" borderId="10" xfId="0" applyFont="1" applyFill="1" applyBorder="1" applyAlignment="1">
      <alignment vertical="top" wrapText="1"/>
    </xf>
    <xf numFmtId="0" fontId="16" fillId="0" borderId="1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181" fontId="16" fillId="0" borderId="10" xfId="53" applyNumberFormat="1" applyFont="1" applyFill="1" applyBorder="1" applyAlignment="1">
      <alignment horizontal="right" vertical="center"/>
      <protection/>
    </xf>
    <xf numFmtId="4" fontId="18" fillId="0" borderId="10" xfId="0" applyNumberFormat="1" applyFont="1" applyFill="1" applyBorder="1" applyAlignment="1">
      <alignment horizontal="right" vertical="center" wrapText="1"/>
    </xf>
    <xf numFmtId="49" fontId="18" fillId="0" borderId="10" xfId="0" applyNumberFormat="1" applyFont="1" applyFill="1" applyBorder="1" applyAlignment="1">
      <alignment horizontal="justify" vertical="top" wrapText="1"/>
    </xf>
    <xf numFmtId="0" fontId="18" fillId="0" borderId="10" xfId="0" applyNumberFormat="1" applyFont="1" applyFill="1" applyBorder="1" applyAlignment="1">
      <alignment horizontal="justify" vertical="top" wrapText="1"/>
    </xf>
    <xf numFmtId="49" fontId="16" fillId="0" borderId="10" xfId="55" applyNumberFormat="1" applyFont="1" applyFill="1" applyBorder="1" applyAlignment="1" applyProtection="1">
      <alignment horizontal="justify" vertical="top" wrapText="1"/>
      <protection locked="0"/>
    </xf>
    <xf numFmtId="0" fontId="18" fillId="0" borderId="10" xfId="55" applyNumberFormat="1" applyFont="1" applyFill="1" applyBorder="1" applyAlignment="1" applyProtection="1">
      <alignment horizontal="justify" vertical="top" wrapText="1"/>
      <protection locked="0"/>
    </xf>
    <xf numFmtId="4" fontId="7" fillId="0" borderId="10" xfId="0" applyNumberFormat="1" applyFont="1" applyFill="1" applyBorder="1" applyAlignment="1">
      <alignment horizontal="right" vertical="center"/>
    </xf>
    <xf numFmtId="49" fontId="22" fillId="0" borderId="10" xfId="0" applyNumberFormat="1" applyFont="1" applyFill="1" applyBorder="1" applyAlignment="1" applyProtection="1">
      <alignment horizontal="justify" vertical="top" wrapText="1"/>
      <protection hidden="1"/>
    </xf>
    <xf numFmtId="0" fontId="26" fillId="0" borderId="0" xfId="0" applyFont="1" applyFill="1" applyAlignment="1">
      <alignment/>
    </xf>
    <xf numFmtId="4" fontId="22" fillId="0" borderId="10" xfId="0" applyNumberFormat="1" applyFont="1" applyFill="1" applyBorder="1" applyAlignment="1">
      <alignment horizontal="right" vertical="center" wrapText="1"/>
    </xf>
    <xf numFmtId="0" fontId="27" fillId="0" borderId="0" xfId="0" applyFont="1" applyFill="1" applyAlignment="1">
      <alignment/>
    </xf>
    <xf numFmtId="181" fontId="28" fillId="0" borderId="10" xfId="53" applyNumberFormat="1" applyFont="1" applyFill="1" applyBorder="1" applyAlignment="1">
      <alignment horizontal="right" vertical="center"/>
      <protection/>
    </xf>
    <xf numFmtId="0" fontId="29" fillId="0" borderId="0" xfId="0" applyFont="1" applyFill="1" applyAlignment="1">
      <alignment/>
    </xf>
    <xf numFmtId="181" fontId="22" fillId="0" borderId="10" xfId="53" applyNumberFormat="1" applyFont="1" applyFill="1" applyBorder="1" applyAlignment="1">
      <alignment horizontal="right" vertical="center"/>
      <protection/>
    </xf>
    <xf numFmtId="181" fontId="7" fillId="0" borderId="10" xfId="0" applyNumberFormat="1" applyFont="1" applyFill="1" applyBorder="1" applyAlignment="1">
      <alignment horizontal="right" vertical="center" wrapText="1"/>
    </xf>
    <xf numFmtId="0" fontId="32" fillId="0" borderId="0" xfId="0" applyFont="1" applyFill="1" applyAlignment="1">
      <alignment horizontal="center"/>
    </xf>
    <xf numFmtId="0" fontId="33" fillId="0" borderId="0" xfId="0" applyFont="1" applyFill="1" applyAlignment="1">
      <alignment/>
    </xf>
    <xf numFmtId="0" fontId="33" fillId="0" borderId="0" xfId="0" applyFont="1" applyFill="1" applyAlignment="1">
      <alignment horizontal="left"/>
    </xf>
    <xf numFmtId="2" fontId="18" fillId="0" borderId="10" xfId="0" applyNumberFormat="1" applyFont="1" applyFill="1" applyBorder="1" applyAlignment="1">
      <alignment horizontal="justify" vertical="top" wrapText="1"/>
    </xf>
    <xf numFmtId="1" fontId="0" fillId="0" borderId="0" xfId="0" applyNumberFormat="1" applyFill="1" applyBorder="1" applyAlignment="1">
      <alignment horizontal="center"/>
    </xf>
    <xf numFmtId="0" fontId="34" fillId="0" borderId="0" xfId="0" applyFont="1" applyFill="1" applyAlignment="1">
      <alignment/>
    </xf>
    <xf numFmtId="4" fontId="7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top" wrapText="1"/>
    </xf>
    <xf numFmtId="1" fontId="22" fillId="0" borderId="10" xfId="55" applyNumberFormat="1" applyFont="1" applyFill="1" applyBorder="1" applyAlignment="1" applyProtection="1">
      <alignment horizontal="left" vertical="center" wrapText="1"/>
      <protection locked="0"/>
    </xf>
    <xf numFmtId="1" fontId="16" fillId="0" borderId="10" xfId="55" applyNumberFormat="1" applyFont="1" applyFill="1" applyBorder="1" applyAlignment="1" applyProtection="1">
      <alignment horizontal="left" vertical="center" wrapText="1"/>
      <protection locked="0"/>
    </xf>
    <xf numFmtId="188" fontId="6" fillId="0" borderId="10" xfId="53" applyNumberFormat="1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1" fontId="18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1" fontId="23" fillId="0" borderId="10" xfId="0" applyNumberFormat="1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0" xfId="0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 applyProtection="1">
      <alignment horizontal="center" vertical="top" wrapText="1"/>
      <protection hidden="1"/>
    </xf>
    <xf numFmtId="1" fontId="23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3" fillId="0" borderId="10" xfId="0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center" vertical="center" wrapText="1"/>
    </xf>
    <xf numFmtId="191" fontId="25" fillId="0" borderId="10" xfId="54" applyNumberFormat="1" applyFont="1" applyFill="1" applyBorder="1" applyAlignment="1">
      <alignment horizontal="center" vertical="top" wrapText="1"/>
      <protection/>
    </xf>
    <xf numFmtId="0" fontId="24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1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 applyProtection="1">
      <alignment horizontal="justify" vertical="top" wrapText="1"/>
      <protection/>
    </xf>
    <xf numFmtId="4" fontId="5" fillId="0" borderId="10" xfId="0" applyNumberFormat="1" applyFont="1" applyFill="1" applyBorder="1" applyAlignment="1">
      <alignment horizontal="right" vertical="center"/>
    </xf>
    <xf numFmtId="2" fontId="18" fillId="0" borderId="12" xfId="0" applyNumberFormat="1" applyFont="1" applyFill="1" applyBorder="1" applyAlignment="1">
      <alignment horizontal="justify" vertical="top" wrapText="1"/>
    </xf>
    <xf numFmtId="2" fontId="18" fillId="0" borderId="11" xfId="0" applyNumberFormat="1" applyFont="1" applyFill="1" applyBorder="1" applyAlignment="1">
      <alignment horizontal="justify" vertical="top" wrapText="1"/>
    </xf>
    <xf numFmtId="2" fontId="18" fillId="0" borderId="13" xfId="0" applyNumberFormat="1" applyFont="1" applyFill="1" applyBorder="1" applyAlignment="1">
      <alignment horizontal="justify" vertical="top" wrapText="1"/>
    </xf>
    <xf numFmtId="4" fontId="18" fillId="0" borderId="10" xfId="0" applyNumberFormat="1" applyFont="1" applyFill="1" applyBorder="1" applyAlignment="1">
      <alignment vertical="center" wrapText="1"/>
    </xf>
    <xf numFmtId="181" fontId="18" fillId="0" borderId="10" xfId="0" applyNumberFormat="1" applyFont="1" applyFill="1" applyBorder="1" applyAlignment="1">
      <alignment horizontal="right" vertical="center" wrapText="1"/>
    </xf>
    <xf numFmtId="1" fontId="24" fillId="0" borderId="11" xfId="0" applyNumberFormat="1" applyFont="1" applyFill="1" applyBorder="1" applyAlignment="1">
      <alignment horizontal="center" vertical="top" wrapText="1"/>
    </xf>
    <xf numFmtId="4" fontId="11" fillId="0" borderId="10" xfId="0" applyNumberFormat="1" applyFont="1" applyFill="1" applyBorder="1" applyAlignment="1">
      <alignment horizontal="right" vertical="center"/>
    </xf>
    <xf numFmtId="4" fontId="11" fillId="0" borderId="1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/>
    </xf>
    <xf numFmtId="4" fontId="21" fillId="0" borderId="10" xfId="0" applyNumberFormat="1" applyFont="1" applyFill="1" applyBorder="1" applyAlignment="1">
      <alignment horizontal="right" vertical="center" wrapText="1"/>
    </xf>
    <xf numFmtId="4" fontId="18" fillId="0" borderId="14" xfId="0" applyNumberFormat="1" applyFont="1" applyFill="1" applyBorder="1" applyAlignment="1">
      <alignment horizontal="right" vertical="center" wrapText="1"/>
    </xf>
    <xf numFmtId="4" fontId="18" fillId="0" borderId="15" xfId="0" applyNumberFormat="1" applyFont="1" applyFill="1" applyBorder="1" applyAlignment="1">
      <alignment horizontal="right" vertical="center" wrapText="1"/>
    </xf>
    <xf numFmtId="4" fontId="18" fillId="0" borderId="16" xfId="0" applyNumberFormat="1" applyFont="1" applyFill="1" applyBorder="1" applyAlignment="1">
      <alignment horizontal="right" vertical="center" wrapText="1"/>
    </xf>
    <xf numFmtId="4" fontId="16" fillId="0" borderId="10" xfId="0" applyNumberFormat="1" applyFont="1" applyFill="1" applyBorder="1" applyAlignment="1">
      <alignment horizontal="right" vertical="center"/>
    </xf>
    <xf numFmtId="4" fontId="18" fillId="0" borderId="10" xfId="0" applyNumberFormat="1" applyFont="1" applyFill="1" applyBorder="1" applyAlignment="1">
      <alignment horizontal="right" vertical="center"/>
    </xf>
    <xf numFmtId="4" fontId="18" fillId="0" borderId="14" xfId="0" applyNumberFormat="1" applyFont="1" applyFill="1" applyBorder="1" applyAlignment="1">
      <alignment horizontal="right" vertical="center"/>
    </xf>
    <xf numFmtId="4" fontId="16" fillId="0" borderId="14" xfId="0" applyNumberFormat="1" applyFont="1" applyFill="1" applyBorder="1" applyAlignment="1">
      <alignment horizontal="right" vertical="center"/>
    </xf>
    <xf numFmtId="4" fontId="16" fillId="0" borderId="10" xfId="0" applyNumberFormat="1" applyFont="1" applyFill="1" applyBorder="1" applyAlignment="1">
      <alignment horizontal="right" vertical="center"/>
    </xf>
    <xf numFmtId="4" fontId="5" fillId="0" borderId="11" xfId="0" applyNumberFormat="1" applyFont="1" applyFill="1" applyBorder="1" applyAlignment="1">
      <alignment horizontal="right" vertical="center" wrapText="1"/>
    </xf>
    <xf numFmtId="0" fontId="16" fillId="0" borderId="14" xfId="0" applyNumberFormat="1" applyFont="1" applyFill="1" applyBorder="1" applyAlignment="1">
      <alignment horizontal="justify" vertical="top" wrapText="1"/>
    </xf>
    <xf numFmtId="49" fontId="16" fillId="0" borderId="14" xfId="0" applyNumberFormat="1" applyFont="1" applyFill="1" applyBorder="1" applyAlignment="1">
      <alignment vertical="top" wrapText="1"/>
    </xf>
    <xf numFmtId="49" fontId="16" fillId="0" borderId="14" xfId="0" applyNumberFormat="1" applyFont="1" applyFill="1" applyBorder="1" applyAlignment="1">
      <alignment horizontal="left" vertical="top" wrapText="1"/>
    </xf>
    <xf numFmtId="49" fontId="16" fillId="0" borderId="14" xfId="0" applyNumberFormat="1" applyFont="1" applyFill="1" applyBorder="1" applyAlignment="1">
      <alignment horizontal="left" vertical="top" wrapText="1"/>
    </xf>
    <xf numFmtId="49" fontId="22" fillId="0" borderId="10" xfId="0" applyNumberFormat="1" applyFont="1" applyFill="1" applyBorder="1" applyAlignment="1">
      <alignment horizontal="justify" vertical="top" wrapText="1"/>
    </xf>
    <xf numFmtId="181" fontId="53" fillId="0" borderId="10" xfId="53" applyNumberFormat="1" applyFont="1" applyFill="1" applyBorder="1" applyAlignment="1">
      <alignment horizontal="right" vertical="center"/>
      <protection/>
    </xf>
    <xf numFmtId="181" fontId="6" fillId="0" borderId="16" xfId="53" applyNumberFormat="1" applyFont="1" applyFill="1" applyBorder="1" applyAlignment="1">
      <alignment horizontal="right" vertical="center"/>
      <protection/>
    </xf>
    <xf numFmtId="4" fontId="11" fillId="0" borderId="11" xfId="0" applyNumberFormat="1" applyFont="1" applyFill="1" applyBorder="1" applyAlignment="1">
      <alignment horizontal="right" vertical="center" wrapText="1"/>
    </xf>
    <xf numFmtId="181" fontId="12" fillId="0" borderId="11" xfId="53" applyNumberFormat="1" applyFont="1" applyFill="1" applyBorder="1" applyAlignment="1">
      <alignment horizontal="right" vertical="center"/>
      <protection/>
    </xf>
    <xf numFmtId="4" fontId="22" fillId="0" borderId="11" xfId="0" applyNumberFormat="1" applyFont="1" applyFill="1" applyBorder="1" applyAlignment="1">
      <alignment horizontal="right" vertical="center" wrapText="1"/>
    </xf>
    <xf numFmtId="4" fontId="7" fillId="0" borderId="11" xfId="0" applyNumberFormat="1" applyFont="1" applyFill="1" applyBorder="1" applyAlignment="1">
      <alignment horizontal="right" vertical="center" wrapText="1"/>
    </xf>
    <xf numFmtId="181" fontId="8" fillId="0" borderId="11" xfId="53" applyNumberFormat="1" applyFont="1" applyFill="1" applyBorder="1" applyAlignment="1">
      <alignment horizontal="right" vertical="center"/>
      <protection/>
    </xf>
    <xf numFmtId="1" fontId="25" fillId="0" borderId="11" xfId="0" applyNumberFormat="1" applyFont="1" applyFill="1" applyBorder="1" applyAlignment="1" applyProtection="1">
      <alignment horizontal="center" vertical="center" wrapText="1"/>
      <protection hidden="1"/>
    </xf>
    <xf numFmtId="49" fontId="16" fillId="0" borderId="11" xfId="0" applyNumberFormat="1" applyFont="1" applyFill="1" applyBorder="1" applyAlignment="1" applyProtection="1">
      <alignment horizontal="justify" vertical="top" wrapText="1"/>
      <protection hidden="1"/>
    </xf>
    <xf numFmtId="4" fontId="9" fillId="0" borderId="11" xfId="0" applyNumberFormat="1" applyFont="1" applyFill="1" applyBorder="1" applyAlignment="1">
      <alignment horizontal="right" vertical="center" wrapText="1"/>
    </xf>
    <xf numFmtId="4" fontId="11" fillId="0" borderId="11" xfId="0" applyNumberFormat="1" applyFont="1" applyFill="1" applyBorder="1" applyAlignment="1">
      <alignment horizontal="right" vertical="center" wrapText="1"/>
    </xf>
    <xf numFmtId="0" fontId="16" fillId="0" borderId="11" xfId="0" applyFont="1" applyFill="1" applyBorder="1" applyAlignment="1">
      <alignment vertical="top" wrapText="1"/>
    </xf>
    <xf numFmtId="0" fontId="23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vertical="top" wrapText="1"/>
    </xf>
    <xf numFmtId="181" fontId="22" fillId="0" borderId="11" xfId="53" applyNumberFormat="1" applyFont="1" applyFill="1" applyBorder="1" applyAlignment="1">
      <alignment horizontal="right" vertical="center"/>
      <protection/>
    </xf>
    <xf numFmtId="0" fontId="25" fillId="0" borderId="11" xfId="0" applyFont="1" applyFill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justify" vertical="top" wrapText="1"/>
    </xf>
    <xf numFmtId="181" fontId="6" fillId="0" borderId="11" xfId="53" applyNumberFormat="1" applyFont="1" applyFill="1" applyBorder="1" applyAlignment="1">
      <alignment horizontal="right" vertical="center"/>
      <protection/>
    </xf>
    <xf numFmtId="4" fontId="5" fillId="0" borderId="11" xfId="0" applyNumberFormat="1" applyFont="1" applyFill="1" applyBorder="1" applyAlignment="1">
      <alignment horizontal="right" vertical="center" wrapText="1"/>
    </xf>
    <xf numFmtId="1" fontId="23" fillId="0" borderId="11" xfId="0" applyNumberFormat="1" applyFont="1" applyFill="1" applyBorder="1" applyAlignment="1">
      <alignment horizontal="center" vertical="top" wrapText="1"/>
    </xf>
    <xf numFmtId="4" fontId="7" fillId="0" borderId="14" xfId="0" applyNumberFormat="1" applyFont="1" applyFill="1" applyBorder="1" applyAlignment="1">
      <alignment horizontal="right" vertical="center" wrapText="1"/>
    </xf>
    <xf numFmtId="181" fontId="5" fillId="0" borderId="10" xfId="0" applyNumberFormat="1" applyFont="1" applyFill="1" applyBorder="1" applyAlignment="1">
      <alignment horizontal="right" vertical="center" wrapText="1"/>
    </xf>
    <xf numFmtId="188" fontId="7" fillId="0" borderId="10" xfId="0" applyNumberFormat="1" applyFont="1" applyFill="1" applyBorder="1" applyAlignment="1">
      <alignment horizontal="right" vertical="center" wrapText="1"/>
    </xf>
    <xf numFmtId="188" fontId="7" fillId="0" borderId="10" xfId="0" applyNumberFormat="1" applyFont="1" applyFill="1" applyBorder="1" applyAlignment="1">
      <alignment horizontal="right" vertical="center"/>
    </xf>
    <xf numFmtId="188" fontId="11" fillId="0" borderId="10" xfId="0" applyNumberFormat="1" applyFont="1" applyFill="1" applyBorder="1" applyAlignment="1">
      <alignment horizontal="right" vertical="center"/>
    </xf>
    <xf numFmtId="188" fontId="11" fillId="0" borderId="10" xfId="0" applyNumberFormat="1" applyFont="1" applyFill="1" applyBorder="1" applyAlignment="1">
      <alignment horizontal="right" vertical="center" wrapText="1"/>
    </xf>
    <xf numFmtId="1" fontId="25" fillId="0" borderId="10" xfId="0" applyNumberFormat="1" applyFont="1" applyFill="1" applyBorder="1" applyAlignment="1" applyProtection="1">
      <alignment horizontal="center" vertical="center" wrapText="1"/>
      <protection hidden="1"/>
    </xf>
    <xf numFmtId="49" fontId="16" fillId="0" borderId="10" xfId="0" applyNumberFormat="1" applyFont="1" applyFill="1" applyBorder="1" applyAlignment="1" applyProtection="1">
      <alignment horizontal="justify" vertical="top" wrapText="1"/>
      <protection hidden="1"/>
    </xf>
    <xf numFmtId="181" fontId="54" fillId="0" borderId="10" xfId="0" applyNumberFormat="1" applyFont="1" applyFill="1" applyBorder="1" applyAlignment="1">
      <alignment horizontal="right" vertical="center" wrapText="1"/>
    </xf>
    <xf numFmtId="4" fontId="5" fillId="0" borderId="14" xfId="0" applyNumberFormat="1" applyFont="1" applyFill="1" applyBorder="1" applyAlignment="1">
      <alignment horizontal="right" vertical="center" wrapText="1"/>
    </xf>
    <xf numFmtId="0" fontId="24" fillId="0" borderId="10" xfId="0" applyFont="1" applyFill="1" applyBorder="1" applyAlignment="1">
      <alignment horizontal="center" vertical="top"/>
    </xf>
    <xf numFmtId="1" fontId="5" fillId="0" borderId="10" xfId="0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left"/>
    </xf>
    <xf numFmtId="0" fontId="55" fillId="0" borderId="0" xfId="0" applyFont="1" applyFill="1" applyAlignment="1">
      <alignment/>
    </xf>
    <xf numFmtId="1" fontId="24" fillId="0" borderId="10" xfId="0" applyNumberFormat="1" applyFont="1" applyFill="1" applyBorder="1" applyAlignment="1">
      <alignment horizontal="center" vertical="top" wrapText="1"/>
    </xf>
    <xf numFmtId="181" fontId="56" fillId="0" borderId="10" xfId="53" applyNumberFormat="1" applyFont="1" applyFill="1" applyBorder="1" applyAlignment="1">
      <alignment horizontal="right" vertical="center"/>
      <protection/>
    </xf>
    <xf numFmtId="4" fontId="11" fillId="0" borderId="14" xfId="0" applyNumberFormat="1" applyFont="1" applyFill="1" applyBorder="1" applyAlignment="1">
      <alignment horizontal="right" vertical="center"/>
    </xf>
    <xf numFmtId="2" fontId="57" fillId="0" borderId="0" xfId="0" applyNumberFormat="1" applyFont="1" applyFill="1" applyBorder="1" applyAlignment="1">
      <alignment horizontal="center" vertical="center"/>
    </xf>
    <xf numFmtId="2" fontId="57" fillId="0" borderId="0" xfId="0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left" vertical="distributed" wrapText="1"/>
    </xf>
    <xf numFmtId="2" fontId="55" fillId="0" borderId="0" xfId="0" applyNumberFormat="1" applyFont="1" applyFill="1" applyBorder="1" applyAlignment="1">
      <alignment horizontal="center" vertical="center" wrapText="1"/>
    </xf>
    <xf numFmtId="171" fontId="18" fillId="0" borderId="10" xfId="64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171" fontId="18" fillId="0" borderId="10" xfId="64" applyFont="1" applyFill="1" applyBorder="1" applyAlignment="1">
      <alignment horizontal="right" vertical="center" wrapText="1" readingOrder="1"/>
    </xf>
    <xf numFmtId="0" fontId="6" fillId="0" borderId="10" xfId="56" applyFont="1" applyFill="1" applyBorder="1" applyAlignment="1">
      <alignment horizontal="justify" vertical="center" wrapText="1"/>
      <protection/>
    </xf>
    <xf numFmtId="181" fontId="18" fillId="0" borderId="11" xfId="0" applyNumberFormat="1" applyFont="1" applyFill="1" applyBorder="1" applyAlignment="1">
      <alignment horizontal="right" vertical="center" wrapText="1"/>
    </xf>
    <xf numFmtId="0" fontId="24" fillId="0" borderId="11" xfId="0" applyFont="1" applyFill="1" applyBorder="1" applyAlignment="1">
      <alignment vertical="top" wrapText="1"/>
    </xf>
    <xf numFmtId="2" fontId="18" fillId="0" borderId="11" xfId="0" applyNumberFormat="1" applyFont="1" applyFill="1" applyBorder="1" applyAlignment="1">
      <alignment horizontal="left" vertical="top" wrapText="1"/>
    </xf>
    <xf numFmtId="4" fontId="18" fillId="0" borderId="11" xfId="0" applyNumberFormat="1" applyFont="1" applyFill="1" applyBorder="1" applyAlignment="1">
      <alignment horizontal="right" vertical="center" wrapText="1"/>
    </xf>
    <xf numFmtId="4" fontId="18" fillId="0" borderId="11" xfId="0" applyNumberFormat="1" applyFont="1" applyFill="1" applyBorder="1" applyAlignment="1">
      <alignment vertical="center" wrapText="1"/>
    </xf>
    <xf numFmtId="188" fontId="7" fillId="0" borderId="10" xfId="0" applyNumberFormat="1" applyFont="1" applyFill="1" applyBorder="1" applyAlignment="1">
      <alignment horizontal="right" vertical="center" wrapText="1"/>
    </xf>
    <xf numFmtId="171" fontId="7" fillId="0" borderId="10" xfId="64" applyFont="1" applyFill="1" applyBorder="1" applyAlignment="1">
      <alignment horizontal="right" vertical="center" wrapText="1"/>
    </xf>
    <xf numFmtId="0" fontId="16" fillId="0" borderId="10" xfId="0" applyNumberFormat="1" applyFont="1" applyFill="1" applyBorder="1" applyAlignment="1">
      <alignment horizontal="justify" vertical="top" wrapText="1"/>
    </xf>
    <xf numFmtId="0" fontId="16" fillId="0" borderId="16" xfId="0" applyNumberFormat="1" applyFont="1" applyFill="1" applyBorder="1" applyAlignment="1">
      <alignment horizontal="justify" vertical="top" wrapText="1"/>
    </xf>
    <xf numFmtId="4" fontId="16" fillId="0" borderId="16" xfId="0" applyNumberFormat="1" applyFont="1" applyFill="1" applyBorder="1" applyAlignment="1">
      <alignment horizontal="right" vertical="center"/>
    </xf>
    <xf numFmtId="4" fontId="11" fillId="0" borderId="11" xfId="0" applyNumberFormat="1" applyFont="1" applyFill="1" applyBorder="1" applyAlignment="1">
      <alignment horizontal="right" vertical="center"/>
    </xf>
    <xf numFmtId="181" fontId="28" fillId="0" borderId="11" xfId="53" applyNumberFormat="1" applyFont="1" applyFill="1" applyBorder="1" applyAlignment="1">
      <alignment horizontal="right" vertical="center"/>
      <protection/>
    </xf>
    <xf numFmtId="204" fontId="18" fillId="0" borderId="10" xfId="0" applyNumberFormat="1" applyFont="1" applyFill="1" applyBorder="1" applyAlignment="1">
      <alignment horizontal="justify" vertical="top" wrapText="1"/>
    </xf>
    <xf numFmtId="4" fontId="6" fillId="0" borderId="10" xfId="53" applyNumberFormat="1" applyFont="1" applyFill="1" applyBorder="1" applyAlignment="1">
      <alignment horizontal="right" vertical="center"/>
      <protection/>
    </xf>
    <xf numFmtId="191" fontId="23" fillId="0" borderId="10" xfId="54" applyNumberFormat="1" applyFont="1" applyFill="1" applyBorder="1" applyAlignment="1">
      <alignment horizontal="center" vertical="top"/>
      <protection/>
    </xf>
    <xf numFmtId="0" fontId="22" fillId="0" borderId="0" xfId="0" applyFont="1" applyFill="1" applyBorder="1" applyAlignment="1">
      <alignment horizontal="center" vertical="center"/>
    </xf>
    <xf numFmtId="0" fontId="6" fillId="0" borderId="0" xfId="56" applyFont="1" applyFill="1" applyBorder="1" applyAlignment="1">
      <alignment horizontal="justify" vertical="center" wrapText="1"/>
      <protection/>
    </xf>
    <xf numFmtId="4" fontId="7" fillId="0" borderId="0" xfId="0" applyNumberFormat="1" applyFont="1" applyFill="1" applyBorder="1" applyAlignment="1">
      <alignment horizontal="right" vertical="center"/>
    </xf>
    <xf numFmtId="181" fontId="8" fillId="0" borderId="0" xfId="53" applyNumberFormat="1" applyFont="1" applyFill="1" applyBorder="1" applyAlignment="1">
      <alignment horizontal="right" vertical="center"/>
      <protection/>
    </xf>
    <xf numFmtId="4" fontId="7" fillId="0" borderId="0" xfId="0" applyNumberFormat="1" applyFont="1" applyFill="1" applyBorder="1" applyAlignment="1">
      <alignment horizontal="right" vertical="center" wrapText="1"/>
    </xf>
    <xf numFmtId="1" fontId="16" fillId="0" borderId="10" xfId="55" applyNumberFormat="1" applyFont="1" applyFill="1" applyBorder="1" applyAlignment="1" applyProtection="1">
      <alignment horizontal="left" vertical="top" wrapText="1"/>
      <protection locked="0"/>
    </xf>
    <xf numFmtId="1" fontId="22" fillId="0" borderId="10" xfId="55" applyNumberFormat="1" applyFont="1" applyFill="1" applyBorder="1" applyAlignment="1" applyProtection="1">
      <alignment horizontal="left" vertical="center"/>
      <protection locked="0"/>
    </xf>
    <xf numFmtId="0" fontId="24" fillId="0" borderId="17" xfId="0" applyFont="1" applyFill="1" applyBorder="1" applyAlignment="1">
      <alignment horizontal="center" vertical="top" wrapText="1"/>
    </xf>
    <xf numFmtId="4" fontId="11" fillId="0" borderId="18" xfId="0" applyNumberFormat="1" applyFont="1" applyFill="1" applyBorder="1" applyAlignment="1">
      <alignment horizontal="right" vertical="center"/>
    </xf>
    <xf numFmtId="181" fontId="12" fillId="0" borderId="16" xfId="53" applyNumberFormat="1" applyFont="1" applyFill="1" applyBorder="1" applyAlignment="1">
      <alignment horizontal="right" vertical="center"/>
      <protection/>
    </xf>
    <xf numFmtId="4" fontId="11" fillId="0" borderId="16" xfId="0" applyNumberFormat="1" applyFont="1" applyFill="1" applyBorder="1" applyAlignment="1">
      <alignment horizontal="right" vertical="center"/>
    </xf>
    <xf numFmtId="171" fontId="22" fillId="0" borderId="10" xfId="64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171" fontId="7" fillId="0" borderId="10" xfId="64" applyFont="1" applyFill="1" applyBorder="1" applyAlignment="1">
      <alignment horizontal="center" vertical="center" wrapText="1" shrinkToFit="1"/>
    </xf>
    <xf numFmtId="0" fontId="24" fillId="0" borderId="12" xfId="0" applyFont="1" applyFill="1" applyBorder="1" applyAlignment="1">
      <alignment horizontal="center" vertical="top" wrapText="1"/>
    </xf>
    <xf numFmtId="196" fontId="7" fillId="0" borderId="10" xfId="64" applyNumberFormat="1" applyFont="1" applyFill="1" applyBorder="1" applyAlignment="1">
      <alignment horizontal="center" vertical="center" wrapText="1" shrinkToFit="1"/>
    </xf>
    <xf numFmtId="171" fontId="7" fillId="0" borderId="10" xfId="64" applyFont="1" applyFill="1" applyBorder="1" applyAlignment="1">
      <alignment horizontal="right" vertical="center" wrapText="1"/>
    </xf>
    <xf numFmtId="0" fontId="34" fillId="0" borderId="0" xfId="0" applyFont="1" applyFill="1" applyAlignment="1">
      <alignment/>
    </xf>
    <xf numFmtId="2" fontId="19" fillId="0" borderId="0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59" fillId="0" borderId="0" xfId="0" applyFont="1" applyFill="1" applyAlignment="1">
      <alignment/>
    </xf>
    <xf numFmtId="0" fontId="59" fillId="0" borderId="0" xfId="0" applyFont="1" applyFill="1" applyAlignment="1">
      <alignment/>
    </xf>
    <xf numFmtId="2" fontId="31" fillId="0" borderId="0" xfId="0" applyNumberFormat="1" applyFont="1" applyFill="1" applyBorder="1" applyAlignment="1">
      <alignment horizontal="center" vertical="center"/>
    </xf>
    <xf numFmtId="2" fontId="31" fillId="0" borderId="0" xfId="0" applyNumberFormat="1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center"/>
    </xf>
    <xf numFmtId="0" fontId="59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2" fontId="34" fillId="0" borderId="0" xfId="0" applyNumberFormat="1" applyFont="1" applyFill="1" applyBorder="1" applyAlignment="1">
      <alignment horizontal="left" vertical="center" wrapText="1"/>
    </xf>
    <xf numFmtId="0" fontId="34" fillId="0" borderId="0" xfId="0" applyFont="1" applyFill="1" applyAlignment="1">
      <alignment horizontal="left" vertical="distributed" wrapText="1"/>
    </xf>
    <xf numFmtId="14" fontId="34" fillId="0" borderId="0" xfId="0" applyNumberFormat="1" applyFont="1" applyFill="1" applyAlignment="1">
      <alignment horizontal="left" vertical="distributed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top" wrapText="1"/>
    </xf>
    <xf numFmtId="0" fontId="24" fillId="0" borderId="17" xfId="0" applyFont="1" applyFill="1" applyBorder="1" applyAlignment="1">
      <alignment horizontal="center" vertical="top" wrapText="1"/>
    </xf>
    <xf numFmtId="0" fontId="34" fillId="0" borderId="0" xfId="0" applyFont="1" applyFill="1" applyBorder="1" applyAlignment="1">
      <alignment horizontal="left" vertical="distributed" wrapText="1"/>
    </xf>
    <xf numFmtId="0" fontId="31" fillId="0" borderId="0" xfId="0" applyFont="1" applyFill="1" applyAlignment="1">
      <alignment horizontal="center"/>
    </xf>
    <xf numFmtId="0" fontId="18" fillId="0" borderId="10" xfId="0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4 міс.2001 р." xfId="53"/>
    <cellStyle name="Обычный_Декадка с %" xfId="54"/>
    <cellStyle name="Обычный_Додаток 2" xfId="55"/>
    <cellStyle name="Обычный_Уточнення доходів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N201"/>
  <sheetViews>
    <sheetView showZeros="0" tabSelected="1" zoomScale="60" zoomScaleNormal="60" workbookViewId="0" topLeftCell="A1">
      <selection activeCell="B5" sqref="B5"/>
    </sheetView>
  </sheetViews>
  <sheetFormatPr defaultColWidth="9.00390625" defaultRowHeight="12.75"/>
  <cols>
    <col min="1" max="1" width="12.75390625" style="23" customWidth="1"/>
    <col min="2" max="2" width="68.25390625" style="24" customWidth="1"/>
    <col min="3" max="3" width="22.00390625" style="9" customWidth="1"/>
    <col min="4" max="4" width="21.25390625" style="9" customWidth="1"/>
    <col min="5" max="5" width="12.875" style="2" customWidth="1"/>
    <col min="6" max="6" width="20.625" style="9" customWidth="1"/>
    <col min="7" max="7" width="22.25390625" style="9" customWidth="1"/>
    <col min="8" max="8" width="13.00390625" style="2" customWidth="1"/>
    <col min="9" max="9" width="25.125" style="2" customWidth="1"/>
    <col min="10" max="10" width="24.00390625" style="9" customWidth="1"/>
    <col min="11" max="11" width="13.25390625" style="2" customWidth="1"/>
    <col min="12" max="13" width="9.125" style="2" customWidth="1"/>
    <col min="14" max="14" width="10.25390625" style="2" customWidth="1"/>
    <col min="15" max="16384" width="9.125" style="2" customWidth="1"/>
  </cols>
  <sheetData>
    <row r="1" spans="1:11" ht="33">
      <c r="A1" s="21"/>
      <c r="B1" s="22"/>
      <c r="C1" s="11"/>
      <c r="D1" s="11"/>
      <c r="G1" s="51" t="s">
        <v>249</v>
      </c>
      <c r="H1" s="51"/>
      <c r="I1" s="51"/>
      <c r="J1" s="51"/>
      <c r="K1" s="8"/>
    </row>
    <row r="2" spans="1:11" ht="33">
      <c r="A2" s="21"/>
      <c r="B2" s="22"/>
      <c r="C2" s="11"/>
      <c r="D2" s="11"/>
      <c r="G2" s="52" t="s">
        <v>250</v>
      </c>
      <c r="H2" s="52"/>
      <c r="I2" s="52"/>
      <c r="J2" s="52"/>
      <c r="K2" s="8"/>
    </row>
    <row r="3" spans="1:11" ht="33">
      <c r="A3" s="21"/>
      <c r="B3" s="22"/>
      <c r="C3" s="11"/>
      <c r="D3" s="11"/>
      <c r="G3" s="52" t="s">
        <v>251</v>
      </c>
      <c r="H3" s="52"/>
      <c r="I3" s="52"/>
      <c r="J3" s="52"/>
      <c r="K3" s="8"/>
    </row>
    <row r="4" spans="1:11" ht="33">
      <c r="A4" s="21"/>
      <c r="B4" s="22"/>
      <c r="C4" s="11"/>
      <c r="D4" s="11"/>
      <c r="G4" s="139" t="s">
        <v>252</v>
      </c>
      <c r="H4" s="52"/>
      <c r="I4" s="52"/>
      <c r="J4" s="52"/>
      <c r="K4" s="8"/>
    </row>
    <row r="5" spans="1:11" ht="33">
      <c r="A5" s="21"/>
      <c r="B5" s="22"/>
      <c r="C5" s="11"/>
      <c r="D5" s="11"/>
      <c r="G5" s="55" t="s">
        <v>257</v>
      </c>
      <c r="H5" s="52"/>
      <c r="I5" s="52"/>
      <c r="J5" s="52"/>
      <c r="K5" s="8"/>
    </row>
    <row r="6" spans="1:11" ht="33">
      <c r="A6" s="21"/>
      <c r="B6" s="22"/>
      <c r="C6" s="11"/>
      <c r="D6" s="11"/>
      <c r="G6" s="139"/>
      <c r="H6" s="139"/>
      <c r="I6" s="139"/>
      <c r="J6" s="139"/>
      <c r="K6" s="8"/>
    </row>
    <row r="7" spans="1:11" ht="16.5" customHeight="1">
      <c r="A7" s="21"/>
      <c r="B7" s="22"/>
      <c r="C7" s="11"/>
      <c r="D7" s="11"/>
      <c r="G7" s="55"/>
      <c r="H7" s="55"/>
      <c r="I7" s="55"/>
      <c r="J7" s="55"/>
      <c r="K7" s="7"/>
    </row>
    <row r="8" spans="1:11" ht="33">
      <c r="A8" s="210" t="s">
        <v>243</v>
      </c>
      <c r="B8" s="210"/>
      <c r="C8" s="210"/>
      <c r="D8" s="210"/>
      <c r="E8" s="210"/>
      <c r="F8" s="210"/>
      <c r="G8" s="210"/>
      <c r="H8" s="210"/>
      <c r="I8" s="210"/>
      <c r="J8" s="210"/>
      <c r="K8" s="210"/>
    </row>
    <row r="9" spans="9:11" ht="23.25">
      <c r="I9" s="91"/>
      <c r="K9" s="50" t="s">
        <v>124</v>
      </c>
    </row>
    <row r="10" spans="1:11" ht="18.75" customHeight="1">
      <c r="A10" s="211" t="s">
        <v>0</v>
      </c>
      <c r="B10" s="199" t="s">
        <v>1</v>
      </c>
      <c r="C10" s="201" t="s">
        <v>2</v>
      </c>
      <c r="D10" s="202"/>
      <c r="E10" s="203"/>
      <c r="F10" s="201" t="s">
        <v>3</v>
      </c>
      <c r="G10" s="202"/>
      <c r="H10" s="203"/>
      <c r="I10" s="201" t="s">
        <v>4</v>
      </c>
      <c r="J10" s="202"/>
      <c r="K10" s="203"/>
    </row>
    <row r="11" spans="1:11" ht="56.25" customHeight="1">
      <c r="A11" s="211"/>
      <c r="B11" s="200"/>
      <c r="C11" s="63" t="s">
        <v>133</v>
      </c>
      <c r="D11" s="63" t="s">
        <v>15</v>
      </c>
      <c r="E11" s="64" t="s">
        <v>134</v>
      </c>
      <c r="F11" s="63" t="s">
        <v>133</v>
      </c>
      <c r="G11" s="63" t="s">
        <v>15</v>
      </c>
      <c r="H11" s="64" t="s">
        <v>134</v>
      </c>
      <c r="I11" s="63" t="s">
        <v>133</v>
      </c>
      <c r="J11" s="63" t="s">
        <v>15</v>
      </c>
      <c r="K11" s="64" t="s">
        <v>134</v>
      </c>
    </row>
    <row r="12" spans="1:11" s="54" customFormat="1" ht="16.5" customHeight="1">
      <c r="A12" s="65">
        <v>1</v>
      </c>
      <c r="B12" s="25">
        <v>2</v>
      </c>
      <c r="C12" s="138">
        <v>3</v>
      </c>
      <c r="D12" s="26">
        <v>4</v>
      </c>
      <c r="E12" s="26">
        <v>5</v>
      </c>
      <c r="F12" s="138">
        <v>6</v>
      </c>
      <c r="G12" s="26">
        <v>7</v>
      </c>
      <c r="H12" s="26">
        <v>8</v>
      </c>
      <c r="I12" s="138">
        <v>9</v>
      </c>
      <c r="J12" s="26">
        <v>10</v>
      </c>
      <c r="K12" s="26">
        <v>11</v>
      </c>
    </row>
    <row r="13" spans="1:11" s="16" customFormat="1" ht="18.75">
      <c r="A13" s="66" t="s">
        <v>5</v>
      </c>
      <c r="B13" s="27" t="s">
        <v>233</v>
      </c>
      <c r="C13" s="4">
        <f>C14+C34+C46+C80+C41+C61</f>
        <v>569917620.65</v>
      </c>
      <c r="D13" s="4">
        <f>D14+D34+D46+D80+D41+D43</f>
        <v>681966007.53</v>
      </c>
      <c r="E13" s="28">
        <f aca="true" t="shared" si="0" ref="E13:E24">D13/C13*100</f>
        <v>119.66045316377603</v>
      </c>
      <c r="F13" s="4">
        <f>F25+F46+F80</f>
        <v>0</v>
      </c>
      <c r="G13" s="4">
        <f>G25+G61</f>
        <v>-24628.3</v>
      </c>
      <c r="H13" s="142" t="e">
        <f>G13/F13*100</f>
        <v>#DIV/0!</v>
      </c>
      <c r="I13" s="4">
        <f aca="true" t="shared" si="1" ref="I13:J29">SUM(C13,F13)</f>
        <v>569917620.65</v>
      </c>
      <c r="J13" s="4">
        <f t="shared" si="1"/>
        <v>681941379.23</v>
      </c>
      <c r="K13" s="28">
        <f aca="true" t="shared" si="2" ref="K13:K84">J13/I13*100</f>
        <v>119.65613178484202</v>
      </c>
    </row>
    <row r="14" spans="1:11" s="15" customFormat="1" ht="36" customHeight="1">
      <c r="A14" s="67">
        <v>11000000</v>
      </c>
      <c r="B14" s="27" t="s">
        <v>6</v>
      </c>
      <c r="C14" s="4">
        <f>C15+C22</f>
        <v>360636295.65</v>
      </c>
      <c r="D14" s="4">
        <f>D15+D22</f>
        <v>429925060.6</v>
      </c>
      <c r="E14" s="28">
        <f t="shared" si="0"/>
        <v>119.21292054786556</v>
      </c>
      <c r="F14" s="4"/>
      <c r="G14" s="4"/>
      <c r="H14" s="28"/>
      <c r="I14" s="4">
        <f t="shared" si="1"/>
        <v>360636295.65</v>
      </c>
      <c r="J14" s="4">
        <f t="shared" si="1"/>
        <v>429925060.6</v>
      </c>
      <c r="K14" s="28">
        <f t="shared" si="2"/>
        <v>119.21292054786556</v>
      </c>
    </row>
    <row r="15" spans="1:11" s="16" customFormat="1" ht="18.75">
      <c r="A15" s="67">
        <v>11010000</v>
      </c>
      <c r="B15" s="27" t="s">
        <v>185</v>
      </c>
      <c r="C15" s="4">
        <f>SUM(C16:C21)</f>
        <v>360343985.65</v>
      </c>
      <c r="D15" s="4">
        <f>SUM(D16:D21)</f>
        <v>429695431.18</v>
      </c>
      <c r="E15" s="28">
        <f t="shared" si="0"/>
        <v>119.24590066486103</v>
      </c>
      <c r="F15" s="4"/>
      <c r="G15" s="4"/>
      <c r="H15" s="28"/>
      <c r="I15" s="4">
        <f t="shared" si="1"/>
        <v>360343985.65</v>
      </c>
      <c r="J15" s="4">
        <f t="shared" si="1"/>
        <v>429695431.18</v>
      </c>
      <c r="K15" s="28">
        <f t="shared" si="2"/>
        <v>119.24590066486103</v>
      </c>
    </row>
    <row r="16" spans="1:11" s="6" customFormat="1" ht="61.5" customHeight="1">
      <c r="A16" s="68">
        <v>11010100</v>
      </c>
      <c r="B16" s="31" t="s">
        <v>135</v>
      </c>
      <c r="C16" s="3">
        <v>308139345.65</v>
      </c>
      <c r="D16" s="12">
        <v>362094746.85</v>
      </c>
      <c r="E16" s="20">
        <f t="shared" si="0"/>
        <v>117.51006548228517</v>
      </c>
      <c r="F16" s="3"/>
      <c r="G16" s="3"/>
      <c r="H16" s="20"/>
      <c r="I16" s="3">
        <f>SUM(C16,F16)</f>
        <v>308139345.65</v>
      </c>
      <c r="J16" s="3">
        <f t="shared" si="1"/>
        <v>362094746.85</v>
      </c>
      <c r="K16" s="20">
        <f t="shared" si="2"/>
        <v>117.51006548228517</v>
      </c>
    </row>
    <row r="17" spans="1:11" s="6" customFormat="1" ht="100.5" customHeight="1">
      <c r="A17" s="68">
        <v>11010200</v>
      </c>
      <c r="B17" s="31" t="s">
        <v>136</v>
      </c>
      <c r="C17" s="3">
        <v>31780000</v>
      </c>
      <c r="D17" s="12">
        <v>40778606.71</v>
      </c>
      <c r="E17" s="20">
        <f t="shared" si="0"/>
        <v>128.31531375078666</v>
      </c>
      <c r="F17" s="3"/>
      <c r="G17" s="3"/>
      <c r="H17" s="20"/>
      <c r="I17" s="3">
        <f t="shared" si="1"/>
        <v>31780000</v>
      </c>
      <c r="J17" s="3">
        <f t="shared" si="1"/>
        <v>40778606.71</v>
      </c>
      <c r="K17" s="20">
        <f t="shared" si="2"/>
        <v>128.31531375078666</v>
      </c>
    </row>
    <row r="18" spans="1:11" s="6" customFormat="1" ht="60" customHeight="1">
      <c r="A18" s="69" t="s">
        <v>63</v>
      </c>
      <c r="B18" s="31" t="s">
        <v>137</v>
      </c>
      <c r="C18" s="3">
        <v>9088000</v>
      </c>
      <c r="D18" s="13">
        <v>13850248.84</v>
      </c>
      <c r="E18" s="20">
        <f t="shared" si="0"/>
        <v>152.40150572183097</v>
      </c>
      <c r="F18" s="3"/>
      <c r="G18" s="3"/>
      <c r="H18" s="20"/>
      <c r="I18" s="3">
        <f t="shared" si="1"/>
        <v>9088000</v>
      </c>
      <c r="J18" s="3">
        <f t="shared" si="1"/>
        <v>13850248.84</v>
      </c>
      <c r="K18" s="20">
        <f t="shared" si="2"/>
        <v>152.40150572183097</v>
      </c>
    </row>
    <row r="19" spans="1:11" s="6" customFormat="1" ht="36.75" customHeight="1">
      <c r="A19" s="70">
        <v>11010500</v>
      </c>
      <c r="B19" s="31" t="s">
        <v>138</v>
      </c>
      <c r="C19" s="3">
        <v>7030500</v>
      </c>
      <c r="D19" s="13">
        <v>7150528.12</v>
      </c>
      <c r="E19" s="20">
        <f t="shared" si="0"/>
        <v>101.70724870208379</v>
      </c>
      <c r="F19" s="3"/>
      <c r="G19" s="3"/>
      <c r="H19" s="20"/>
      <c r="I19" s="3">
        <f t="shared" si="1"/>
        <v>7030500</v>
      </c>
      <c r="J19" s="3">
        <f t="shared" si="1"/>
        <v>7150528.12</v>
      </c>
      <c r="K19" s="20">
        <f t="shared" si="2"/>
        <v>101.70724870208379</v>
      </c>
    </row>
    <row r="20" spans="1:11" s="6" customFormat="1" ht="60.75" customHeight="1" hidden="1">
      <c r="A20" s="68">
        <v>11010600</v>
      </c>
      <c r="B20" s="31" t="s">
        <v>139</v>
      </c>
      <c r="C20" s="3"/>
      <c r="D20" s="13"/>
      <c r="E20" s="46" t="e">
        <f t="shared" si="0"/>
        <v>#DIV/0!</v>
      </c>
      <c r="F20" s="3"/>
      <c r="G20" s="3"/>
      <c r="H20" s="20"/>
      <c r="I20" s="3">
        <f t="shared" si="1"/>
        <v>0</v>
      </c>
      <c r="J20" s="3">
        <f t="shared" si="1"/>
        <v>0</v>
      </c>
      <c r="K20" s="46" t="e">
        <f t="shared" si="2"/>
        <v>#DIV/0!</v>
      </c>
    </row>
    <row r="21" spans="1:11" s="6" customFormat="1" ht="78.75" customHeight="1">
      <c r="A21" s="68">
        <v>11010900</v>
      </c>
      <c r="B21" s="31" t="s">
        <v>184</v>
      </c>
      <c r="C21" s="3">
        <v>4306140</v>
      </c>
      <c r="D21" s="13">
        <v>5821300.66</v>
      </c>
      <c r="E21" s="20">
        <f t="shared" si="0"/>
        <v>135.18605200945626</v>
      </c>
      <c r="F21" s="3"/>
      <c r="G21" s="3"/>
      <c r="H21" s="20"/>
      <c r="I21" s="3">
        <f t="shared" si="1"/>
        <v>4306140</v>
      </c>
      <c r="J21" s="3">
        <f t="shared" si="1"/>
        <v>5821300.66</v>
      </c>
      <c r="K21" s="20">
        <f t="shared" si="2"/>
        <v>135.18605200945626</v>
      </c>
    </row>
    <row r="22" spans="1:11" s="16" customFormat="1" ht="21" customHeight="1">
      <c r="A22" s="67">
        <v>11020000</v>
      </c>
      <c r="B22" s="27" t="s">
        <v>23</v>
      </c>
      <c r="C22" s="4">
        <f>C23+C24</f>
        <v>292310</v>
      </c>
      <c r="D22" s="4">
        <f>D23+D24</f>
        <v>229629.42</v>
      </c>
      <c r="E22" s="28">
        <f t="shared" si="0"/>
        <v>78.55681297252917</v>
      </c>
      <c r="F22" s="4"/>
      <c r="G22" s="4"/>
      <c r="H22" s="28"/>
      <c r="I22" s="4">
        <f t="shared" si="1"/>
        <v>292310</v>
      </c>
      <c r="J22" s="4">
        <f t="shared" si="1"/>
        <v>229629.42</v>
      </c>
      <c r="K22" s="28">
        <f t="shared" si="2"/>
        <v>78.55681297252917</v>
      </c>
    </row>
    <row r="23" spans="1:11" ht="39.75" customHeight="1">
      <c r="A23" s="68">
        <v>11020200</v>
      </c>
      <c r="B23" s="31" t="s">
        <v>24</v>
      </c>
      <c r="C23" s="19">
        <v>292310</v>
      </c>
      <c r="D23" s="3">
        <v>229629.42</v>
      </c>
      <c r="E23" s="20">
        <f t="shared" si="0"/>
        <v>78.55681297252917</v>
      </c>
      <c r="F23" s="5"/>
      <c r="G23" s="5"/>
      <c r="H23" s="29"/>
      <c r="I23" s="3">
        <f t="shared" si="1"/>
        <v>292310</v>
      </c>
      <c r="J23" s="3">
        <f t="shared" si="1"/>
        <v>229629.42</v>
      </c>
      <c r="K23" s="20">
        <f t="shared" si="2"/>
        <v>78.55681297252917</v>
      </c>
    </row>
    <row r="24" spans="1:11" ht="39.75" customHeight="1" hidden="1">
      <c r="A24" s="68">
        <v>11023200</v>
      </c>
      <c r="B24" s="31" t="s">
        <v>164</v>
      </c>
      <c r="C24" s="19"/>
      <c r="D24" s="3"/>
      <c r="E24" s="20" t="e">
        <f t="shared" si="0"/>
        <v>#DIV/0!</v>
      </c>
      <c r="F24" s="5"/>
      <c r="G24" s="5"/>
      <c r="H24" s="29"/>
      <c r="I24" s="3">
        <f>SUM(C24,F24)</f>
        <v>0</v>
      </c>
      <c r="J24" s="3">
        <f>SUM(D24,G24)</f>
        <v>0</v>
      </c>
      <c r="K24" s="20" t="e">
        <f>J24/I24*100</f>
        <v>#DIV/0!</v>
      </c>
    </row>
    <row r="25" spans="1:11" s="16" customFormat="1" ht="18.75">
      <c r="A25" s="71">
        <v>12000000</v>
      </c>
      <c r="B25" s="42" t="s">
        <v>7</v>
      </c>
      <c r="C25" s="4"/>
      <c r="D25" s="4"/>
      <c r="E25" s="28"/>
      <c r="F25" s="4">
        <f>F26+F30</f>
        <v>0</v>
      </c>
      <c r="G25" s="4">
        <f>G26+G30</f>
        <v>630</v>
      </c>
      <c r="H25" s="142" t="e">
        <f aca="true" t="shared" si="3" ref="H25:H32">G25/F25*100</f>
        <v>#DIV/0!</v>
      </c>
      <c r="I25" s="4">
        <f t="shared" si="1"/>
        <v>0</v>
      </c>
      <c r="J25" s="4">
        <f t="shared" si="1"/>
        <v>630</v>
      </c>
      <c r="K25" s="142" t="e">
        <f t="shared" si="2"/>
        <v>#DIV/0!</v>
      </c>
    </row>
    <row r="26" spans="1:11" s="16" customFormat="1" ht="38.25" customHeight="1">
      <c r="A26" s="71">
        <v>12020000</v>
      </c>
      <c r="B26" s="42" t="s">
        <v>22</v>
      </c>
      <c r="C26" s="4"/>
      <c r="D26" s="4"/>
      <c r="E26" s="28"/>
      <c r="F26" s="4">
        <f>F27+F28</f>
        <v>0</v>
      </c>
      <c r="G26" s="4">
        <f>G27+G28+G29</f>
        <v>630</v>
      </c>
      <c r="H26" s="28"/>
      <c r="I26" s="4">
        <f t="shared" si="1"/>
        <v>0</v>
      </c>
      <c r="J26" s="4">
        <f t="shared" si="1"/>
        <v>630</v>
      </c>
      <c r="K26" s="28"/>
    </row>
    <row r="27" spans="1:11" s="6" customFormat="1" ht="41.25" customHeight="1" hidden="1">
      <c r="A27" s="68">
        <v>12020100</v>
      </c>
      <c r="B27" s="31" t="s">
        <v>149</v>
      </c>
      <c r="C27" s="3"/>
      <c r="D27" s="3"/>
      <c r="E27" s="20"/>
      <c r="F27" s="3"/>
      <c r="G27" s="3"/>
      <c r="H27" s="20"/>
      <c r="I27" s="5">
        <f t="shared" si="1"/>
        <v>0</v>
      </c>
      <c r="J27" s="19">
        <f t="shared" si="1"/>
        <v>0</v>
      </c>
      <c r="K27" s="20"/>
    </row>
    <row r="28" spans="1:11" s="6" customFormat="1" ht="40.5" customHeight="1">
      <c r="A28" s="114">
        <v>12020200</v>
      </c>
      <c r="B28" s="115" t="s">
        <v>150</v>
      </c>
      <c r="C28" s="109"/>
      <c r="D28" s="109"/>
      <c r="E28" s="110"/>
      <c r="F28" s="109"/>
      <c r="G28" s="109">
        <v>630</v>
      </c>
      <c r="H28" s="110"/>
      <c r="I28" s="116">
        <f t="shared" si="1"/>
        <v>0</v>
      </c>
      <c r="J28" s="117">
        <f t="shared" si="1"/>
        <v>630</v>
      </c>
      <c r="K28" s="110"/>
    </row>
    <row r="29" spans="1:11" s="6" customFormat="1" ht="39" customHeight="1" hidden="1">
      <c r="A29" s="133" t="s">
        <v>161</v>
      </c>
      <c r="B29" s="134" t="s">
        <v>162</v>
      </c>
      <c r="C29" s="3"/>
      <c r="D29" s="3"/>
      <c r="E29" s="20"/>
      <c r="F29" s="3"/>
      <c r="G29" s="3"/>
      <c r="H29" s="20"/>
      <c r="I29" s="5"/>
      <c r="J29" s="19">
        <f t="shared" si="1"/>
        <v>0</v>
      </c>
      <c r="K29" s="20"/>
    </row>
    <row r="30" spans="1:11" s="16" customFormat="1" ht="19.5" customHeight="1" hidden="1">
      <c r="A30" s="72" t="s">
        <v>64</v>
      </c>
      <c r="B30" s="34" t="s">
        <v>25</v>
      </c>
      <c r="C30" s="4"/>
      <c r="D30" s="4"/>
      <c r="E30" s="28"/>
      <c r="F30" s="4">
        <f>F31+F32</f>
        <v>0</v>
      </c>
      <c r="G30" s="4">
        <f>G31+G32+G33</f>
        <v>0</v>
      </c>
      <c r="H30" s="28" t="e">
        <f t="shared" si="3"/>
        <v>#DIV/0!</v>
      </c>
      <c r="I30" s="4">
        <f aca="true" t="shared" si="4" ref="I30:J45">SUM(C30,F30)</f>
        <v>0</v>
      </c>
      <c r="J30" s="4">
        <f t="shared" si="4"/>
        <v>0</v>
      </c>
      <c r="K30" s="28" t="e">
        <f t="shared" si="2"/>
        <v>#DIV/0!</v>
      </c>
    </row>
    <row r="31" spans="1:11" s="6" customFormat="1" ht="39.75" customHeight="1" hidden="1">
      <c r="A31" s="69" t="s">
        <v>65</v>
      </c>
      <c r="B31" s="33" t="s">
        <v>26</v>
      </c>
      <c r="C31" s="19"/>
      <c r="D31" s="3"/>
      <c r="E31" s="20"/>
      <c r="F31" s="3"/>
      <c r="G31" s="3"/>
      <c r="H31" s="20" t="e">
        <f t="shared" si="3"/>
        <v>#DIV/0!</v>
      </c>
      <c r="I31" s="3">
        <f t="shared" si="4"/>
        <v>0</v>
      </c>
      <c r="J31" s="3">
        <f t="shared" si="4"/>
        <v>0</v>
      </c>
      <c r="K31" s="20" t="e">
        <f t="shared" si="2"/>
        <v>#DIV/0!</v>
      </c>
    </row>
    <row r="32" spans="1:11" ht="40.5" customHeight="1" hidden="1">
      <c r="A32" s="69" t="s">
        <v>66</v>
      </c>
      <c r="B32" s="33" t="s">
        <v>27</v>
      </c>
      <c r="C32" s="1"/>
      <c r="D32" s="1"/>
      <c r="E32" s="30"/>
      <c r="F32" s="19"/>
      <c r="G32" s="3"/>
      <c r="H32" s="20" t="e">
        <f t="shared" si="3"/>
        <v>#DIV/0!</v>
      </c>
      <c r="I32" s="3">
        <f>SUM(C32,F32)</f>
        <v>0</v>
      </c>
      <c r="J32" s="3">
        <f t="shared" si="4"/>
        <v>0</v>
      </c>
      <c r="K32" s="20" t="e">
        <f t="shared" si="2"/>
        <v>#DIV/0!</v>
      </c>
    </row>
    <row r="33" spans="1:11" ht="20.25" customHeight="1" hidden="1">
      <c r="A33" s="69">
        <v>12030400</v>
      </c>
      <c r="B33" s="33" t="s">
        <v>163</v>
      </c>
      <c r="C33" s="1"/>
      <c r="D33" s="1"/>
      <c r="E33" s="30"/>
      <c r="F33" s="19"/>
      <c r="G33" s="3"/>
      <c r="H33" s="20"/>
      <c r="I33" s="3"/>
      <c r="J33" s="3">
        <f t="shared" si="4"/>
        <v>0</v>
      </c>
      <c r="K33" s="20"/>
    </row>
    <row r="34" spans="1:11" s="16" customFormat="1" ht="37.5" customHeight="1">
      <c r="A34" s="67">
        <v>13000000</v>
      </c>
      <c r="B34" s="42" t="s">
        <v>187</v>
      </c>
      <c r="C34" s="4">
        <f>C35+C39</f>
        <v>188000</v>
      </c>
      <c r="D34" s="4">
        <f>D35+D39+D37</f>
        <v>194934.78000000003</v>
      </c>
      <c r="E34" s="28">
        <f aca="true" t="shared" si="5" ref="E34:E41">D34/C34*100</f>
        <v>103.68871276595746</v>
      </c>
      <c r="F34" s="4"/>
      <c r="G34" s="4"/>
      <c r="H34" s="28"/>
      <c r="I34" s="4">
        <f t="shared" si="4"/>
        <v>188000</v>
      </c>
      <c r="J34" s="4">
        <f t="shared" si="4"/>
        <v>194934.78000000003</v>
      </c>
      <c r="K34" s="28">
        <f t="shared" si="2"/>
        <v>103.68871276595746</v>
      </c>
    </row>
    <row r="35" spans="1:11" s="16" customFormat="1" ht="37.5">
      <c r="A35" s="67">
        <v>13010000</v>
      </c>
      <c r="B35" s="42" t="s">
        <v>188</v>
      </c>
      <c r="C35" s="4">
        <f>C36</f>
        <v>158000</v>
      </c>
      <c r="D35" s="4">
        <f>D36</f>
        <v>76399.96</v>
      </c>
      <c r="E35" s="28">
        <f t="shared" si="5"/>
        <v>48.354405063291146</v>
      </c>
      <c r="F35" s="4"/>
      <c r="G35" s="4"/>
      <c r="H35" s="28"/>
      <c r="I35" s="4">
        <f t="shared" si="4"/>
        <v>158000</v>
      </c>
      <c r="J35" s="4">
        <f t="shared" si="4"/>
        <v>76399.96</v>
      </c>
      <c r="K35" s="28">
        <f t="shared" si="2"/>
        <v>48.354405063291146</v>
      </c>
    </row>
    <row r="36" spans="1:11" s="6" customFormat="1" ht="80.25" customHeight="1">
      <c r="A36" s="73">
        <v>13010200</v>
      </c>
      <c r="B36" s="31" t="s">
        <v>189</v>
      </c>
      <c r="C36" s="3">
        <v>158000</v>
      </c>
      <c r="D36" s="3">
        <v>76399.96</v>
      </c>
      <c r="E36" s="20">
        <f t="shared" si="5"/>
        <v>48.354405063291146</v>
      </c>
      <c r="F36" s="3"/>
      <c r="G36" s="3"/>
      <c r="H36" s="20"/>
      <c r="I36" s="3">
        <f t="shared" si="4"/>
        <v>158000</v>
      </c>
      <c r="J36" s="19">
        <f t="shared" si="4"/>
        <v>76399.96</v>
      </c>
      <c r="K36" s="20">
        <f t="shared" si="2"/>
        <v>48.354405063291146</v>
      </c>
    </row>
    <row r="37" spans="1:11" s="16" customFormat="1" ht="21.75" customHeight="1">
      <c r="A37" s="67">
        <v>13020000</v>
      </c>
      <c r="B37" s="42" t="s">
        <v>244</v>
      </c>
      <c r="C37" s="4"/>
      <c r="D37" s="4">
        <f>D38</f>
        <v>3</v>
      </c>
      <c r="E37" s="28"/>
      <c r="F37" s="4"/>
      <c r="G37" s="4"/>
      <c r="H37" s="28"/>
      <c r="I37" s="4">
        <f>SUM(C37,F37)</f>
        <v>0</v>
      </c>
      <c r="J37" s="56">
        <f>SUM(D37,G37)</f>
        <v>3</v>
      </c>
      <c r="K37" s="142" t="e">
        <f>J37/I37*100</f>
        <v>#DIV/0!</v>
      </c>
    </row>
    <row r="38" spans="1:11" s="6" customFormat="1" ht="61.5" customHeight="1">
      <c r="A38" s="73">
        <v>13020400</v>
      </c>
      <c r="B38" s="31" t="s">
        <v>245</v>
      </c>
      <c r="C38" s="3"/>
      <c r="D38" s="3">
        <v>3</v>
      </c>
      <c r="E38" s="20"/>
      <c r="F38" s="3"/>
      <c r="G38" s="3"/>
      <c r="H38" s="20"/>
      <c r="I38" s="3">
        <f>SUM(C38,F38)</f>
        <v>0</v>
      </c>
      <c r="J38" s="19">
        <f>SUM(D38,G38)</f>
        <v>3</v>
      </c>
      <c r="K38" s="46" t="e">
        <f>J38/I38*100</f>
        <v>#DIV/0!</v>
      </c>
    </row>
    <row r="39" spans="1:11" s="16" customFormat="1" ht="18.75">
      <c r="A39" s="67">
        <v>13030000</v>
      </c>
      <c r="B39" s="42" t="s">
        <v>190</v>
      </c>
      <c r="C39" s="4">
        <f>C40</f>
        <v>30000</v>
      </c>
      <c r="D39" s="4">
        <f>D40</f>
        <v>118531.82</v>
      </c>
      <c r="E39" s="28">
        <f t="shared" si="5"/>
        <v>395.10606666666666</v>
      </c>
      <c r="F39" s="4"/>
      <c r="G39" s="4"/>
      <c r="H39" s="28"/>
      <c r="I39" s="4">
        <f t="shared" si="4"/>
        <v>30000</v>
      </c>
      <c r="J39" s="4">
        <f t="shared" si="4"/>
        <v>118531.82</v>
      </c>
      <c r="K39" s="28">
        <f t="shared" si="2"/>
        <v>395.10606666666666</v>
      </c>
    </row>
    <row r="40" spans="1:11" ht="36.75" customHeight="1">
      <c r="A40" s="73">
        <v>13030200</v>
      </c>
      <c r="B40" s="31" t="s">
        <v>191</v>
      </c>
      <c r="C40" s="3">
        <v>30000</v>
      </c>
      <c r="D40" s="3">
        <v>118531.82</v>
      </c>
      <c r="E40" s="20">
        <f t="shared" si="5"/>
        <v>395.10606666666666</v>
      </c>
      <c r="F40" s="3"/>
      <c r="G40" s="3"/>
      <c r="H40" s="20"/>
      <c r="I40" s="3">
        <f t="shared" si="4"/>
        <v>30000</v>
      </c>
      <c r="J40" s="4">
        <f t="shared" si="4"/>
        <v>118531.82</v>
      </c>
      <c r="K40" s="20">
        <f t="shared" si="2"/>
        <v>395.10606666666666</v>
      </c>
    </row>
    <row r="41" spans="1:11" s="16" customFormat="1" ht="18.75">
      <c r="A41" s="67">
        <v>14000000</v>
      </c>
      <c r="B41" s="27" t="s">
        <v>192</v>
      </c>
      <c r="C41" s="56">
        <f>C42</f>
        <v>51359700</v>
      </c>
      <c r="D41" s="56">
        <f>D42</f>
        <v>68188096.91</v>
      </c>
      <c r="E41" s="28">
        <f t="shared" si="5"/>
        <v>132.76576169642735</v>
      </c>
      <c r="F41" s="4"/>
      <c r="G41" s="4"/>
      <c r="H41" s="28"/>
      <c r="I41" s="4">
        <f t="shared" si="4"/>
        <v>51359700</v>
      </c>
      <c r="J41" s="4">
        <f t="shared" si="4"/>
        <v>68188096.91</v>
      </c>
      <c r="K41" s="28">
        <f t="shared" si="2"/>
        <v>132.76576169642735</v>
      </c>
    </row>
    <row r="42" spans="1:11" s="6" customFormat="1" ht="18.75" customHeight="1">
      <c r="A42" s="73">
        <v>14040000</v>
      </c>
      <c r="B42" s="31" t="s">
        <v>193</v>
      </c>
      <c r="C42" s="3">
        <v>51359700</v>
      </c>
      <c r="D42" s="3">
        <v>68188096.91</v>
      </c>
      <c r="E42" s="20">
        <f>D42/C42*100</f>
        <v>132.76576169642735</v>
      </c>
      <c r="F42" s="3"/>
      <c r="G42" s="3"/>
      <c r="H42" s="20"/>
      <c r="I42" s="3">
        <f t="shared" si="4"/>
        <v>51359700</v>
      </c>
      <c r="J42" s="3">
        <f t="shared" si="4"/>
        <v>68188096.91</v>
      </c>
      <c r="K42" s="20">
        <f t="shared" si="2"/>
        <v>132.76576169642735</v>
      </c>
    </row>
    <row r="43" spans="1:11" s="16" customFormat="1" ht="40.5" customHeight="1">
      <c r="A43" s="58">
        <v>16000000</v>
      </c>
      <c r="B43" s="34" t="s">
        <v>28</v>
      </c>
      <c r="C43" s="4"/>
      <c r="D43" s="4">
        <f>D44+D45</f>
        <v>4462.78</v>
      </c>
      <c r="E43" s="28"/>
      <c r="F43" s="4"/>
      <c r="G43" s="4"/>
      <c r="H43" s="28"/>
      <c r="I43" s="4">
        <f t="shared" si="4"/>
        <v>0</v>
      </c>
      <c r="J43" s="4">
        <f t="shared" si="4"/>
        <v>4462.78</v>
      </c>
      <c r="K43" s="28"/>
    </row>
    <row r="44" spans="1:11" s="6" customFormat="1" ht="18.75" customHeight="1" hidden="1">
      <c r="A44" s="59">
        <v>16010100</v>
      </c>
      <c r="B44" s="33" t="s">
        <v>151</v>
      </c>
      <c r="C44" s="3"/>
      <c r="D44" s="3"/>
      <c r="E44" s="20"/>
      <c r="F44" s="3"/>
      <c r="G44" s="3"/>
      <c r="H44" s="20"/>
      <c r="I44" s="3"/>
      <c r="J44" s="19">
        <f t="shared" si="4"/>
        <v>0</v>
      </c>
      <c r="K44" s="20"/>
    </row>
    <row r="45" spans="1:11" s="6" customFormat="1" ht="18.75" customHeight="1">
      <c r="A45" s="59">
        <v>16010200</v>
      </c>
      <c r="B45" s="33" t="s">
        <v>152</v>
      </c>
      <c r="C45" s="3"/>
      <c r="D45" s="3">
        <v>4462.78</v>
      </c>
      <c r="E45" s="20"/>
      <c r="F45" s="3"/>
      <c r="G45" s="3"/>
      <c r="H45" s="20"/>
      <c r="I45" s="3"/>
      <c r="J45" s="19">
        <f t="shared" si="4"/>
        <v>4462.78</v>
      </c>
      <c r="K45" s="20"/>
    </row>
    <row r="46" spans="1:11" s="16" customFormat="1" ht="18.75">
      <c r="A46" s="72" t="s">
        <v>67</v>
      </c>
      <c r="B46" s="34" t="s">
        <v>194</v>
      </c>
      <c r="C46" s="44">
        <f>C47+C58+C75</f>
        <v>155536500</v>
      </c>
      <c r="D46" s="44">
        <f>D47+D58+D61+D75</f>
        <v>181697179.51</v>
      </c>
      <c r="E46" s="28">
        <f>D46/C46*100</f>
        <v>116.81964009091112</v>
      </c>
      <c r="F46" s="4"/>
      <c r="G46" s="4">
        <f>G61</f>
        <v>-25258.3</v>
      </c>
      <c r="H46" s="28"/>
      <c r="I46" s="4">
        <f>SUM(C46,F46)</f>
        <v>155536500</v>
      </c>
      <c r="J46" s="4">
        <f>SUM(D46,G46)</f>
        <v>181671921.20999998</v>
      </c>
      <c r="K46" s="28">
        <f t="shared" si="2"/>
        <v>116.80340062300488</v>
      </c>
    </row>
    <row r="47" spans="1:11" s="16" customFormat="1" ht="18.75">
      <c r="A47" s="58" t="s">
        <v>165</v>
      </c>
      <c r="B47" s="34" t="s">
        <v>195</v>
      </c>
      <c r="C47" s="44">
        <f>C48+C49+C51+C52+C53+C54+C55+C56+C57+C50</f>
        <v>96861000</v>
      </c>
      <c r="D47" s="44">
        <f>D48+D49+D51+D52+D53+D54+D55+D56+D57+D50</f>
        <v>103106376.16000001</v>
      </c>
      <c r="E47" s="28">
        <f>D47/C47*100</f>
        <v>106.4477717141058</v>
      </c>
      <c r="F47" s="4"/>
      <c r="G47" s="4"/>
      <c r="H47" s="28"/>
      <c r="I47" s="56">
        <f aca="true" t="shared" si="6" ref="I47:J70">SUM(C47,F47)</f>
        <v>96861000</v>
      </c>
      <c r="J47" s="56">
        <f t="shared" si="6"/>
        <v>103106376.16000001</v>
      </c>
      <c r="K47" s="28">
        <f t="shared" si="2"/>
        <v>106.4477717141058</v>
      </c>
    </row>
    <row r="48" spans="1:11" s="6" customFormat="1" ht="58.5" customHeight="1">
      <c r="A48" s="59" t="s">
        <v>166</v>
      </c>
      <c r="B48" s="33" t="s">
        <v>196</v>
      </c>
      <c r="C48" s="10">
        <v>94900</v>
      </c>
      <c r="D48" s="3">
        <v>83483.79</v>
      </c>
      <c r="E48" s="20">
        <f>D48/C48*100</f>
        <v>87.97027397260273</v>
      </c>
      <c r="F48" s="3"/>
      <c r="G48" s="3"/>
      <c r="H48" s="20"/>
      <c r="I48" s="3">
        <f t="shared" si="6"/>
        <v>94900</v>
      </c>
      <c r="J48" s="3">
        <f>SUM(D48,G48)</f>
        <v>83483.79</v>
      </c>
      <c r="K48" s="20">
        <f t="shared" si="2"/>
        <v>87.97027397260273</v>
      </c>
    </row>
    <row r="49" spans="1:11" s="6" customFormat="1" ht="57" customHeight="1">
      <c r="A49" s="59" t="s">
        <v>167</v>
      </c>
      <c r="B49" s="33" t="s">
        <v>197</v>
      </c>
      <c r="C49" s="10">
        <v>116000</v>
      </c>
      <c r="D49" s="3">
        <v>591914.77</v>
      </c>
      <c r="E49" s="20">
        <f>D49/C49*100</f>
        <v>510.2713534482759</v>
      </c>
      <c r="F49" s="3"/>
      <c r="G49" s="3"/>
      <c r="H49" s="20"/>
      <c r="I49" s="3">
        <f t="shared" si="6"/>
        <v>116000</v>
      </c>
      <c r="J49" s="3">
        <f>SUM(D49,G49)</f>
        <v>591914.77</v>
      </c>
      <c r="K49" s="20">
        <f aca="true" t="shared" si="7" ref="K49:K57">J49/I49*100</f>
        <v>510.2713534482759</v>
      </c>
    </row>
    <row r="50" spans="1:11" s="6" customFormat="1" ht="63.75" customHeight="1">
      <c r="A50" s="59" t="s">
        <v>198</v>
      </c>
      <c r="B50" s="33" t="s">
        <v>199</v>
      </c>
      <c r="C50" s="10">
        <v>0</v>
      </c>
      <c r="D50" s="3">
        <v>1867.19</v>
      </c>
      <c r="E50" s="20"/>
      <c r="F50" s="3"/>
      <c r="G50" s="3"/>
      <c r="H50" s="20"/>
      <c r="I50" s="3">
        <f>SUM(C50,F50)</f>
        <v>0</v>
      </c>
      <c r="J50" s="3">
        <f>SUM(D50,G50)</f>
        <v>1867.19</v>
      </c>
      <c r="K50" s="46" t="e">
        <f t="shared" si="7"/>
        <v>#DIV/0!</v>
      </c>
    </row>
    <row r="51" spans="1:11" s="6" customFormat="1" ht="57.75" customHeight="1">
      <c r="A51" s="73" t="s">
        <v>200</v>
      </c>
      <c r="B51" s="31" t="s">
        <v>201</v>
      </c>
      <c r="C51" s="3">
        <v>2260100</v>
      </c>
      <c r="D51" s="3">
        <v>3168424.67</v>
      </c>
      <c r="E51" s="20">
        <f aca="true" t="shared" si="8" ref="E51:E60">D51/C51*100</f>
        <v>140.1895787797</v>
      </c>
      <c r="F51" s="3"/>
      <c r="G51" s="3"/>
      <c r="H51" s="20"/>
      <c r="I51" s="3">
        <f t="shared" si="6"/>
        <v>2260100</v>
      </c>
      <c r="J51" s="3">
        <f aca="true" t="shared" si="9" ref="J51:J57">SUM(D51,G51)</f>
        <v>3168424.67</v>
      </c>
      <c r="K51" s="20">
        <f t="shared" si="7"/>
        <v>140.1895787797</v>
      </c>
    </row>
    <row r="52" spans="1:11" s="6" customFormat="1" ht="18.75" customHeight="1">
      <c r="A52" s="73">
        <v>18010500</v>
      </c>
      <c r="B52" s="31" t="s">
        <v>17</v>
      </c>
      <c r="C52" s="3">
        <v>17700000</v>
      </c>
      <c r="D52" s="3">
        <v>23465920.11</v>
      </c>
      <c r="E52" s="20">
        <f t="shared" si="8"/>
        <v>132.57581983050846</v>
      </c>
      <c r="F52" s="3"/>
      <c r="G52" s="3"/>
      <c r="H52" s="20"/>
      <c r="I52" s="3">
        <f t="shared" si="6"/>
        <v>17700000</v>
      </c>
      <c r="J52" s="3">
        <f t="shared" si="9"/>
        <v>23465920.11</v>
      </c>
      <c r="K52" s="20">
        <f t="shared" si="7"/>
        <v>132.57581983050846</v>
      </c>
    </row>
    <row r="53" spans="1:11" s="6" customFormat="1" ht="18.75">
      <c r="A53" s="73">
        <v>18010600</v>
      </c>
      <c r="B53" s="31" t="s">
        <v>18</v>
      </c>
      <c r="C53" s="3">
        <v>66000000</v>
      </c>
      <c r="D53" s="3">
        <v>62093736.03</v>
      </c>
      <c r="E53" s="20">
        <f t="shared" si="8"/>
        <v>94.08141822727274</v>
      </c>
      <c r="F53" s="3"/>
      <c r="G53" s="3"/>
      <c r="H53" s="20"/>
      <c r="I53" s="3">
        <f t="shared" si="6"/>
        <v>66000000</v>
      </c>
      <c r="J53" s="3">
        <f t="shared" si="9"/>
        <v>62093736.03</v>
      </c>
      <c r="K53" s="20">
        <f t="shared" si="7"/>
        <v>94.08141822727274</v>
      </c>
    </row>
    <row r="54" spans="1:11" s="6" customFormat="1" ht="18.75">
      <c r="A54" s="73">
        <v>18010700</v>
      </c>
      <c r="B54" s="31" t="s">
        <v>19</v>
      </c>
      <c r="C54" s="3">
        <v>1450000</v>
      </c>
      <c r="D54" s="3">
        <v>1884179.31</v>
      </c>
      <c r="E54" s="20">
        <f t="shared" si="8"/>
        <v>129.94340068965516</v>
      </c>
      <c r="F54" s="3"/>
      <c r="G54" s="3"/>
      <c r="H54" s="20"/>
      <c r="I54" s="3">
        <f t="shared" si="6"/>
        <v>1450000</v>
      </c>
      <c r="J54" s="3">
        <f t="shared" si="9"/>
        <v>1884179.31</v>
      </c>
      <c r="K54" s="20">
        <f t="shared" si="7"/>
        <v>129.94340068965516</v>
      </c>
    </row>
    <row r="55" spans="1:11" s="6" customFormat="1" ht="18.75">
      <c r="A55" s="73">
        <v>18010900</v>
      </c>
      <c r="B55" s="31" t="s">
        <v>20</v>
      </c>
      <c r="C55" s="3">
        <v>7300000</v>
      </c>
      <c r="D55" s="3">
        <v>9344319.92</v>
      </c>
      <c r="E55" s="20">
        <f t="shared" si="8"/>
        <v>128.00438246575342</v>
      </c>
      <c r="F55" s="3"/>
      <c r="G55" s="3"/>
      <c r="H55" s="20"/>
      <c r="I55" s="3">
        <f t="shared" si="6"/>
        <v>7300000</v>
      </c>
      <c r="J55" s="3">
        <f t="shared" si="9"/>
        <v>9344319.92</v>
      </c>
      <c r="K55" s="20">
        <f t="shared" si="7"/>
        <v>128.00438246575342</v>
      </c>
    </row>
    <row r="56" spans="1:11" s="6" customFormat="1" ht="18.75">
      <c r="A56" s="73">
        <v>18011000</v>
      </c>
      <c r="B56" s="31" t="s">
        <v>228</v>
      </c>
      <c r="C56" s="3">
        <v>1500000</v>
      </c>
      <c r="D56" s="3">
        <v>1850093.03</v>
      </c>
      <c r="E56" s="20">
        <f t="shared" si="8"/>
        <v>123.33953533333333</v>
      </c>
      <c r="F56" s="3"/>
      <c r="G56" s="3"/>
      <c r="H56" s="20"/>
      <c r="I56" s="3">
        <f>SUM(C56,F56)</f>
        <v>1500000</v>
      </c>
      <c r="J56" s="3">
        <f t="shared" si="9"/>
        <v>1850093.03</v>
      </c>
      <c r="K56" s="20">
        <f t="shared" si="7"/>
        <v>123.33953533333333</v>
      </c>
    </row>
    <row r="57" spans="1:11" s="6" customFormat="1" ht="18.75">
      <c r="A57" s="73">
        <v>18011100</v>
      </c>
      <c r="B57" s="31" t="s">
        <v>229</v>
      </c>
      <c r="C57" s="3">
        <v>440000</v>
      </c>
      <c r="D57" s="3">
        <v>622437.34</v>
      </c>
      <c r="E57" s="20">
        <f t="shared" si="8"/>
        <v>141.4630318181818</v>
      </c>
      <c r="F57" s="3"/>
      <c r="G57" s="3"/>
      <c r="H57" s="20"/>
      <c r="I57" s="3">
        <f>SUM(C57,F57)</f>
        <v>440000</v>
      </c>
      <c r="J57" s="3">
        <f t="shared" si="9"/>
        <v>622437.34</v>
      </c>
      <c r="K57" s="20">
        <f t="shared" si="7"/>
        <v>141.4630318181818</v>
      </c>
    </row>
    <row r="58" spans="1:11" s="16" customFormat="1" ht="18.75">
      <c r="A58" s="166">
        <v>18030000</v>
      </c>
      <c r="B58" s="61" t="s">
        <v>140</v>
      </c>
      <c r="C58" s="44">
        <f>C59+C60</f>
        <v>70000</v>
      </c>
      <c r="D58" s="4">
        <f>D59+D60</f>
        <v>85562.14</v>
      </c>
      <c r="E58" s="28">
        <f t="shared" si="8"/>
        <v>122.23162857142857</v>
      </c>
      <c r="F58" s="4">
        <f>F68</f>
        <v>0</v>
      </c>
      <c r="G58" s="4">
        <f>G68</f>
        <v>0</v>
      </c>
      <c r="H58" s="28"/>
      <c r="I58" s="4">
        <f t="shared" si="6"/>
        <v>70000</v>
      </c>
      <c r="J58" s="4">
        <f>SUM(D58,G58)</f>
        <v>85562.14</v>
      </c>
      <c r="K58" s="28">
        <f t="shared" si="2"/>
        <v>122.23162857142857</v>
      </c>
    </row>
    <row r="59" spans="1:11" s="6" customFormat="1" ht="21.75" customHeight="1">
      <c r="A59" s="74">
        <v>18030100</v>
      </c>
      <c r="B59" s="62" t="s">
        <v>141</v>
      </c>
      <c r="C59" s="10">
        <v>50000</v>
      </c>
      <c r="D59" s="3">
        <v>63328.21</v>
      </c>
      <c r="E59" s="20">
        <f t="shared" si="8"/>
        <v>126.65642</v>
      </c>
      <c r="F59" s="3"/>
      <c r="G59" s="3"/>
      <c r="H59" s="28"/>
      <c r="I59" s="3">
        <f t="shared" si="6"/>
        <v>50000</v>
      </c>
      <c r="J59" s="3">
        <f t="shared" si="6"/>
        <v>63328.21</v>
      </c>
      <c r="K59" s="20">
        <f t="shared" si="2"/>
        <v>126.65642</v>
      </c>
    </row>
    <row r="60" spans="1:11" s="6" customFormat="1" ht="21" customHeight="1">
      <c r="A60" s="74">
        <v>18030200</v>
      </c>
      <c r="B60" s="62" t="s">
        <v>142</v>
      </c>
      <c r="C60" s="10">
        <v>20000</v>
      </c>
      <c r="D60" s="3">
        <v>22233.93</v>
      </c>
      <c r="E60" s="20">
        <f t="shared" si="8"/>
        <v>111.16965</v>
      </c>
      <c r="F60" s="3"/>
      <c r="G60" s="3"/>
      <c r="H60" s="28"/>
      <c r="I60" s="3">
        <f t="shared" si="6"/>
        <v>20000</v>
      </c>
      <c r="J60" s="3">
        <f t="shared" si="6"/>
        <v>22233.93</v>
      </c>
      <c r="K60" s="20">
        <f t="shared" si="2"/>
        <v>111.16965</v>
      </c>
    </row>
    <row r="61" spans="1:11" s="6" customFormat="1" ht="39" customHeight="1">
      <c r="A61" s="72" t="s">
        <v>99</v>
      </c>
      <c r="B61" s="34" t="s">
        <v>213</v>
      </c>
      <c r="C61" s="44">
        <f>C62+C63+C64+C65+C66+C67+C68+C69+C71+C73+C74</f>
        <v>0</v>
      </c>
      <c r="D61" s="44">
        <f>D62+D63+D64+D65+D66+D67+D68+D69+D71+D73+D74+D72</f>
        <v>-506817.93</v>
      </c>
      <c r="E61" s="28"/>
      <c r="F61" s="56">
        <f>F73</f>
        <v>0</v>
      </c>
      <c r="G61" s="56">
        <f>G72</f>
        <v>-25258.3</v>
      </c>
      <c r="H61" s="28"/>
      <c r="I61" s="56">
        <f t="shared" si="6"/>
        <v>0</v>
      </c>
      <c r="J61" s="4">
        <f t="shared" si="6"/>
        <v>-532076.23</v>
      </c>
      <c r="K61" s="142" t="e">
        <f t="shared" si="2"/>
        <v>#DIV/0!</v>
      </c>
    </row>
    <row r="62" spans="1:11" s="6" customFormat="1" ht="62.25" customHeight="1">
      <c r="A62" s="69">
        <v>18040100</v>
      </c>
      <c r="B62" s="33" t="s">
        <v>214</v>
      </c>
      <c r="C62" s="10"/>
      <c r="D62" s="3">
        <v>-72820.44</v>
      </c>
      <c r="E62" s="20"/>
      <c r="F62" s="3"/>
      <c r="G62" s="3"/>
      <c r="H62" s="20"/>
      <c r="I62" s="3">
        <f t="shared" si="6"/>
        <v>0</v>
      </c>
      <c r="J62" s="3">
        <f t="shared" si="6"/>
        <v>-72820.44</v>
      </c>
      <c r="K62" s="46" t="e">
        <f t="shared" si="2"/>
        <v>#DIV/0!</v>
      </c>
    </row>
    <row r="63" spans="1:11" s="6" customFormat="1" ht="60.75" customHeight="1">
      <c r="A63" s="69">
        <v>18040200</v>
      </c>
      <c r="B63" s="33" t="s">
        <v>215</v>
      </c>
      <c r="C63" s="3"/>
      <c r="D63" s="3">
        <v>-232911.12</v>
      </c>
      <c r="E63" s="20"/>
      <c r="F63" s="3"/>
      <c r="G63" s="3"/>
      <c r="H63" s="20"/>
      <c r="I63" s="3">
        <f t="shared" si="6"/>
        <v>0</v>
      </c>
      <c r="J63" s="3">
        <f t="shared" si="6"/>
        <v>-232911.12</v>
      </c>
      <c r="K63" s="46" t="e">
        <f t="shared" si="2"/>
        <v>#DIV/0!</v>
      </c>
    </row>
    <row r="64" spans="1:11" s="6" customFormat="1" ht="57.75" customHeight="1">
      <c r="A64" s="69">
        <v>18040500</v>
      </c>
      <c r="B64" s="33" t="s">
        <v>216</v>
      </c>
      <c r="C64" s="3"/>
      <c r="D64" s="3">
        <v>2994.9</v>
      </c>
      <c r="E64" s="20"/>
      <c r="F64" s="3"/>
      <c r="G64" s="3"/>
      <c r="H64" s="20"/>
      <c r="I64" s="3">
        <f t="shared" si="6"/>
        <v>0</v>
      </c>
      <c r="J64" s="3">
        <f t="shared" si="6"/>
        <v>2994.9</v>
      </c>
      <c r="K64" s="46" t="e">
        <f t="shared" si="2"/>
        <v>#DIV/0!</v>
      </c>
    </row>
    <row r="65" spans="1:11" s="6" customFormat="1" ht="60" customHeight="1">
      <c r="A65" s="122">
        <v>18040600</v>
      </c>
      <c r="B65" s="118" t="s">
        <v>217</v>
      </c>
      <c r="C65" s="109"/>
      <c r="D65" s="109">
        <v>6968.68</v>
      </c>
      <c r="E65" s="110"/>
      <c r="F65" s="109"/>
      <c r="G65" s="109"/>
      <c r="H65" s="110"/>
      <c r="I65" s="109">
        <f t="shared" si="6"/>
        <v>0</v>
      </c>
      <c r="J65" s="109">
        <f t="shared" si="6"/>
        <v>6968.68</v>
      </c>
      <c r="K65" s="163" t="e">
        <f t="shared" si="2"/>
        <v>#DIV/0!</v>
      </c>
    </row>
    <row r="66" spans="1:11" s="6" customFormat="1" ht="66.75" customHeight="1">
      <c r="A66" s="69">
        <v>18040700</v>
      </c>
      <c r="B66" s="33" t="s">
        <v>218</v>
      </c>
      <c r="C66" s="3"/>
      <c r="D66" s="3">
        <v>-36062.48</v>
      </c>
      <c r="E66" s="20"/>
      <c r="F66" s="3"/>
      <c r="G66" s="3"/>
      <c r="H66" s="20"/>
      <c r="I66" s="3">
        <f t="shared" si="6"/>
        <v>0</v>
      </c>
      <c r="J66" s="3">
        <f t="shared" si="6"/>
        <v>-36062.48</v>
      </c>
      <c r="K66" s="46" t="e">
        <f t="shared" si="2"/>
        <v>#DIV/0!</v>
      </c>
    </row>
    <row r="67" spans="1:11" s="6" customFormat="1" ht="58.5" customHeight="1">
      <c r="A67" s="69">
        <v>18040800</v>
      </c>
      <c r="B67" s="33" t="s">
        <v>219</v>
      </c>
      <c r="C67" s="3"/>
      <c r="D67" s="3">
        <v>-44046.78</v>
      </c>
      <c r="E67" s="20"/>
      <c r="F67" s="3"/>
      <c r="G67" s="3"/>
      <c r="H67" s="20"/>
      <c r="I67" s="3">
        <f>SUM(C67,F67)</f>
        <v>0</v>
      </c>
      <c r="J67" s="3">
        <f t="shared" si="6"/>
        <v>-44046.78</v>
      </c>
      <c r="K67" s="46" t="e">
        <f t="shared" si="2"/>
        <v>#DIV/0!</v>
      </c>
    </row>
    <row r="68" spans="1:11" s="6" customFormat="1" ht="63" customHeight="1">
      <c r="A68" s="69">
        <v>18040900</v>
      </c>
      <c r="B68" s="33" t="s">
        <v>223</v>
      </c>
      <c r="C68" s="10"/>
      <c r="D68" s="3">
        <v>239</v>
      </c>
      <c r="E68" s="20"/>
      <c r="F68" s="3"/>
      <c r="G68" s="3"/>
      <c r="H68" s="20"/>
      <c r="I68" s="3">
        <f>SUM(C68,F68)</f>
        <v>0</v>
      </c>
      <c r="J68" s="3">
        <f t="shared" si="6"/>
        <v>239</v>
      </c>
      <c r="K68" s="46" t="e">
        <f t="shared" si="2"/>
        <v>#DIV/0!</v>
      </c>
    </row>
    <row r="69" spans="1:11" s="6" customFormat="1" ht="66" customHeight="1" hidden="1">
      <c r="A69" s="69">
        <v>18041000</v>
      </c>
      <c r="B69" s="33" t="s">
        <v>224</v>
      </c>
      <c r="C69" s="10"/>
      <c r="D69" s="3"/>
      <c r="E69" s="20"/>
      <c r="F69" s="3"/>
      <c r="G69" s="3"/>
      <c r="H69" s="20"/>
      <c r="I69" s="3">
        <f>SUM(C69,F69)</f>
        <v>0</v>
      </c>
      <c r="J69" s="3">
        <f t="shared" si="6"/>
        <v>0</v>
      </c>
      <c r="K69" s="46" t="e">
        <f t="shared" si="2"/>
        <v>#DIV/0!</v>
      </c>
    </row>
    <row r="70" spans="1:11" s="6" customFormat="1" ht="61.5" customHeight="1" hidden="1">
      <c r="A70" s="69">
        <v>18041300</v>
      </c>
      <c r="B70" s="33" t="s">
        <v>225</v>
      </c>
      <c r="C70" s="10"/>
      <c r="D70" s="3"/>
      <c r="E70" s="20"/>
      <c r="F70" s="3"/>
      <c r="G70" s="3"/>
      <c r="H70" s="20"/>
      <c r="I70" s="3"/>
      <c r="J70" s="3">
        <f t="shared" si="6"/>
        <v>0</v>
      </c>
      <c r="K70" s="46"/>
    </row>
    <row r="71" spans="1:11" s="6" customFormat="1" ht="61.5" customHeight="1">
      <c r="A71" s="69">
        <v>18041400</v>
      </c>
      <c r="B71" s="33" t="s">
        <v>220</v>
      </c>
      <c r="C71" s="10"/>
      <c r="D71" s="3">
        <v>-13397.37</v>
      </c>
      <c r="E71" s="20"/>
      <c r="F71" s="3"/>
      <c r="G71" s="3"/>
      <c r="H71" s="20"/>
      <c r="I71" s="3">
        <f aca="true" t="shared" si="10" ref="I71:J79">SUM(C71,F71)</f>
        <v>0</v>
      </c>
      <c r="J71" s="3">
        <f t="shared" si="10"/>
        <v>-13397.37</v>
      </c>
      <c r="K71" s="46" t="e">
        <f t="shared" si="2"/>
        <v>#DIV/0!</v>
      </c>
    </row>
    <row r="72" spans="1:11" s="6" customFormat="1" ht="93.75" customHeight="1">
      <c r="A72" s="69">
        <v>18041500</v>
      </c>
      <c r="B72" s="33" t="s">
        <v>232</v>
      </c>
      <c r="C72" s="10"/>
      <c r="D72" s="3"/>
      <c r="E72" s="20"/>
      <c r="F72" s="3"/>
      <c r="G72" s="3">
        <v>-25258.3</v>
      </c>
      <c r="H72" s="20"/>
      <c r="I72" s="3"/>
      <c r="J72" s="3">
        <f>SUM(D72,G72)</f>
        <v>-25258.3</v>
      </c>
      <c r="K72" s="46" t="e">
        <f>J72/I72*100</f>
        <v>#DIV/0!</v>
      </c>
    </row>
    <row r="73" spans="1:14" s="43" customFormat="1" ht="42.75" customHeight="1">
      <c r="A73" s="69">
        <v>18041700</v>
      </c>
      <c r="B73" s="33" t="s">
        <v>221</v>
      </c>
      <c r="C73" s="92"/>
      <c r="D73" s="19">
        <v>-116770.63</v>
      </c>
      <c r="E73" s="29"/>
      <c r="F73" s="3"/>
      <c r="G73" s="3"/>
      <c r="H73" s="20"/>
      <c r="I73" s="3">
        <f t="shared" si="10"/>
        <v>0</v>
      </c>
      <c r="J73" s="3">
        <f t="shared" si="10"/>
        <v>-116770.63</v>
      </c>
      <c r="K73" s="46" t="e">
        <f t="shared" si="2"/>
        <v>#DIV/0!</v>
      </c>
      <c r="L73" s="6"/>
      <c r="M73" s="6"/>
      <c r="N73" s="6"/>
    </row>
    <row r="74" spans="1:11" s="6" customFormat="1" ht="39.75" customHeight="1">
      <c r="A74" s="69">
        <v>18041800</v>
      </c>
      <c r="B74" s="33" t="s">
        <v>222</v>
      </c>
      <c r="C74" s="10"/>
      <c r="D74" s="3">
        <v>-1011.69</v>
      </c>
      <c r="E74" s="20"/>
      <c r="F74" s="3"/>
      <c r="G74" s="3"/>
      <c r="H74" s="20"/>
      <c r="I74" s="3">
        <f t="shared" si="10"/>
        <v>0</v>
      </c>
      <c r="J74" s="3">
        <f t="shared" si="10"/>
        <v>-1011.69</v>
      </c>
      <c r="K74" s="46" t="e">
        <f t="shared" si="2"/>
        <v>#DIV/0!</v>
      </c>
    </row>
    <row r="75" spans="1:11" s="6" customFormat="1" ht="20.25" customHeight="1">
      <c r="A75" s="166" t="s">
        <v>68</v>
      </c>
      <c r="B75" s="173" t="s">
        <v>29</v>
      </c>
      <c r="C75" s="44">
        <f>C77+C78+C79+C76</f>
        <v>58605500</v>
      </c>
      <c r="D75" s="44">
        <f>D77+D78+D79+D76</f>
        <v>79012059.13999999</v>
      </c>
      <c r="E75" s="28">
        <f>D75/C75*100</f>
        <v>134.82021165248992</v>
      </c>
      <c r="F75" s="4"/>
      <c r="G75" s="4"/>
      <c r="H75" s="28"/>
      <c r="I75" s="4">
        <f t="shared" si="10"/>
        <v>58605500</v>
      </c>
      <c r="J75" s="4">
        <f t="shared" si="10"/>
        <v>79012059.13999999</v>
      </c>
      <c r="K75" s="28">
        <f>J75/I75*100</f>
        <v>134.82021165248992</v>
      </c>
    </row>
    <row r="76" spans="1:11" s="6" customFormat="1" ht="39.75" customHeight="1">
      <c r="A76" s="74">
        <v>18050200</v>
      </c>
      <c r="B76" s="62" t="s">
        <v>148</v>
      </c>
      <c r="C76" s="10"/>
      <c r="D76" s="10">
        <v>2659.24</v>
      </c>
      <c r="E76" s="20"/>
      <c r="F76" s="3"/>
      <c r="G76" s="3"/>
      <c r="H76" s="20"/>
      <c r="I76" s="3">
        <f t="shared" si="10"/>
        <v>0</v>
      </c>
      <c r="J76" s="3">
        <f t="shared" si="10"/>
        <v>2659.24</v>
      </c>
      <c r="K76" s="46" t="e">
        <f>J76/I76*100</f>
        <v>#DIV/0!</v>
      </c>
    </row>
    <row r="77" spans="1:11" s="6" customFormat="1" ht="19.5" customHeight="1">
      <c r="A77" s="74" t="s">
        <v>69</v>
      </c>
      <c r="B77" s="62" t="s">
        <v>30</v>
      </c>
      <c r="C77" s="10">
        <v>15600000</v>
      </c>
      <c r="D77" s="3">
        <v>20617754.48</v>
      </c>
      <c r="E77" s="20">
        <f aca="true" t="shared" si="11" ref="E77:E93">D77/C77*100</f>
        <v>132.16509282051283</v>
      </c>
      <c r="F77" s="3"/>
      <c r="G77" s="3"/>
      <c r="H77" s="28"/>
      <c r="I77" s="3">
        <f t="shared" si="10"/>
        <v>15600000</v>
      </c>
      <c r="J77" s="3">
        <f t="shared" si="10"/>
        <v>20617754.48</v>
      </c>
      <c r="K77" s="20">
        <f>J77/I77*100</f>
        <v>132.16509282051283</v>
      </c>
    </row>
    <row r="78" spans="1:11" s="6" customFormat="1" ht="24.75" customHeight="1">
      <c r="A78" s="74" t="s">
        <v>70</v>
      </c>
      <c r="B78" s="62" t="s">
        <v>31</v>
      </c>
      <c r="C78" s="10">
        <v>43000000</v>
      </c>
      <c r="D78" s="3">
        <v>58303923.6</v>
      </c>
      <c r="E78" s="20">
        <f t="shared" si="11"/>
        <v>135.59052</v>
      </c>
      <c r="F78" s="3"/>
      <c r="G78" s="3"/>
      <c r="H78" s="28"/>
      <c r="I78" s="3">
        <f t="shared" si="10"/>
        <v>43000000</v>
      </c>
      <c r="J78" s="3">
        <f t="shared" si="10"/>
        <v>58303923.6</v>
      </c>
      <c r="K78" s="20">
        <f>J78/I78*100</f>
        <v>135.59052</v>
      </c>
    </row>
    <row r="79" spans="1:11" s="6" customFormat="1" ht="77.25" customHeight="1">
      <c r="A79" s="74">
        <v>18050500</v>
      </c>
      <c r="B79" s="172" t="s">
        <v>202</v>
      </c>
      <c r="C79" s="10">
        <v>5500</v>
      </c>
      <c r="D79" s="3">
        <v>87721.82</v>
      </c>
      <c r="E79" s="20">
        <f t="shared" si="11"/>
        <v>1594.942181818182</v>
      </c>
      <c r="F79" s="3"/>
      <c r="G79" s="3"/>
      <c r="H79" s="28"/>
      <c r="I79" s="3">
        <f t="shared" si="10"/>
        <v>5500</v>
      </c>
      <c r="J79" s="3">
        <f t="shared" si="10"/>
        <v>87721.82</v>
      </c>
      <c r="K79" s="20">
        <f>J79/I79*100</f>
        <v>1594.942181818182</v>
      </c>
    </row>
    <row r="80" spans="1:11" s="16" customFormat="1" ht="18.75">
      <c r="A80" s="72" t="s">
        <v>71</v>
      </c>
      <c r="B80" s="34" t="s">
        <v>32</v>
      </c>
      <c r="C80" s="4">
        <f>C81</f>
        <v>2197125</v>
      </c>
      <c r="D80" s="4">
        <f>D81</f>
        <v>1956272.95</v>
      </c>
      <c r="E80" s="28">
        <f t="shared" si="11"/>
        <v>89.037854013768</v>
      </c>
      <c r="F80" s="4">
        <f>F81</f>
        <v>0</v>
      </c>
      <c r="G80" s="4"/>
      <c r="H80" s="28"/>
      <c r="I80" s="56">
        <f>SUM(C80,F80)</f>
        <v>2197125</v>
      </c>
      <c r="J80" s="4">
        <f>SUM(D80,G80)</f>
        <v>1956272.95</v>
      </c>
      <c r="K80" s="28">
        <f t="shared" si="2"/>
        <v>89.037854013768</v>
      </c>
    </row>
    <row r="81" spans="1:11" s="16" customFormat="1" ht="18.75">
      <c r="A81" s="72" t="s">
        <v>72</v>
      </c>
      <c r="B81" s="34" t="s">
        <v>33</v>
      </c>
      <c r="C81" s="4">
        <f>C82+C83+C84</f>
        <v>2197125</v>
      </c>
      <c r="D81" s="4">
        <f>D82+D83+D84</f>
        <v>1956272.95</v>
      </c>
      <c r="E81" s="28">
        <f t="shared" si="11"/>
        <v>89.037854013768</v>
      </c>
      <c r="F81" s="4"/>
      <c r="G81" s="4"/>
      <c r="H81" s="28"/>
      <c r="I81" s="4">
        <f>I82+I83+I84</f>
        <v>2197125</v>
      </c>
      <c r="J81" s="4">
        <f>J82+J83+J84</f>
        <v>1956272.95</v>
      </c>
      <c r="K81" s="28">
        <f t="shared" si="2"/>
        <v>89.037854013768</v>
      </c>
    </row>
    <row r="82" spans="1:11" s="6" customFormat="1" ht="57.75" customHeight="1">
      <c r="A82" s="69" t="s">
        <v>73</v>
      </c>
      <c r="B82" s="33" t="s">
        <v>34</v>
      </c>
      <c r="C82" s="3">
        <v>1535625</v>
      </c>
      <c r="D82" s="3">
        <v>1424787.46</v>
      </c>
      <c r="E82" s="20">
        <f t="shared" si="11"/>
        <v>92.78225217745218</v>
      </c>
      <c r="F82" s="3"/>
      <c r="G82" s="3"/>
      <c r="H82" s="20"/>
      <c r="I82" s="3">
        <f aca="true" t="shared" si="12" ref="I82:J84">SUM(C82,F82)</f>
        <v>1535625</v>
      </c>
      <c r="J82" s="3">
        <f t="shared" si="12"/>
        <v>1424787.46</v>
      </c>
      <c r="K82" s="20">
        <f t="shared" si="2"/>
        <v>92.78225217745218</v>
      </c>
    </row>
    <row r="83" spans="1:11" s="6" customFormat="1" ht="39.75" customHeight="1">
      <c r="A83" s="59" t="s">
        <v>127</v>
      </c>
      <c r="B83" s="33" t="s">
        <v>128</v>
      </c>
      <c r="C83" s="3">
        <v>141750</v>
      </c>
      <c r="D83" s="3">
        <v>132700.9</v>
      </c>
      <c r="E83" s="20">
        <f t="shared" si="11"/>
        <v>93.61615520282186</v>
      </c>
      <c r="F83" s="3"/>
      <c r="G83" s="3"/>
      <c r="H83" s="20"/>
      <c r="I83" s="3">
        <f t="shared" si="12"/>
        <v>141750</v>
      </c>
      <c r="J83" s="3">
        <f t="shared" si="12"/>
        <v>132700.9</v>
      </c>
      <c r="K83" s="20">
        <f t="shared" si="2"/>
        <v>93.61615520282186</v>
      </c>
    </row>
    <row r="84" spans="1:11" s="6" customFormat="1" ht="59.25" customHeight="1">
      <c r="A84" s="59" t="s">
        <v>129</v>
      </c>
      <c r="B84" s="33" t="s">
        <v>130</v>
      </c>
      <c r="C84" s="3">
        <v>519750</v>
      </c>
      <c r="D84" s="3">
        <v>398784.59</v>
      </c>
      <c r="E84" s="20">
        <f t="shared" si="11"/>
        <v>76.72623184223185</v>
      </c>
      <c r="F84" s="3"/>
      <c r="G84" s="3"/>
      <c r="H84" s="20"/>
      <c r="I84" s="3">
        <f t="shared" si="12"/>
        <v>519750</v>
      </c>
      <c r="J84" s="3">
        <f t="shared" si="12"/>
        <v>398784.59</v>
      </c>
      <c r="K84" s="20">
        <f t="shared" si="2"/>
        <v>76.72623184223185</v>
      </c>
    </row>
    <row r="85" spans="1:11" s="16" customFormat="1" ht="18.75">
      <c r="A85" s="119" t="s">
        <v>100</v>
      </c>
      <c r="B85" s="120" t="s">
        <v>101</v>
      </c>
      <c r="C85" s="112">
        <f>C86+C96+C106</f>
        <v>28420650</v>
      </c>
      <c r="D85" s="112">
        <f>D86+D96+D106</f>
        <v>34742429.65</v>
      </c>
      <c r="E85" s="113">
        <f t="shared" si="11"/>
        <v>122.2436138863819</v>
      </c>
      <c r="F85" s="112">
        <f>F106+F96+F118+F86</f>
        <v>36487632</v>
      </c>
      <c r="G85" s="112">
        <f>G106+G96+G118+G86</f>
        <v>60417622.13</v>
      </c>
      <c r="H85" s="113">
        <f>G85/F85*100</f>
        <v>165.58383983372778</v>
      </c>
      <c r="I85" s="112">
        <f>SUM(C85,F85)</f>
        <v>64908282</v>
      </c>
      <c r="J85" s="112">
        <f>SUM(D85,G85)</f>
        <v>95160051.78</v>
      </c>
      <c r="K85" s="113">
        <f aca="true" t="shared" si="13" ref="K85:K147">J85/I85*100</f>
        <v>146.60694883281613</v>
      </c>
    </row>
    <row r="86" spans="1:11" s="16" customFormat="1" ht="22.5" customHeight="1">
      <c r="A86" s="72" t="s">
        <v>108</v>
      </c>
      <c r="B86" s="34" t="s">
        <v>109</v>
      </c>
      <c r="C86" s="4">
        <f>C87+C89+C90</f>
        <v>612200</v>
      </c>
      <c r="D86" s="4">
        <f>D87+D89+D90</f>
        <v>699835.33</v>
      </c>
      <c r="E86" s="28">
        <f t="shared" si="11"/>
        <v>114.31482032015681</v>
      </c>
      <c r="F86" s="4">
        <f>F95</f>
        <v>0</v>
      </c>
      <c r="G86" s="4">
        <f>G95</f>
        <v>3966.28</v>
      </c>
      <c r="H86" s="142" t="e">
        <f>G86/F86*100</f>
        <v>#DIV/0!</v>
      </c>
      <c r="I86" s="4">
        <f>SUM(C86,F86)</f>
        <v>612200</v>
      </c>
      <c r="J86" s="4">
        <f>SUM(D86,G86)</f>
        <v>703801.61</v>
      </c>
      <c r="K86" s="28">
        <f t="shared" si="13"/>
        <v>114.96269356419471</v>
      </c>
    </row>
    <row r="87" spans="1:11" s="16" customFormat="1" ht="110.25" customHeight="1">
      <c r="A87" s="60" t="s">
        <v>143</v>
      </c>
      <c r="B87" s="32" t="s">
        <v>168</v>
      </c>
      <c r="C87" s="57">
        <f>C88</f>
        <v>87200</v>
      </c>
      <c r="D87" s="57">
        <f>D88</f>
        <v>152774.6</v>
      </c>
      <c r="E87" s="30">
        <f t="shared" si="11"/>
        <v>175.20022935779818</v>
      </c>
      <c r="F87" s="4"/>
      <c r="G87" s="4"/>
      <c r="H87" s="28"/>
      <c r="I87" s="57">
        <f>SUM(C87,F87)</f>
        <v>87200</v>
      </c>
      <c r="J87" s="1">
        <f>J88</f>
        <v>152774.6</v>
      </c>
      <c r="K87" s="30">
        <f>K88</f>
        <v>175.20022935779818</v>
      </c>
    </row>
    <row r="88" spans="1:11" s="6" customFormat="1" ht="58.5" customHeight="1">
      <c r="A88" s="59" t="s">
        <v>144</v>
      </c>
      <c r="B88" s="33" t="s">
        <v>169</v>
      </c>
      <c r="C88" s="19">
        <v>87200</v>
      </c>
      <c r="D88" s="3">
        <v>152774.6</v>
      </c>
      <c r="E88" s="20">
        <f t="shared" si="11"/>
        <v>175.20022935779818</v>
      </c>
      <c r="F88" s="3"/>
      <c r="G88" s="3"/>
      <c r="H88" s="20"/>
      <c r="I88" s="19">
        <f>SUM(C88,F88)</f>
        <v>87200</v>
      </c>
      <c r="J88" s="3">
        <f>SUM(D88,G88)</f>
        <v>152774.6</v>
      </c>
      <c r="K88" s="20">
        <f t="shared" si="13"/>
        <v>175.20022935779818</v>
      </c>
    </row>
    <row r="89" spans="1:11" s="16" customFormat="1" ht="39.75" customHeight="1" hidden="1">
      <c r="A89" s="58" t="s">
        <v>74</v>
      </c>
      <c r="B89" s="34" t="s">
        <v>35</v>
      </c>
      <c r="C89" s="56"/>
      <c r="D89" s="56"/>
      <c r="E89" s="135" t="e">
        <f t="shared" si="11"/>
        <v>#DIV/0!</v>
      </c>
      <c r="F89" s="56"/>
      <c r="G89" s="56"/>
      <c r="H89" s="56"/>
      <c r="I89" s="56">
        <f>SUM(C89,F89)</f>
        <v>0</v>
      </c>
      <c r="J89" s="4">
        <f>SUM(D89,G89)</f>
        <v>0</v>
      </c>
      <c r="K89" s="28" t="e">
        <f>J89/I89*100</f>
        <v>#DIV/0!</v>
      </c>
    </row>
    <row r="90" spans="1:11" s="16" customFormat="1" ht="18.75">
      <c r="A90" s="72" t="s">
        <v>102</v>
      </c>
      <c r="B90" s="34" t="s">
        <v>44</v>
      </c>
      <c r="C90" s="4">
        <f>C91+C92+C93</f>
        <v>525000</v>
      </c>
      <c r="D90" s="4">
        <f>D91+D92+D93+D94</f>
        <v>547060.73</v>
      </c>
      <c r="E90" s="28">
        <f t="shared" si="11"/>
        <v>104.2020438095238</v>
      </c>
      <c r="F90" s="4"/>
      <c r="G90" s="4"/>
      <c r="H90" s="28"/>
      <c r="I90" s="4">
        <f>SUM(C90,F90)</f>
        <v>525000</v>
      </c>
      <c r="J90" s="4">
        <f>D90+G90</f>
        <v>547060.73</v>
      </c>
      <c r="K90" s="28">
        <f t="shared" si="13"/>
        <v>104.2020438095238</v>
      </c>
    </row>
    <row r="91" spans="1:11" s="15" customFormat="1" ht="18.75">
      <c r="A91" s="75">
        <v>21080500</v>
      </c>
      <c r="B91" s="32" t="s">
        <v>44</v>
      </c>
      <c r="C91" s="1">
        <v>120000</v>
      </c>
      <c r="D91" s="1">
        <v>38841.46</v>
      </c>
      <c r="E91" s="30">
        <f t="shared" si="11"/>
        <v>32.36788333333333</v>
      </c>
      <c r="F91" s="1"/>
      <c r="G91" s="1"/>
      <c r="H91" s="30"/>
      <c r="I91" s="1">
        <f>SUM(C91,F91)</f>
        <v>120000</v>
      </c>
      <c r="J91" s="57">
        <f>D91+G91</f>
        <v>38841.46</v>
      </c>
      <c r="K91" s="30">
        <f t="shared" si="13"/>
        <v>32.36788333333333</v>
      </c>
    </row>
    <row r="92" spans="1:11" s="6" customFormat="1" ht="77.25" customHeight="1">
      <c r="A92" s="60" t="s">
        <v>75</v>
      </c>
      <c r="B92" s="32" t="s">
        <v>36</v>
      </c>
      <c r="C92" s="1">
        <v>5000</v>
      </c>
      <c r="D92" s="1">
        <v>2311.17</v>
      </c>
      <c r="E92" s="165">
        <f t="shared" si="11"/>
        <v>46.223400000000005</v>
      </c>
      <c r="F92" s="1"/>
      <c r="G92" s="1"/>
      <c r="H92" s="30"/>
      <c r="I92" s="1">
        <f aca="true" t="shared" si="14" ref="I92:J98">SUM(C92,F92)</f>
        <v>5000</v>
      </c>
      <c r="J92" s="1">
        <f t="shared" si="14"/>
        <v>2311.17</v>
      </c>
      <c r="K92" s="30">
        <f t="shared" si="13"/>
        <v>46.223400000000005</v>
      </c>
    </row>
    <row r="93" spans="1:11" s="15" customFormat="1" ht="19.5" customHeight="1">
      <c r="A93" s="75" t="s">
        <v>76</v>
      </c>
      <c r="B93" s="32" t="s">
        <v>37</v>
      </c>
      <c r="C93" s="1">
        <v>400000</v>
      </c>
      <c r="D93" s="1">
        <v>231738.1</v>
      </c>
      <c r="E93" s="30">
        <f t="shared" si="11"/>
        <v>57.934525</v>
      </c>
      <c r="F93" s="1"/>
      <c r="G93" s="1"/>
      <c r="H93" s="30"/>
      <c r="I93" s="1">
        <f t="shared" si="14"/>
        <v>400000</v>
      </c>
      <c r="J93" s="1">
        <f t="shared" si="14"/>
        <v>231738.1</v>
      </c>
      <c r="K93" s="30">
        <f t="shared" si="13"/>
        <v>57.934525</v>
      </c>
    </row>
    <row r="94" spans="1:11" s="15" customFormat="1" ht="60" customHeight="1">
      <c r="A94" s="75">
        <v>21081500</v>
      </c>
      <c r="B94" s="32" t="s">
        <v>226</v>
      </c>
      <c r="C94" s="1"/>
      <c r="D94" s="1">
        <v>274170</v>
      </c>
      <c r="E94" s="30"/>
      <c r="F94" s="1"/>
      <c r="G94" s="1"/>
      <c r="H94" s="30"/>
      <c r="I94" s="1">
        <f>SUM(C94,F94)</f>
        <v>0</v>
      </c>
      <c r="J94" s="1">
        <f>SUM(D94,G94)</f>
        <v>274170</v>
      </c>
      <c r="K94" s="107" t="e">
        <f t="shared" si="13"/>
        <v>#DIV/0!</v>
      </c>
    </row>
    <row r="95" spans="1:11" s="16" customFormat="1" ht="58.5" customHeight="1">
      <c r="A95" s="72">
        <v>21110000</v>
      </c>
      <c r="B95" s="34" t="s">
        <v>183</v>
      </c>
      <c r="C95" s="4"/>
      <c r="D95" s="4"/>
      <c r="E95" s="28"/>
      <c r="F95" s="4"/>
      <c r="G95" s="4">
        <v>3966.28</v>
      </c>
      <c r="H95" s="28"/>
      <c r="I95" s="4">
        <f>SUM(C95,F95)</f>
        <v>0</v>
      </c>
      <c r="J95" s="4">
        <f>SUM(D95,G95)</f>
        <v>3966.28</v>
      </c>
      <c r="K95" s="142" t="e">
        <f>J95/I95*100</f>
        <v>#DIV/0!</v>
      </c>
    </row>
    <row r="96" spans="1:11" s="16" customFormat="1" ht="39" customHeight="1">
      <c r="A96" s="72" t="s">
        <v>77</v>
      </c>
      <c r="B96" s="34" t="s">
        <v>38</v>
      </c>
      <c r="C96" s="4">
        <f>C97+C99+C101</f>
        <v>26069050</v>
      </c>
      <c r="D96" s="4">
        <f>D97+D99+D101</f>
        <v>31190277.009999998</v>
      </c>
      <c r="E96" s="28">
        <f>D96/C96*100</f>
        <v>119.644854760722</v>
      </c>
      <c r="F96" s="4"/>
      <c r="G96" s="4"/>
      <c r="H96" s="28"/>
      <c r="I96" s="4">
        <f t="shared" si="14"/>
        <v>26069050</v>
      </c>
      <c r="J96" s="4">
        <f t="shared" si="14"/>
        <v>31190277.009999998</v>
      </c>
      <c r="K96" s="28">
        <f>J96/I96*100</f>
        <v>119.644854760722</v>
      </c>
    </row>
    <row r="97" spans="1:11" s="16" customFormat="1" ht="26.25" customHeight="1">
      <c r="A97" s="72" t="s">
        <v>78</v>
      </c>
      <c r="B97" s="34" t="s">
        <v>230</v>
      </c>
      <c r="C97" s="4">
        <f>C98</f>
        <v>6867100</v>
      </c>
      <c r="D97" s="4">
        <f>D98</f>
        <v>8872299.9</v>
      </c>
      <c r="E97" s="142">
        <f aca="true" t="shared" si="15" ref="E97:E105">D97/C97*100</f>
        <v>129.20009756665843</v>
      </c>
      <c r="F97" s="4"/>
      <c r="G97" s="4"/>
      <c r="H97" s="28"/>
      <c r="I97" s="4">
        <f t="shared" si="14"/>
        <v>6867100</v>
      </c>
      <c r="J97" s="4">
        <f t="shared" si="14"/>
        <v>8872299.9</v>
      </c>
      <c r="K97" s="28">
        <f t="shared" si="13"/>
        <v>129.20009756665843</v>
      </c>
    </row>
    <row r="98" spans="1:11" s="6" customFormat="1" ht="28.5" customHeight="1">
      <c r="A98" s="69">
        <v>22012500</v>
      </c>
      <c r="B98" s="33" t="s">
        <v>231</v>
      </c>
      <c r="C98" s="10">
        <v>6867100</v>
      </c>
      <c r="D98" s="3">
        <v>8872299.9</v>
      </c>
      <c r="E98" s="46">
        <f t="shared" si="15"/>
        <v>129.20009756665843</v>
      </c>
      <c r="F98" s="3"/>
      <c r="G98" s="3"/>
      <c r="H98" s="20"/>
      <c r="I98" s="3">
        <f t="shared" si="14"/>
        <v>6867100</v>
      </c>
      <c r="J98" s="3">
        <f t="shared" si="14"/>
        <v>8872299.9</v>
      </c>
      <c r="K98" s="20">
        <f t="shared" si="13"/>
        <v>129.20009756665843</v>
      </c>
    </row>
    <row r="99" spans="1:11" s="16" customFormat="1" ht="58.5" customHeight="1">
      <c r="A99" s="72" t="s">
        <v>79</v>
      </c>
      <c r="B99" s="34" t="s">
        <v>39</v>
      </c>
      <c r="C99" s="44">
        <f>C100</f>
        <v>13800000</v>
      </c>
      <c r="D99" s="4">
        <f>D100</f>
        <v>16661183.03</v>
      </c>
      <c r="E99" s="28">
        <f t="shared" si="15"/>
        <v>120.73321036231883</v>
      </c>
      <c r="F99" s="4"/>
      <c r="G99" s="4"/>
      <c r="H99" s="28"/>
      <c r="I99" s="4">
        <f>SUM(C99,F99)</f>
        <v>13800000</v>
      </c>
      <c r="J99" s="4">
        <f>D99+G99</f>
        <v>16661183.03</v>
      </c>
      <c r="K99" s="28">
        <f t="shared" si="13"/>
        <v>120.73321036231883</v>
      </c>
    </row>
    <row r="100" spans="1:11" s="6" customFormat="1" ht="58.5" customHeight="1">
      <c r="A100" s="69" t="s">
        <v>80</v>
      </c>
      <c r="B100" s="33" t="s">
        <v>40</v>
      </c>
      <c r="C100" s="3">
        <v>13800000</v>
      </c>
      <c r="D100" s="3">
        <v>16661183.03</v>
      </c>
      <c r="E100" s="20">
        <f t="shared" si="15"/>
        <v>120.73321036231883</v>
      </c>
      <c r="F100" s="3"/>
      <c r="G100" s="3"/>
      <c r="H100" s="20"/>
      <c r="I100" s="3">
        <f>SUM(C100,F100)</f>
        <v>13800000</v>
      </c>
      <c r="J100" s="3">
        <f>SUM(D100,G100)</f>
        <v>16661183.03</v>
      </c>
      <c r="K100" s="20">
        <f t="shared" si="13"/>
        <v>120.73321036231883</v>
      </c>
    </row>
    <row r="101" spans="1:11" s="16" customFormat="1" ht="18.75">
      <c r="A101" s="72" t="s">
        <v>103</v>
      </c>
      <c r="B101" s="34" t="s">
        <v>104</v>
      </c>
      <c r="C101" s="4">
        <f>C102+C105+C103+C104</f>
        <v>5401950</v>
      </c>
      <c r="D101" s="4">
        <f>D102+D105+D103+D104</f>
        <v>5656794.08</v>
      </c>
      <c r="E101" s="28">
        <f t="shared" si="15"/>
        <v>104.71763122576108</v>
      </c>
      <c r="F101" s="4"/>
      <c r="G101" s="4"/>
      <c r="H101" s="28"/>
      <c r="I101" s="4">
        <f aca="true" t="shared" si="16" ref="I101:J125">SUM(C101,F101)</f>
        <v>5401950</v>
      </c>
      <c r="J101" s="4">
        <f t="shared" si="16"/>
        <v>5656794.08</v>
      </c>
      <c r="K101" s="28">
        <f t="shared" si="13"/>
        <v>104.71763122576108</v>
      </c>
    </row>
    <row r="102" spans="1:11" s="6" customFormat="1" ht="56.25" customHeight="1">
      <c r="A102" s="69" t="s">
        <v>81</v>
      </c>
      <c r="B102" s="33" t="s">
        <v>41</v>
      </c>
      <c r="C102" s="3">
        <v>241600</v>
      </c>
      <c r="D102" s="3">
        <v>263700.62</v>
      </c>
      <c r="E102" s="20">
        <f t="shared" si="15"/>
        <v>109.14760761589403</v>
      </c>
      <c r="F102" s="3">
        <f>F105+F107</f>
        <v>0</v>
      </c>
      <c r="G102" s="3">
        <f>G105+G107</f>
        <v>0</v>
      </c>
      <c r="H102" s="20"/>
      <c r="I102" s="3">
        <f t="shared" si="16"/>
        <v>241600</v>
      </c>
      <c r="J102" s="3">
        <f>SUM(D102,G102)</f>
        <v>263700.62</v>
      </c>
      <c r="K102" s="20">
        <f t="shared" si="13"/>
        <v>109.14760761589403</v>
      </c>
    </row>
    <row r="103" spans="1:11" s="6" customFormat="1" ht="23.25" customHeight="1">
      <c r="A103" s="69">
        <v>22090200</v>
      </c>
      <c r="B103" s="33" t="s">
        <v>227</v>
      </c>
      <c r="C103" s="3"/>
      <c r="D103" s="3">
        <v>17586.5</v>
      </c>
      <c r="E103" s="20"/>
      <c r="F103" s="3"/>
      <c r="G103" s="3"/>
      <c r="H103" s="20"/>
      <c r="I103" s="3">
        <f t="shared" si="16"/>
        <v>0</v>
      </c>
      <c r="J103" s="3">
        <f>SUM(D103,G103)</f>
        <v>17586.5</v>
      </c>
      <c r="K103" s="46" t="e">
        <f t="shared" si="13"/>
        <v>#DIV/0!</v>
      </c>
    </row>
    <row r="104" spans="1:11" s="6" customFormat="1" ht="56.25" customHeight="1">
      <c r="A104" s="69">
        <v>22090300</v>
      </c>
      <c r="B104" s="33" t="s">
        <v>238</v>
      </c>
      <c r="C104" s="3"/>
      <c r="D104" s="3">
        <v>629</v>
      </c>
      <c r="E104" s="20"/>
      <c r="F104" s="3"/>
      <c r="G104" s="3"/>
      <c r="H104" s="20"/>
      <c r="I104" s="3">
        <f>SUM(C104,F104)</f>
        <v>0</v>
      </c>
      <c r="J104" s="3">
        <f>SUM(D104,G104)</f>
        <v>629</v>
      </c>
      <c r="K104" s="46" t="e">
        <f>J104/I104*100</f>
        <v>#DIV/0!</v>
      </c>
    </row>
    <row r="105" spans="1:11" s="17" customFormat="1" ht="61.5" customHeight="1">
      <c r="A105" s="69" t="s">
        <v>82</v>
      </c>
      <c r="B105" s="33" t="s">
        <v>42</v>
      </c>
      <c r="C105" s="10">
        <v>5160350</v>
      </c>
      <c r="D105" s="10">
        <v>5374877.96</v>
      </c>
      <c r="E105" s="35">
        <f t="shared" si="15"/>
        <v>104.15723662154699</v>
      </c>
      <c r="F105" s="10"/>
      <c r="G105" s="10"/>
      <c r="H105" s="35"/>
      <c r="I105" s="10">
        <f>SUM(C105,F105)</f>
        <v>5160350</v>
      </c>
      <c r="J105" s="10">
        <f>SUM(D105,G105)</f>
        <v>5374877.96</v>
      </c>
      <c r="K105" s="35">
        <f>J105/I105*100</f>
        <v>104.15723662154699</v>
      </c>
    </row>
    <row r="106" spans="1:11" s="45" customFormat="1" ht="18.75">
      <c r="A106" s="72" t="s">
        <v>105</v>
      </c>
      <c r="B106" s="34" t="s">
        <v>106</v>
      </c>
      <c r="C106" s="44">
        <f>C107+C108</f>
        <v>1739400</v>
      </c>
      <c r="D106" s="44">
        <f>D107+D108</f>
        <v>2852317.31</v>
      </c>
      <c r="E106" s="48">
        <f>D106/C106*100</f>
        <v>163.98282798666207</v>
      </c>
      <c r="F106" s="44">
        <f>F108+F114+F117</f>
        <v>1636298</v>
      </c>
      <c r="G106" s="44">
        <f>G108+G114+G117</f>
        <v>1860210.15</v>
      </c>
      <c r="H106" s="48">
        <f aca="true" t="shared" si="17" ref="H106:H123">G106/F106*100</f>
        <v>113.68406916099633</v>
      </c>
      <c r="I106" s="44">
        <f>SUM(C106,F106)</f>
        <v>3375698</v>
      </c>
      <c r="J106" s="44">
        <f>SUM(D106,G106)</f>
        <v>4712527.46</v>
      </c>
      <c r="K106" s="48">
        <f t="shared" si="13"/>
        <v>139.60157158608382</v>
      </c>
    </row>
    <row r="107" spans="1:11" s="17" customFormat="1" ht="55.5" customHeight="1">
      <c r="A107" s="69" t="s">
        <v>83</v>
      </c>
      <c r="B107" s="33" t="s">
        <v>43</v>
      </c>
      <c r="C107" s="10">
        <v>2300</v>
      </c>
      <c r="D107" s="10">
        <v>53380.26</v>
      </c>
      <c r="E107" s="35">
        <f>D107/C107*100</f>
        <v>2320.8808695652174</v>
      </c>
      <c r="F107" s="10"/>
      <c r="G107" s="10"/>
      <c r="H107" s="35"/>
      <c r="I107" s="10">
        <f t="shared" si="16"/>
        <v>2300</v>
      </c>
      <c r="J107" s="10">
        <f t="shared" si="16"/>
        <v>53380.26</v>
      </c>
      <c r="K107" s="35">
        <f t="shared" si="13"/>
        <v>2320.8808695652174</v>
      </c>
    </row>
    <row r="108" spans="1:11" s="45" customFormat="1" ht="18.75">
      <c r="A108" s="119" t="s">
        <v>107</v>
      </c>
      <c r="B108" s="120" t="s">
        <v>44</v>
      </c>
      <c r="C108" s="111">
        <f>C109+C110+C113</f>
        <v>1737100</v>
      </c>
      <c r="D108" s="111">
        <f>D109+D110+D113</f>
        <v>2798937.0500000003</v>
      </c>
      <c r="E108" s="121">
        <f>D108/C108*100</f>
        <v>161.12699614299697</v>
      </c>
      <c r="F108" s="111">
        <f>F111+F112</f>
        <v>230000</v>
      </c>
      <c r="G108" s="111">
        <f>G111+G112</f>
        <v>472351.62</v>
      </c>
      <c r="H108" s="121">
        <f t="shared" si="17"/>
        <v>205.3702695652174</v>
      </c>
      <c r="I108" s="111">
        <f t="shared" si="16"/>
        <v>1967100</v>
      </c>
      <c r="J108" s="111">
        <f t="shared" si="16"/>
        <v>3271288.6700000004</v>
      </c>
      <c r="K108" s="121">
        <f t="shared" si="13"/>
        <v>166.30006964567133</v>
      </c>
    </row>
    <row r="109" spans="1:11" s="17" customFormat="1" ht="18.75">
      <c r="A109" s="76" t="s">
        <v>84</v>
      </c>
      <c r="B109" s="33" t="s">
        <v>44</v>
      </c>
      <c r="C109" s="10">
        <v>1737100</v>
      </c>
      <c r="D109" s="10">
        <v>2797105.14</v>
      </c>
      <c r="E109" s="35">
        <f>D109/C109*100</f>
        <v>161.02153819584368</v>
      </c>
      <c r="F109" s="10"/>
      <c r="G109" s="10"/>
      <c r="H109" s="35"/>
      <c r="I109" s="10">
        <f t="shared" si="16"/>
        <v>1737100</v>
      </c>
      <c r="J109" s="10">
        <f t="shared" si="16"/>
        <v>2797105.14</v>
      </c>
      <c r="K109" s="35">
        <f t="shared" si="13"/>
        <v>161.02153819584368</v>
      </c>
    </row>
    <row r="110" spans="1:11" s="17" customFormat="1" ht="18.75" customHeight="1">
      <c r="A110" s="76">
        <v>24060600</v>
      </c>
      <c r="B110" s="33" t="s">
        <v>181</v>
      </c>
      <c r="C110" s="10"/>
      <c r="D110" s="10">
        <v>1831.91</v>
      </c>
      <c r="E110" s="35"/>
      <c r="F110" s="10"/>
      <c r="G110" s="10"/>
      <c r="H110" s="35"/>
      <c r="I110" s="10"/>
      <c r="J110" s="10">
        <f t="shared" si="16"/>
        <v>1831.91</v>
      </c>
      <c r="K110" s="35"/>
    </row>
    <row r="111" spans="1:11" s="17" customFormat="1" ht="41.25" customHeight="1">
      <c r="A111" s="76">
        <v>24061600</v>
      </c>
      <c r="B111" s="33" t="s">
        <v>147</v>
      </c>
      <c r="C111" s="10"/>
      <c r="D111" s="10"/>
      <c r="E111" s="35"/>
      <c r="F111" s="10">
        <v>150000</v>
      </c>
      <c r="G111" s="10">
        <v>433189.66</v>
      </c>
      <c r="H111" s="35">
        <f t="shared" si="17"/>
        <v>288.79310666666663</v>
      </c>
      <c r="I111" s="10">
        <f t="shared" si="16"/>
        <v>150000</v>
      </c>
      <c r="J111" s="10">
        <f t="shared" si="16"/>
        <v>433189.66</v>
      </c>
      <c r="K111" s="35">
        <f t="shared" si="13"/>
        <v>288.79310666666663</v>
      </c>
    </row>
    <row r="112" spans="1:11" s="6" customFormat="1" ht="60" customHeight="1">
      <c r="A112" s="69" t="s">
        <v>85</v>
      </c>
      <c r="B112" s="33" t="s">
        <v>45</v>
      </c>
      <c r="C112" s="3"/>
      <c r="D112" s="3"/>
      <c r="E112" s="20"/>
      <c r="F112" s="3">
        <v>80000</v>
      </c>
      <c r="G112" s="3">
        <v>39161.96</v>
      </c>
      <c r="H112" s="20">
        <f t="shared" si="17"/>
        <v>48.95245</v>
      </c>
      <c r="I112" s="3">
        <f t="shared" si="16"/>
        <v>80000</v>
      </c>
      <c r="J112" s="3">
        <f t="shared" si="16"/>
        <v>39161.96</v>
      </c>
      <c r="K112" s="20">
        <f t="shared" si="13"/>
        <v>48.95245</v>
      </c>
    </row>
    <row r="113" spans="1:11" s="6" customFormat="1" ht="177" customHeight="1" hidden="1">
      <c r="A113" s="69">
        <v>24062200</v>
      </c>
      <c r="B113" s="33" t="s">
        <v>182</v>
      </c>
      <c r="C113" s="3"/>
      <c r="D113" s="3"/>
      <c r="E113" s="20"/>
      <c r="F113" s="3"/>
      <c r="G113" s="3"/>
      <c r="H113" s="20"/>
      <c r="I113" s="3">
        <f>SUM(C113,F113)</f>
        <v>0</v>
      </c>
      <c r="J113" s="3">
        <f>SUM(D113,G113)</f>
        <v>0</v>
      </c>
      <c r="K113" s="46" t="e">
        <f>J113/I113*100</f>
        <v>#DIV/0!</v>
      </c>
    </row>
    <row r="114" spans="1:11" s="16" customFormat="1" ht="39" customHeight="1">
      <c r="A114" s="72" t="s">
        <v>122</v>
      </c>
      <c r="B114" s="34" t="s">
        <v>123</v>
      </c>
      <c r="C114" s="4"/>
      <c r="D114" s="4"/>
      <c r="E114" s="28"/>
      <c r="F114" s="4">
        <f>F115+F116</f>
        <v>6298</v>
      </c>
      <c r="G114" s="4">
        <f>G115+G116</f>
        <v>25499.84</v>
      </c>
      <c r="H114" s="28">
        <f t="shared" si="17"/>
        <v>404.8879009209273</v>
      </c>
      <c r="I114" s="4">
        <f t="shared" si="16"/>
        <v>6298</v>
      </c>
      <c r="J114" s="4">
        <f t="shared" si="16"/>
        <v>25499.84</v>
      </c>
      <c r="K114" s="28">
        <f t="shared" si="13"/>
        <v>404.8879009209273</v>
      </c>
    </row>
    <row r="115" spans="1:11" s="6" customFormat="1" ht="40.5" customHeight="1">
      <c r="A115" s="69">
        <v>24110600</v>
      </c>
      <c r="B115" s="33" t="s">
        <v>146</v>
      </c>
      <c r="C115" s="3"/>
      <c r="D115" s="3"/>
      <c r="E115" s="20"/>
      <c r="F115" s="3">
        <v>4525</v>
      </c>
      <c r="G115" s="3">
        <v>23500.93</v>
      </c>
      <c r="H115" s="20">
        <f t="shared" si="17"/>
        <v>519.3575690607735</v>
      </c>
      <c r="I115" s="3">
        <f t="shared" si="16"/>
        <v>4525</v>
      </c>
      <c r="J115" s="19">
        <f t="shared" si="16"/>
        <v>23500.93</v>
      </c>
      <c r="K115" s="20">
        <f t="shared" si="13"/>
        <v>519.3575690607735</v>
      </c>
    </row>
    <row r="116" spans="1:11" s="15" customFormat="1" ht="86.25" customHeight="1">
      <c r="A116" s="69" t="s">
        <v>86</v>
      </c>
      <c r="B116" s="33" t="s">
        <v>46</v>
      </c>
      <c r="C116" s="5"/>
      <c r="D116" s="5"/>
      <c r="E116" s="29"/>
      <c r="F116" s="3">
        <v>1773</v>
      </c>
      <c r="G116" s="3">
        <v>1998.91</v>
      </c>
      <c r="H116" s="20">
        <f t="shared" si="17"/>
        <v>112.74168076706148</v>
      </c>
      <c r="I116" s="3">
        <f t="shared" si="16"/>
        <v>1773</v>
      </c>
      <c r="J116" s="3">
        <f t="shared" si="16"/>
        <v>1998.91</v>
      </c>
      <c r="K116" s="20">
        <f t="shared" si="13"/>
        <v>112.74168076706148</v>
      </c>
    </row>
    <row r="117" spans="1:11" s="15" customFormat="1" ht="39.75" customHeight="1">
      <c r="A117" s="58">
        <v>24170000</v>
      </c>
      <c r="B117" s="34" t="s">
        <v>145</v>
      </c>
      <c r="C117" s="5"/>
      <c r="D117" s="5"/>
      <c r="E117" s="29"/>
      <c r="F117" s="56">
        <v>1400000</v>
      </c>
      <c r="G117" s="56">
        <v>1362358.69</v>
      </c>
      <c r="H117" s="28">
        <f t="shared" si="17"/>
        <v>97.311335</v>
      </c>
      <c r="I117" s="56">
        <f t="shared" si="16"/>
        <v>1400000</v>
      </c>
      <c r="J117" s="4">
        <f t="shared" si="16"/>
        <v>1362358.69</v>
      </c>
      <c r="K117" s="28">
        <f t="shared" si="13"/>
        <v>97.311335</v>
      </c>
    </row>
    <row r="118" spans="1:11" s="16" customFormat="1" ht="21" customHeight="1">
      <c r="A118" s="72" t="s">
        <v>116</v>
      </c>
      <c r="B118" s="34" t="s">
        <v>117</v>
      </c>
      <c r="C118" s="4"/>
      <c r="D118" s="4"/>
      <c r="E118" s="28"/>
      <c r="F118" s="4">
        <f>F119+F124</f>
        <v>34851334</v>
      </c>
      <c r="G118" s="4">
        <f>G119+G124</f>
        <v>58553445.7</v>
      </c>
      <c r="H118" s="28">
        <f t="shared" si="17"/>
        <v>168.0091949995372</v>
      </c>
      <c r="I118" s="4">
        <f t="shared" si="16"/>
        <v>34851334</v>
      </c>
      <c r="J118" s="4">
        <f t="shared" si="16"/>
        <v>58553445.7</v>
      </c>
      <c r="K118" s="28">
        <f t="shared" si="13"/>
        <v>168.0091949995372</v>
      </c>
    </row>
    <row r="119" spans="1:11" s="16" customFormat="1" ht="39" customHeight="1">
      <c r="A119" s="72" t="s">
        <v>118</v>
      </c>
      <c r="B119" s="34" t="s">
        <v>119</v>
      </c>
      <c r="C119" s="4"/>
      <c r="D119" s="4"/>
      <c r="E119" s="28"/>
      <c r="F119" s="4">
        <v>33124413</v>
      </c>
      <c r="G119" s="178">
        <v>34402312.45</v>
      </c>
      <c r="H119" s="28">
        <f t="shared" si="17"/>
        <v>103.85787802488757</v>
      </c>
      <c r="I119" s="4">
        <f t="shared" si="16"/>
        <v>33124413</v>
      </c>
      <c r="J119" s="4">
        <f t="shared" si="16"/>
        <v>34402312.45</v>
      </c>
      <c r="K119" s="28">
        <f t="shared" si="13"/>
        <v>103.85787802488757</v>
      </c>
    </row>
    <row r="120" spans="1:11" s="15" customFormat="1" ht="40.5" customHeight="1" hidden="1">
      <c r="A120" s="69" t="s">
        <v>87</v>
      </c>
      <c r="B120" s="33" t="s">
        <v>47</v>
      </c>
      <c r="C120" s="5"/>
      <c r="D120" s="5"/>
      <c r="E120" s="29"/>
      <c r="F120" s="3">
        <v>26730714</v>
      </c>
      <c r="G120" s="148">
        <v>23323271.35</v>
      </c>
      <c r="H120" s="20">
        <f t="shared" si="17"/>
        <v>87.25270619408072</v>
      </c>
      <c r="I120" s="3">
        <f t="shared" si="16"/>
        <v>26730714</v>
      </c>
      <c r="J120" s="3">
        <f t="shared" si="16"/>
        <v>23323271.35</v>
      </c>
      <c r="K120" s="20">
        <f t="shared" si="13"/>
        <v>87.25270619408072</v>
      </c>
    </row>
    <row r="121" spans="1:11" s="15" customFormat="1" ht="39" customHeight="1" hidden="1">
      <c r="A121" s="69" t="s">
        <v>88</v>
      </c>
      <c r="B121" s="33" t="s">
        <v>48</v>
      </c>
      <c r="C121" s="5"/>
      <c r="D121" s="5"/>
      <c r="E121" s="29"/>
      <c r="F121" s="57">
        <v>665006</v>
      </c>
      <c r="G121" s="149">
        <v>501102.77</v>
      </c>
      <c r="H121" s="30">
        <f t="shared" si="17"/>
        <v>75.35312012222445</v>
      </c>
      <c r="I121" s="57">
        <f t="shared" si="16"/>
        <v>665006</v>
      </c>
      <c r="J121" s="57">
        <f t="shared" si="16"/>
        <v>501102.77</v>
      </c>
      <c r="K121" s="30">
        <f t="shared" si="13"/>
        <v>75.35312012222445</v>
      </c>
    </row>
    <row r="122" spans="1:11" s="15" customFormat="1" ht="26.25" customHeight="1" hidden="1">
      <c r="A122" s="69" t="s">
        <v>89</v>
      </c>
      <c r="B122" s="33" t="s">
        <v>49</v>
      </c>
      <c r="C122" s="5"/>
      <c r="D122" s="5"/>
      <c r="E122" s="29"/>
      <c r="F122" s="3">
        <v>34391</v>
      </c>
      <c r="G122" s="89">
        <v>75617.3</v>
      </c>
      <c r="H122" s="20">
        <f t="shared" si="17"/>
        <v>219.8752580617022</v>
      </c>
      <c r="I122" s="3">
        <f t="shared" si="16"/>
        <v>34391</v>
      </c>
      <c r="J122" s="3">
        <f t="shared" si="16"/>
        <v>75617.3</v>
      </c>
      <c r="K122" s="20">
        <f t="shared" si="13"/>
        <v>219.8752580617022</v>
      </c>
    </row>
    <row r="123" spans="1:11" s="15" customFormat="1" ht="38.25" customHeight="1" hidden="1">
      <c r="A123" s="69" t="s">
        <v>90</v>
      </c>
      <c r="B123" s="33" t="s">
        <v>50</v>
      </c>
      <c r="C123" s="5"/>
      <c r="D123" s="5"/>
      <c r="E123" s="29"/>
      <c r="F123" s="3">
        <v>33306</v>
      </c>
      <c r="G123" s="150">
        <v>66851.71</v>
      </c>
      <c r="H123" s="20">
        <f t="shared" si="17"/>
        <v>200.71972017053986</v>
      </c>
      <c r="I123" s="3">
        <f t="shared" si="16"/>
        <v>33306</v>
      </c>
      <c r="J123" s="3">
        <f t="shared" si="16"/>
        <v>66851.71</v>
      </c>
      <c r="K123" s="20">
        <f t="shared" si="13"/>
        <v>200.71972017053986</v>
      </c>
    </row>
    <row r="124" spans="1:11" s="16" customFormat="1" ht="18.75" customHeight="1">
      <c r="A124" s="72" t="s">
        <v>120</v>
      </c>
      <c r="B124" s="34" t="s">
        <v>121</v>
      </c>
      <c r="C124" s="4"/>
      <c r="D124" s="4"/>
      <c r="E124" s="28"/>
      <c r="F124" s="4">
        <v>1726921</v>
      </c>
      <c r="G124" s="179">
        <v>24151133.25</v>
      </c>
      <c r="H124" s="28">
        <f>G124/F124*100</f>
        <v>1398.5082843974913</v>
      </c>
      <c r="I124" s="4">
        <f t="shared" si="16"/>
        <v>1726921</v>
      </c>
      <c r="J124" s="4">
        <f t="shared" si="16"/>
        <v>24151133.25</v>
      </c>
      <c r="K124" s="28">
        <f t="shared" si="13"/>
        <v>1398.5082843974913</v>
      </c>
    </row>
    <row r="125" spans="1:11" s="6" customFormat="1" ht="20.25" customHeight="1" hidden="1">
      <c r="A125" s="68">
        <v>25020100</v>
      </c>
      <c r="B125" s="31" t="s">
        <v>170</v>
      </c>
      <c r="C125" s="3"/>
      <c r="D125" s="3"/>
      <c r="E125" s="20"/>
      <c r="F125" s="3">
        <f>SUM(F129)</f>
        <v>0</v>
      </c>
      <c r="G125" s="90">
        <v>10318822.54</v>
      </c>
      <c r="H125" s="46" t="e">
        <f>G125/F125*100</f>
        <v>#DIV/0!</v>
      </c>
      <c r="I125" s="4">
        <f t="shared" si="16"/>
        <v>0</v>
      </c>
      <c r="J125" s="3">
        <f t="shared" si="16"/>
        <v>10318822.54</v>
      </c>
      <c r="K125" s="46" t="e">
        <f t="shared" si="13"/>
        <v>#DIV/0!</v>
      </c>
    </row>
    <row r="126" spans="1:11" s="6" customFormat="1" ht="135" customHeight="1" hidden="1">
      <c r="A126" s="69" t="s">
        <v>91</v>
      </c>
      <c r="B126" s="33" t="s">
        <v>171</v>
      </c>
      <c r="C126" s="10"/>
      <c r="D126" s="10"/>
      <c r="E126" s="20"/>
      <c r="F126" s="3">
        <v>1773165</v>
      </c>
      <c r="G126" s="90">
        <v>2618361.68</v>
      </c>
      <c r="H126" s="20">
        <f>G126/F126*100</f>
        <v>147.66599160258636</v>
      </c>
      <c r="I126" s="19">
        <f aca="true" t="shared" si="18" ref="I126:J136">SUM(C126,F126)</f>
        <v>1773165</v>
      </c>
      <c r="J126" s="19">
        <f t="shared" si="18"/>
        <v>2618361.68</v>
      </c>
      <c r="K126" s="20">
        <f t="shared" si="13"/>
        <v>147.66599160258636</v>
      </c>
    </row>
    <row r="127" spans="1:11" s="16" customFormat="1" ht="18.75">
      <c r="A127" s="72" t="s">
        <v>110</v>
      </c>
      <c r="B127" s="34" t="s">
        <v>111</v>
      </c>
      <c r="C127" s="44">
        <f>C128</f>
        <v>29800</v>
      </c>
      <c r="D127" s="44">
        <f>D128</f>
        <v>295291.61</v>
      </c>
      <c r="E127" s="28">
        <f>D127/C127*100</f>
        <v>990.91144295302</v>
      </c>
      <c r="F127" s="4">
        <f>F128+F133</f>
        <v>7000000</v>
      </c>
      <c r="G127" s="4">
        <f>G128+G133</f>
        <v>6444630.15</v>
      </c>
      <c r="H127" s="28">
        <f aca="true" t="shared" si="19" ref="H127:H144">G127/F127*100</f>
        <v>92.066145</v>
      </c>
      <c r="I127" s="56">
        <f t="shared" si="18"/>
        <v>7029800</v>
      </c>
      <c r="J127" s="56">
        <f t="shared" si="18"/>
        <v>6739921.760000001</v>
      </c>
      <c r="K127" s="28">
        <f t="shared" si="13"/>
        <v>95.87643688298388</v>
      </c>
    </row>
    <row r="128" spans="1:11" s="16" customFormat="1" ht="22.5" customHeight="1">
      <c r="A128" s="72" t="s">
        <v>112</v>
      </c>
      <c r="B128" s="34" t="s">
        <v>113</v>
      </c>
      <c r="C128" s="44">
        <f>C129+C131</f>
        <v>29800</v>
      </c>
      <c r="D128" s="4">
        <f>D129+D131</f>
        <v>295291.61</v>
      </c>
      <c r="E128" s="28">
        <f>D128/C128*100</f>
        <v>990.91144295302</v>
      </c>
      <c r="F128" s="56">
        <f>F132</f>
        <v>2000000</v>
      </c>
      <c r="G128" s="56">
        <f>G132</f>
        <v>3371522.15</v>
      </c>
      <c r="H128" s="28">
        <f t="shared" si="19"/>
        <v>168.5761075</v>
      </c>
      <c r="I128" s="4">
        <f t="shared" si="18"/>
        <v>2029800</v>
      </c>
      <c r="J128" s="4">
        <f t="shared" si="18"/>
        <v>3666813.76</v>
      </c>
      <c r="K128" s="28">
        <f t="shared" si="13"/>
        <v>180.64901763720562</v>
      </c>
    </row>
    <row r="129" spans="1:11" s="16" customFormat="1" ht="96" customHeight="1">
      <c r="A129" s="72" t="s">
        <v>92</v>
      </c>
      <c r="B129" s="34" t="s">
        <v>51</v>
      </c>
      <c r="C129" s="4">
        <f>C130</f>
        <v>25000</v>
      </c>
      <c r="D129" s="4">
        <f>D130</f>
        <v>289381.25</v>
      </c>
      <c r="E129" s="28">
        <f>D129/C129*100</f>
        <v>1157.525</v>
      </c>
      <c r="F129" s="4"/>
      <c r="G129" s="4"/>
      <c r="H129" s="28"/>
      <c r="I129" s="4">
        <f t="shared" si="18"/>
        <v>25000</v>
      </c>
      <c r="J129" s="4">
        <f t="shared" si="18"/>
        <v>289381.25</v>
      </c>
      <c r="K129" s="28">
        <f t="shared" si="13"/>
        <v>1157.525</v>
      </c>
    </row>
    <row r="130" spans="1:11" s="6" customFormat="1" ht="76.5" customHeight="1">
      <c r="A130" s="122" t="s">
        <v>93</v>
      </c>
      <c r="B130" s="118" t="s">
        <v>52</v>
      </c>
      <c r="C130" s="109">
        <v>25000</v>
      </c>
      <c r="D130" s="109">
        <v>289381.25</v>
      </c>
      <c r="E130" s="110">
        <f>D130/C130*100</f>
        <v>1157.525</v>
      </c>
      <c r="F130" s="109"/>
      <c r="G130" s="109"/>
      <c r="H130" s="110"/>
      <c r="I130" s="109">
        <f t="shared" si="18"/>
        <v>25000</v>
      </c>
      <c r="J130" s="109">
        <f t="shared" si="18"/>
        <v>289381.25</v>
      </c>
      <c r="K130" s="110">
        <f t="shared" si="13"/>
        <v>1157.525</v>
      </c>
    </row>
    <row r="131" spans="1:11" s="16" customFormat="1" ht="37.5" customHeight="1">
      <c r="A131" s="72" t="s">
        <v>114</v>
      </c>
      <c r="B131" s="34" t="s">
        <v>115</v>
      </c>
      <c r="C131" s="4">
        <v>4800</v>
      </c>
      <c r="D131" s="4">
        <v>5910.36</v>
      </c>
      <c r="E131" s="28">
        <f>D131/C131*100</f>
        <v>123.1325</v>
      </c>
      <c r="F131" s="4"/>
      <c r="G131" s="4"/>
      <c r="H131" s="28"/>
      <c r="I131" s="4">
        <f t="shared" si="18"/>
        <v>4800</v>
      </c>
      <c r="J131" s="4">
        <f t="shared" si="18"/>
        <v>5910.36</v>
      </c>
      <c r="K131" s="28">
        <f t="shared" si="13"/>
        <v>123.1325</v>
      </c>
    </row>
    <row r="132" spans="1:11" s="15" customFormat="1" ht="57" customHeight="1">
      <c r="A132" s="72" t="s">
        <v>94</v>
      </c>
      <c r="B132" s="34" t="s">
        <v>53</v>
      </c>
      <c r="C132" s="1"/>
      <c r="D132" s="1"/>
      <c r="E132" s="30"/>
      <c r="F132" s="4">
        <v>2000000</v>
      </c>
      <c r="G132" s="4">
        <v>3371522.15</v>
      </c>
      <c r="H132" s="28">
        <f t="shared" si="19"/>
        <v>168.5761075</v>
      </c>
      <c r="I132" s="4">
        <f t="shared" si="18"/>
        <v>2000000</v>
      </c>
      <c r="J132" s="4">
        <f t="shared" si="18"/>
        <v>3371522.15</v>
      </c>
      <c r="K132" s="28">
        <f t="shared" si="13"/>
        <v>168.5761075</v>
      </c>
    </row>
    <row r="133" spans="1:11" s="16" customFormat="1" ht="20.25" customHeight="1">
      <c r="A133" s="72" t="s">
        <v>95</v>
      </c>
      <c r="B133" s="34" t="s">
        <v>54</v>
      </c>
      <c r="C133" s="4"/>
      <c r="D133" s="4"/>
      <c r="E133" s="28"/>
      <c r="F133" s="4">
        <f>F134</f>
        <v>5000000</v>
      </c>
      <c r="G133" s="4">
        <f>G134</f>
        <v>3073108</v>
      </c>
      <c r="H133" s="28">
        <f t="shared" si="19"/>
        <v>61.46216</v>
      </c>
      <c r="I133" s="4">
        <f>SUM(C133,F133)</f>
        <v>5000000</v>
      </c>
      <c r="J133" s="4">
        <f t="shared" si="18"/>
        <v>3073108</v>
      </c>
      <c r="K133" s="28">
        <f t="shared" si="13"/>
        <v>61.46216</v>
      </c>
    </row>
    <row r="134" spans="1:11" s="16" customFormat="1" ht="18.75">
      <c r="A134" s="72" t="s">
        <v>96</v>
      </c>
      <c r="B134" s="34" t="s">
        <v>55</v>
      </c>
      <c r="C134" s="4"/>
      <c r="D134" s="4"/>
      <c r="E134" s="28"/>
      <c r="F134" s="4">
        <f>F135+F136</f>
        <v>5000000</v>
      </c>
      <c r="G134" s="4">
        <f>G135+G136</f>
        <v>3073108</v>
      </c>
      <c r="H134" s="28">
        <f t="shared" si="19"/>
        <v>61.46216</v>
      </c>
      <c r="I134" s="4">
        <f t="shared" si="18"/>
        <v>5000000</v>
      </c>
      <c r="J134" s="4">
        <f t="shared" si="18"/>
        <v>3073108</v>
      </c>
      <c r="K134" s="28">
        <f t="shared" si="13"/>
        <v>61.46216</v>
      </c>
    </row>
    <row r="135" spans="1:11" s="6" customFormat="1" ht="77.25" customHeight="1">
      <c r="A135" s="69" t="s">
        <v>97</v>
      </c>
      <c r="B135" s="33" t="s">
        <v>172</v>
      </c>
      <c r="C135" s="3"/>
      <c r="D135" s="3"/>
      <c r="E135" s="20"/>
      <c r="F135" s="3">
        <v>5000000</v>
      </c>
      <c r="G135" s="3">
        <v>3073108</v>
      </c>
      <c r="H135" s="20">
        <f t="shared" si="19"/>
        <v>61.46216</v>
      </c>
      <c r="I135" s="3">
        <f t="shared" si="18"/>
        <v>5000000</v>
      </c>
      <c r="J135" s="3">
        <f t="shared" si="18"/>
        <v>3073108</v>
      </c>
      <c r="K135" s="20">
        <f t="shared" si="13"/>
        <v>61.46216</v>
      </c>
    </row>
    <row r="136" spans="1:11" s="47" customFormat="1" ht="93.75" customHeight="1" hidden="1">
      <c r="A136" s="69">
        <v>33010200</v>
      </c>
      <c r="B136" s="33" t="s">
        <v>173</v>
      </c>
      <c r="C136" s="3"/>
      <c r="D136" s="3"/>
      <c r="E136" s="20"/>
      <c r="F136" s="3"/>
      <c r="G136" s="3"/>
      <c r="H136" s="46" t="e">
        <f t="shared" si="19"/>
        <v>#DIV/0!</v>
      </c>
      <c r="I136" s="3">
        <f t="shared" si="18"/>
        <v>0</v>
      </c>
      <c r="J136" s="3">
        <f t="shared" si="18"/>
        <v>0</v>
      </c>
      <c r="K136" s="46" t="e">
        <f t="shared" si="13"/>
        <v>#DIV/0!</v>
      </c>
    </row>
    <row r="137" spans="1:11" s="15" customFormat="1" ht="18.75">
      <c r="A137" s="67">
        <v>50000000</v>
      </c>
      <c r="B137" s="42" t="s">
        <v>8</v>
      </c>
      <c r="C137" s="41"/>
      <c r="D137" s="41"/>
      <c r="E137" s="28"/>
      <c r="F137" s="41">
        <f>F138</f>
        <v>910230</v>
      </c>
      <c r="G137" s="41">
        <f>G138</f>
        <v>1020173.13</v>
      </c>
      <c r="H137" s="28">
        <f t="shared" si="19"/>
        <v>112.07860980191819</v>
      </c>
      <c r="I137" s="4">
        <f>SUM(C137:F137)</f>
        <v>910230</v>
      </c>
      <c r="J137" s="4">
        <f>SUM(D137,G137)</f>
        <v>1020173.13</v>
      </c>
      <c r="K137" s="28">
        <f>J137/I137*100</f>
        <v>112.07860980191819</v>
      </c>
    </row>
    <row r="138" spans="1:11" ht="18.75">
      <c r="A138" s="72" t="s">
        <v>98</v>
      </c>
      <c r="B138" s="34" t="s">
        <v>61</v>
      </c>
      <c r="C138" s="130"/>
      <c r="D138" s="130"/>
      <c r="E138" s="28"/>
      <c r="F138" s="129">
        <f>F139</f>
        <v>910230</v>
      </c>
      <c r="G138" s="129">
        <f>G139</f>
        <v>1020173.13</v>
      </c>
      <c r="H138" s="28">
        <f t="shared" si="19"/>
        <v>112.07860980191819</v>
      </c>
      <c r="I138" s="4">
        <f>SUM(C138:F138)</f>
        <v>910230</v>
      </c>
      <c r="J138" s="129">
        <f>SUM(D138,G138)</f>
        <v>1020173.13</v>
      </c>
      <c r="K138" s="28">
        <f>J138/I138*100</f>
        <v>112.07860980191819</v>
      </c>
    </row>
    <row r="139" spans="1:11" s="6" customFormat="1" ht="61.5" customHeight="1">
      <c r="A139" s="68">
        <v>50110000</v>
      </c>
      <c r="B139" s="31" t="s">
        <v>62</v>
      </c>
      <c r="C139" s="131"/>
      <c r="D139" s="131"/>
      <c r="E139" s="20"/>
      <c r="F139" s="132">
        <v>910230</v>
      </c>
      <c r="G139" s="132">
        <v>1020173.13</v>
      </c>
      <c r="H139" s="20">
        <f t="shared" si="19"/>
        <v>112.07860980191819</v>
      </c>
      <c r="I139" s="3">
        <f>SUM(C139:F139)</f>
        <v>910230</v>
      </c>
      <c r="J139" s="132">
        <f>SUM(D139,G139)</f>
        <v>1020173.13</v>
      </c>
      <c r="K139" s="20">
        <f>J139/I139*100</f>
        <v>112.07860980191819</v>
      </c>
    </row>
    <row r="140" spans="1:11" s="16" customFormat="1" ht="18.75">
      <c r="A140" s="67">
        <v>900101</v>
      </c>
      <c r="B140" s="27" t="s">
        <v>9</v>
      </c>
      <c r="C140" s="4">
        <f>C13+C85+C127</f>
        <v>598368070.65</v>
      </c>
      <c r="D140" s="4">
        <f>D13+D85+D127</f>
        <v>717003728.79</v>
      </c>
      <c r="E140" s="28">
        <f>D140/C140*100</f>
        <v>119.82653553207268</v>
      </c>
      <c r="F140" s="4">
        <f>F13+F85+F127+F138</f>
        <v>44397862</v>
      </c>
      <c r="G140" s="4">
        <f>G13+G85+G127+G138</f>
        <v>67857797.11</v>
      </c>
      <c r="H140" s="28">
        <f t="shared" si="19"/>
        <v>152.8402361131714</v>
      </c>
      <c r="I140" s="4">
        <f>SUM(C140,F140)</f>
        <v>642765932.65</v>
      </c>
      <c r="J140" s="4">
        <f>SUM(D140,G140)</f>
        <v>784861525.9</v>
      </c>
      <c r="K140" s="28">
        <f t="shared" si="13"/>
        <v>122.10689553258793</v>
      </c>
    </row>
    <row r="141" spans="1:11" s="16" customFormat="1" ht="18.75">
      <c r="A141" s="67">
        <v>40000000</v>
      </c>
      <c r="B141" s="27" t="s">
        <v>10</v>
      </c>
      <c r="C141" s="44">
        <f>C142</f>
        <v>927252903.14</v>
      </c>
      <c r="D141" s="44">
        <f>D142</f>
        <v>889810884.1700001</v>
      </c>
      <c r="E141" s="28">
        <f aca="true" t="shared" si="20" ref="E141:E159">D141/C141*100</f>
        <v>95.9620488818953</v>
      </c>
      <c r="F141" s="4">
        <f>F142</f>
        <v>14995237.049999999</v>
      </c>
      <c r="G141" s="4">
        <f>G142</f>
        <v>14923288.99</v>
      </c>
      <c r="H141" s="28">
        <f t="shared" si="19"/>
        <v>99.52019391384013</v>
      </c>
      <c r="I141" s="4">
        <f>SUM(C141,F141)</f>
        <v>942248140.1899999</v>
      </c>
      <c r="J141" s="4">
        <f>SUM(D141,G141)</f>
        <v>904734173.1600001</v>
      </c>
      <c r="K141" s="28">
        <f t="shared" si="13"/>
        <v>96.01867433535763</v>
      </c>
    </row>
    <row r="142" spans="1:11" s="16" customFormat="1" ht="20.25" customHeight="1">
      <c r="A142" s="67">
        <v>41000000</v>
      </c>
      <c r="B142" s="27" t="s">
        <v>21</v>
      </c>
      <c r="C142" s="4">
        <f>C145+C155</f>
        <v>927252903.14</v>
      </c>
      <c r="D142" s="4">
        <f>D145+D155</f>
        <v>889810884.1700001</v>
      </c>
      <c r="E142" s="28">
        <f t="shared" si="20"/>
        <v>95.9620488818953</v>
      </c>
      <c r="F142" s="4">
        <f>F155+F143</f>
        <v>14995237.049999999</v>
      </c>
      <c r="G142" s="4">
        <f>G155+G143</f>
        <v>14923288.99</v>
      </c>
      <c r="H142" s="49">
        <f t="shared" si="19"/>
        <v>99.52019391384013</v>
      </c>
      <c r="I142" s="4">
        <f>I145+I155+I143</f>
        <v>942248140.1899999</v>
      </c>
      <c r="J142" s="4">
        <f>J145+J155</f>
        <v>904734173.1600001</v>
      </c>
      <c r="K142" s="28">
        <f t="shared" si="13"/>
        <v>96.01867433535763</v>
      </c>
    </row>
    <row r="143" spans="1:11" s="16" customFormat="1" ht="20.25" customHeight="1" hidden="1">
      <c r="A143" s="126">
        <v>41010000</v>
      </c>
      <c r="B143" s="27" t="s">
        <v>153</v>
      </c>
      <c r="C143" s="127"/>
      <c r="D143" s="4"/>
      <c r="E143" s="28"/>
      <c r="F143" s="4">
        <f>F144</f>
        <v>0</v>
      </c>
      <c r="G143" s="4">
        <f>G144</f>
        <v>0</v>
      </c>
      <c r="H143" s="49" t="e">
        <f t="shared" si="19"/>
        <v>#DIV/0!</v>
      </c>
      <c r="I143" s="4">
        <f>SUM(C143,F143)</f>
        <v>0</v>
      </c>
      <c r="J143" s="4">
        <f>SUM(D143,G143)</f>
        <v>0</v>
      </c>
      <c r="K143" s="28" t="e">
        <f t="shared" si="13"/>
        <v>#DIV/0!</v>
      </c>
    </row>
    <row r="144" spans="1:11" s="16" customFormat="1" ht="44.25" customHeight="1" hidden="1">
      <c r="A144" s="88">
        <v>41010900</v>
      </c>
      <c r="B144" s="37" t="s">
        <v>154</v>
      </c>
      <c r="C144" s="127"/>
      <c r="D144" s="4"/>
      <c r="E144" s="28"/>
      <c r="F144" s="57"/>
      <c r="G144" s="57"/>
      <c r="H144" s="128" t="e">
        <f t="shared" si="19"/>
        <v>#DIV/0!</v>
      </c>
      <c r="I144" s="57">
        <f>SUM(C144,F144)</f>
        <v>0</v>
      </c>
      <c r="J144" s="57">
        <f>SUM(D144,G144)</f>
        <v>0</v>
      </c>
      <c r="K144" s="30" t="e">
        <f t="shared" si="13"/>
        <v>#DIV/0!</v>
      </c>
    </row>
    <row r="145" spans="1:11" s="16" customFormat="1" ht="18.75" customHeight="1" hidden="1">
      <c r="A145" s="67">
        <v>41020000</v>
      </c>
      <c r="B145" s="81" t="s">
        <v>11</v>
      </c>
      <c r="C145" s="44">
        <f>SUM(C146:C154)</f>
        <v>0</v>
      </c>
      <c r="D145" s="44">
        <f>SUM(D146:D154)</f>
        <v>0</v>
      </c>
      <c r="E145" s="28" t="e">
        <f t="shared" si="20"/>
        <v>#DIV/0!</v>
      </c>
      <c r="F145" s="4"/>
      <c r="G145" s="4"/>
      <c r="H145" s="28"/>
      <c r="I145" s="4">
        <f>SUM(I146:I154)</f>
        <v>0</v>
      </c>
      <c r="J145" s="4">
        <f>SUM(J146:J154)</f>
        <v>0</v>
      </c>
      <c r="K145" s="28" t="e">
        <f t="shared" si="13"/>
        <v>#DIV/0!</v>
      </c>
    </row>
    <row r="146" spans="1:11" ht="45.75" customHeight="1" hidden="1">
      <c r="A146" s="77">
        <v>41020100</v>
      </c>
      <c r="B146" s="37" t="s">
        <v>178</v>
      </c>
      <c r="C146" s="36"/>
      <c r="D146" s="36"/>
      <c r="E146" s="30" t="e">
        <f t="shared" si="20"/>
        <v>#DIV/0!</v>
      </c>
      <c r="F146" s="1"/>
      <c r="G146" s="1"/>
      <c r="H146" s="30"/>
      <c r="I146" s="1">
        <f aca="true" t="shared" si="21" ref="I146:J184">SUM(C146,F146)</f>
        <v>0</v>
      </c>
      <c r="J146" s="1">
        <f t="shared" si="21"/>
        <v>0</v>
      </c>
      <c r="K146" s="30" t="e">
        <f t="shared" si="13"/>
        <v>#DIV/0!</v>
      </c>
    </row>
    <row r="147" spans="1:11" ht="43.5" customHeight="1" hidden="1">
      <c r="A147" s="77">
        <v>41020600</v>
      </c>
      <c r="B147" s="37" t="s">
        <v>186</v>
      </c>
      <c r="C147" s="36"/>
      <c r="D147" s="36"/>
      <c r="E147" s="30" t="e">
        <f t="shared" si="20"/>
        <v>#DIV/0!</v>
      </c>
      <c r="F147" s="1"/>
      <c r="G147" s="1"/>
      <c r="H147" s="30"/>
      <c r="I147" s="1">
        <f t="shared" si="21"/>
        <v>0</v>
      </c>
      <c r="J147" s="1">
        <f t="shared" si="21"/>
        <v>0</v>
      </c>
      <c r="K147" s="30" t="e">
        <f t="shared" si="13"/>
        <v>#DIV/0!</v>
      </c>
    </row>
    <row r="148" spans="1:11" ht="43.5" customHeight="1" hidden="1">
      <c r="A148" s="77">
        <v>41021100</v>
      </c>
      <c r="B148" s="37" t="s">
        <v>125</v>
      </c>
      <c r="C148" s="36"/>
      <c r="D148" s="1"/>
      <c r="E148" s="30" t="e">
        <f t="shared" si="20"/>
        <v>#DIV/0!</v>
      </c>
      <c r="F148" s="1"/>
      <c r="G148" s="1"/>
      <c r="H148" s="30"/>
      <c r="I148" s="1">
        <f t="shared" si="21"/>
        <v>0</v>
      </c>
      <c r="J148" s="1">
        <f t="shared" si="21"/>
        <v>0</v>
      </c>
      <c r="K148" s="30" t="e">
        <f aca="true" t="shared" si="22" ref="K148:K185">J148/I148*100</f>
        <v>#DIV/0!</v>
      </c>
    </row>
    <row r="149" spans="1:11" ht="43.5" customHeight="1" hidden="1">
      <c r="A149" s="77">
        <v>41021600</v>
      </c>
      <c r="B149" s="53" t="s">
        <v>126</v>
      </c>
      <c r="C149" s="36"/>
      <c r="D149" s="1"/>
      <c r="E149" s="30" t="e">
        <f t="shared" si="20"/>
        <v>#DIV/0!</v>
      </c>
      <c r="F149" s="1"/>
      <c r="G149" s="1"/>
      <c r="H149" s="30"/>
      <c r="I149" s="1">
        <f t="shared" si="21"/>
        <v>0</v>
      </c>
      <c r="J149" s="1">
        <f t="shared" si="21"/>
        <v>0</v>
      </c>
      <c r="K149" s="30" t="e">
        <f t="shared" si="22"/>
        <v>#DIV/0!</v>
      </c>
    </row>
    <row r="150" spans="1:11" ht="43.5" customHeight="1" hidden="1">
      <c r="A150" s="77">
        <v>41021700</v>
      </c>
      <c r="B150" s="83" t="s">
        <v>131</v>
      </c>
      <c r="C150" s="36"/>
      <c r="D150" s="1"/>
      <c r="E150" s="30" t="e">
        <f t="shared" si="20"/>
        <v>#DIV/0!</v>
      </c>
      <c r="F150" s="1"/>
      <c r="G150" s="1"/>
      <c r="H150" s="30"/>
      <c r="I150" s="1">
        <f t="shared" si="21"/>
        <v>0</v>
      </c>
      <c r="J150" s="1">
        <f t="shared" si="21"/>
        <v>0</v>
      </c>
      <c r="K150" s="30" t="e">
        <f t="shared" si="22"/>
        <v>#DIV/0!</v>
      </c>
    </row>
    <row r="151" spans="1:11" ht="43.5" customHeight="1" hidden="1">
      <c r="A151" s="88">
        <v>41021200</v>
      </c>
      <c r="B151" s="37" t="s">
        <v>155</v>
      </c>
      <c r="C151" s="93"/>
      <c r="D151" s="93"/>
      <c r="E151" s="30" t="e">
        <f t="shared" si="20"/>
        <v>#DIV/0!</v>
      </c>
      <c r="F151" s="1"/>
      <c r="G151" s="1"/>
      <c r="H151" s="30"/>
      <c r="I151" s="1">
        <f t="shared" si="21"/>
        <v>0</v>
      </c>
      <c r="J151" s="1">
        <f t="shared" si="21"/>
        <v>0</v>
      </c>
      <c r="K151" s="30" t="e">
        <f t="shared" si="22"/>
        <v>#DIV/0!</v>
      </c>
    </row>
    <row r="152" spans="1:11" ht="43.5" customHeight="1" hidden="1">
      <c r="A152" s="141">
        <v>41021300</v>
      </c>
      <c r="B152" s="37" t="s">
        <v>174</v>
      </c>
      <c r="C152" s="94"/>
      <c r="D152" s="94"/>
      <c r="E152" s="30" t="e">
        <f t="shared" si="20"/>
        <v>#DIV/0!</v>
      </c>
      <c r="F152" s="1"/>
      <c r="G152" s="1"/>
      <c r="H152" s="30"/>
      <c r="I152" s="1">
        <f t="shared" si="21"/>
        <v>0</v>
      </c>
      <c r="J152" s="1">
        <f t="shared" si="21"/>
        <v>0</v>
      </c>
      <c r="K152" s="30" t="e">
        <f t="shared" si="22"/>
        <v>#DIV/0!</v>
      </c>
    </row>
    <row r="153" spans="1:11" ht="43.5" customHeight="1" hidden="1">
      <c r="A153" s="88">
        <v>41021800</v>
      </c>
      <c r="B153" s="85" t="s">
        <v>157</v>
      </c>
      <c r="C153" s="36"/>
      <c r="D153" s="36"/>
      <c r="E153" s="30" t="e">
        <f t="shared" si="20"/>
        <v>#DIV/0!</v>
      </c>
      <c r="F153" s="1"/>
      <c r="G153" s="1"/>
      <c r="H153" s="30"/>
      <c r="I153" s="1">
        <f t="shared" si="21"/>
        <v>0</v>
      </c>
      <c r="J153" s="1">
        <f>SUM(D153,G153)</f>
        <v>0</v>
      </c>
      <c r="K153" s="30" t="e">
        <f>J153/I153*100</f>
        <v>#DIV/0!</v>
      </c>
    </row>
    <row r="154" spans="1:11" ht="43.5" customHeight="1" hidden="1">
      <c r="A154" s="88">
        <v>41021900</v>
      </c>
      <c r="B154" s="84" t="s">
        <v>156</v>
      </c>
      <c r="C154" s="95"/>
      <c r="D154" s="95"/>
      <c r="E154" s="30" t="e">
        <f t="shared" si="20"/>
        <v>#DIV/0!</v>
      </c>
      <c r="F154" s="1"/>
      <c r="G154" s="1"/>
      <c r="H154" s="30"/>
      <c r="I154" s="1">
        <f t="shared" si="21"/>
        <v>0</v>
      </c>
      <c r="J154" s="1">
        <f t="shared" si="21"/>
        <v>0</v>
      </c>
      <c r="K154" s="30" t="e">
        <f t="shared" si="22"/>
        <v>#DIV/0!</v>
      </c>
    </row>
    <row r="155" spans="1:11" s="16" customFormat="1" ht="18.75">
      <c r="A155" s="67">
        <v>41030000</v>
      </c>
      <c r="B155" s="81" t="s">
        <v>12</v>
      </c>
      <c r="C155" s="4">
        <f>C156+C158+C159+C160+C164+C165+C167+C170+C185+C189+C169+C186+C166+C168+C187+C188</f>
        <v>927252903.14</v>
      </c>
      <c r="D155" s="4">
        <f>D156+D158+D159+D160+D164+D165+D167+D170+D185+D189+D169+D186+D166+D168+D187+D188</f>
        <v>889810884.1700001</v>
      </c>
      <c r="E155" s="28">
        <f t="shared" si="20"/>
        <v>95.9620488818953</v>
      </c>
      <c r="F155" s="4">
        <f>F167+F170+F190+F187</f>
        <v>14995237.049999999</v>
      </c>
      <c r="G155" s="4">
        <f>G167+G170+G190+G187</f>
        <v>14923288.99</v>
      </c>
      <c r="H155" s="28">
        <f>G155/F155*100</f>
        <v>99.52019391384013</v>
      </c>
      <c r="I155" s="4">
        <f>SUM(C155,F155)</f>
        <v>942248140.1899999</v>
      </c>
      <c r="J155" s="4">
        <f>SUM(D155,G155)</f>
        <v>904734173.1600001</v>
      </c>
      <c r="K155" s="28">
        <f t="shared" si="22"/>
        <v>96.01867433535763</v>
      </c>
    </row>
    <row r="156" spans="1:11" s="6" customFormat="1" ht="60.75" customHeight="1">
      <c r="A156" s="77">
        <v>41030300</v>
      </c>
      <c r="B156" s="37" t="s">
        <v>56</v>
      </c>
      <c r="C156" s="36">
        <v>87500</v>
      </c>
      <c r="D156" s="36">
        <v>87500</v>
      </c>
      <c r="E156" s="87">
        <f t="shared" si="20"/>
        <v>100</v>
      </c>
      <c r="F156" s="1"/>
      <c r="G156" s="1"/>
      <c r="H156" s="28"/>
      <c r="I156" s="1">
        <f t="shared" si="21"/>
        <v>87500</v>
      </c>
      <c r="J156" s="1">
        <f t="shared" si="21"/>
        <v>87500</v>
      </c>
      <c r="K156" s="30">
        <f t="shared" si="22"/>
        <v>100</v>
      </c>
    </row>
    <row r="157" spans="1:11" s="6" customFormat="1" ht="37.5" customHeight="1" hidden="1">
      <c r="A157" s="77">
        <v>41030400</v>
      </c>
      <c r="B157" s="37" t="s">
        <v>132</v>
      </c>
      <c r="C157" s="36"/>
      <c r="D157" s="86"/>
      <c r="E157" s="87"/>
      <c r="F157" s="1"/>
      <c r="G157" s="1"/>
      <c r="H157" s="28"/>
      <c r="I157" s="1">
        <f>SUM(C157,F157)</f>
        <v>0</v>
      </c>
      <c r="J157" s="1">
        <f>SUM(D157,G157)</f>
        <v>0</v>
      </c>
      <c r="K157" s="30" t="e">
        <f>J157/I157*100</f>
        <v>#DIV/0!</v>
      </c>
    </row>
    <row r="158" spans="1:11" s="6" customFormat="1" ht="99.75" customHeight="1">
      <c r="A158" s="75">
        <v>41030600</v>
      </c>
      <c r="B158" s="164" t="s">
        <v>203</v>
      </c>
      <c r="C158" s="36">
        <v>247083220.25</v>
      </c>
      <c r="D158" s="86">
        <v>247081633.03</v>
      </c>
      <c r="E158" s="87">
        <f t="shared" si="20"/>
        <v>99.99935761724394</v>
      </c>
      <c r="F158" s="1"/>
      <c r="G158" s="1"/>
      <c r="H158" s="28"/>
      <c r="I158" s="1">
        <f t="shared" si="21"/>
        <v>247083220.25</v>
      </c>
      <c r="J158" s="1">
        <f t="shared" si="21"/>
        <v>247081633.03</v>
      </c>
      <c r="K158" s="30">
        <f t="shared" si="22"/>
        <v>99.99935761724394</v>
      </c>
    </row>
    <row r="159" spans="1:11" s="6" customFormat="1" ht="114.75" customHeight="1">
      <c r="A159" s="80">
        <v>41030800</v>
      </c>
      <c r="B159" s="154" t="s">
        <v>57</v>
      </c>
      <c r="C159" s="155">
        <v>185023215</v>
      </c>
      <c r="D159" s="156">
        <v>185023215</v>
      </c>
      <c r="E159" s="152">
        <f t="shared" si="20"/>
        <v>100</v>
      </c>
      <c r="F159" s="125"/>
      <c r="G159" s="125"/>
      <c r="H159" s="113"/>
      <c r="I159" s="125">
        <f t="shared" si="21"/>
        <v>185023215</v>
      </c>
      <c r="J159" s="125">
        <f t="shared" si="21"/>
        <v>185023215</v>
      </c>
      <c r="K159" s="124">
        <f t="shared" si="22"/>
        <v>100</v>
      </c>
    </row>
    <row r="160" spans="1:11" ht="256.5" customHeight="1">
      <c r="A160" s="204">
        <v>41030900</v>
      </c>
      <c r="B160" s="123" t="s">
        <v>158</v>
      </c>
      <c r="C160" s="95">
        <f>C161+C163+C162</f>
        <v>18614181.89</v>
      </c>
      <c r="D160" s="101">
        <f>D161+D163+D162</f>
        <v>15537464.600000001</v>
      </c>
      <c r="E160" s="124">
        <f aca="true" t="shared" si="23" ref="E160:E169">D160/C160*100</f>
        <v>83.47111192862637</v>
      </c>
      <c r="F160" s="125"/>
      <c r="G160" s="125"/>
      <c r="H160" s="113"/>
      <c r="I160" s="125">
        <f t="shared" si="21"/>
        <v>18614181.89</v>
      </c>
      <c r="J160" s="125">
        <f t="shared" si="21"/>
        <v>15537464.600000001</v>
      </c>
      <c r="K160" s="30">
        <f t="shared" si="22"/>
        <v>83.47111192862637</v>
      </c>
    </row>
    <row r="161" spans="1:11" s="6" customFormat="1" ht="20.25" customHeight="1">
      <c r="A161" s="205"/>
      <c r="B161" s="103" t="s">
        <v>58</v>
      </c>
      <c r="C161" s="3">
        <v>16218249.3</v>
      </c>
      <c r="D161" s="90">
        <v>13270793.8</v>
      </c>
      <c r="E161" s="20">
        <f t="shared" si="23"/>
        <v>81.82630291667795</v>
      </c>
      <c r="F161" s="3"/>
      <c r="G161" s="3"/>
      <c r="H161" s="29"/>
      <c r="I161" s="3">
        <f t="shared" si="21"/>
        <v>16218249.3</v>
      </c>
      <c r="J161" s="3">
        <f t="shared" si="21"/>
        <v>13270793.8</v>
      </c>
      <c r="K161" s="20">
        <f t="shared" si="22"/>
        <v>81.82630291667795</v>
      </c>
    </row>
    <row r="162" spans="1:11" s="6" customFormat="1" ht="19.5">
      <c r="A162" s="205"/>
      <c r="B162" s="104" t="s">
        <v>59</v>
      </c>
      <c r="C162" s="96">
        <v>1786183.91</v>
      </c>
      <c r="D162" s="89">
        <v>1766855.21</v>
      </c>
      <c r="E162" s="20">
        <f t="shared" si="23"/>
        <v>98.91787738699314</v>
      </c>
      <c r="F162" s="18"/>
      <c r="G162" s="18"/>
      <c r="H162" s="29"/>
      <c r="I162" s="3">
        <f t="shared" si="21"/>
        <v>1786183.91</v>
      </c>
      <c r="J162" s="3">
        <f t="shared" si="21"/>
        <v>1766855.21</v>
      </c>
      <c r="K162" s="20">
        <f t="shared" si="22"/>
        <v>98.91787738699314</v>
      </c>
    </row>
    <row r="163" spans="1:11" s="6" customFormat="1" ht="19.5">
      <c r="A163" s="206"/>
      <c r="B163" s="105" t="s">
        <v>159</v>
      </c>
      <c r="C163" s="96">
        <v>609748.68</v>
      </c>
      <c r="D163" s="89">
        <v>499815.59</v>
      </c>
      <c r="E163" s="20">
        <f t="shared" si="23"/>
        <v>81.97075391782725</v>
      </c>
      <c r="F163" s="18"/>
      <c r="G163" s="18"/>
      <c r="H163" s="29"/>
      <c r="I163" s="3">
        <f t="shared" si="21"/>
        <v>609748.68</v>
      </c>
      <c r="J163" s="3">
        <f t="shared" si="21"/>
        <v>499815.59</v>
      </c>
      <c r="K163" s="20">
        <f t="shared" si="22"/>
        <v>81.97075391782725</v>
      </c>
    </row>
    <row r="164" spans="1:11" s="6" customFormat="1" ht="79.5" customHeight="1">
      <c r="A164" s="80">
        <v>41031000</v>
      </c>
      <c r="B164" s="37" t="s">
        <v>16</v>
      </c>
      <c r="C164" s="97">
        <v>107460</v>
      </c>
      <c r="D164" s="97">
        <v>104047.23</v>
      </c>
      <c r="E164" s="30">
        <f t="shared" si="23"/>
        <v>96.82414852037967</v>
      </c>
      <c r="F164" s="14"/>
      <c r="G164" s="14"/>
      <c r="H164" s="28"/>
      <c r="I164" s="1">
        <f t="shared" si="21"/>
        <v>107460</v>
      </c>
      <c r="J164" s="1">
        <f t="shared" si="21"/>
        <v>104047.23</v>
      </c>
      <c r="K164" s="30">
        <f t="shared" si="22"/>
        <v>96.82414852037967</v>
      </c>
    </row>
    <row r="165" spans="1:11" s="6" customFormat="1" ht="37.5" customHeight="1">
      <c r="A165" s="75">
        <v>41033900</v>
      </c>
      <c r="B165" s="38" t="s">
        <v>204</v>
      </c>
      <c r="C165" s="96">
        <v>183589200</v>
      </c>
      <c r="D165" s="96">
        <v>183589200</v>
      </c>
      <c r="E165" s="20">
        <f t="shared" si="23"/>
        <v>100</v>
      </c>
      <c r="F165" s="18"/>
      <c r="G165" s="18"/>
      <c r="H165" s="28"/>
      <c r="I165" s="3">
        <f t="shared" si="21"/>
        <v>183589200</v>
      </c>
      <c r="J165" s="3">
        <f t="shared" si="21"/>
        <v>183589200</v>
      </c>
      <c r="K165" s="20">
        <f t="shared" si="22"/>
        <v>100</v>
      </c>
    </row>
    <row r="166" spans="1:11" s="6" customFormat="1" ht="37.5" customHeight="1">
      <c r="A166" s="75">
        <v>41033904</v>
      </c>
      <c r="B166" s="38" t="s">
        <v>246</v>
      </c>
      <c r="C166" s="96">
        <v>910528</v>
      </c>
      <c r="D166" s="18">
        <v>910010</v>
      </c>
      <c r="E166" s="20">
        <f t="shared" si="23"/>
        <v>99.94310993181979</v>
      </c>
      <c r="F166" s="18"/>
      <c r="G166" s="18"/>
      <c r="H166" s="28"/>
      <c r="I166" s="3">
        <f>SUM(C166,F166)</f>
        <v>910528</v>
      </c>
      <c r="J166" s="3">
        <f>SUM(D166,G166)</f>
        <v>910010</v>
      </c>
      <c r="K166" s="20">
        <f>J166/I166*100</f>
        <v>99.94310993181979</v>
      </c>
    </row>
    <row r="167" spans="1:11" s="6" customFormat="1" ht="38.25" customHeight="1">
      <c r="A167" s="60">
        <v>41034200</v>
      </c>
      <c r="B167" s="37" t="s">
        <v>205</v>
      </c>
      <c r="C167" s="96">
        <v>182271300</v>
      </c>
      <c r="D167" s="96">
        <v>182271300</v>
      </c>
      <c r="E167" s="20">
        <f t="shared" si="23"/>
        <v>100</v>
      </c>
      <c r="F167" s="14"/>
      <c r="G167" s="14"/>
      <c r="H167" s="30"/>
      <c r="I167" s="1">
        <f t="shared" si="21"/>
        <v>182271300</v>
      </c>
      <c r="J167" s="1">
        <f t="shared" si="21"/>
        <v>182271300</v>
      </c>
      <c r="K167" s="30">
        <f t="shared" si="22"/>
        <v>100</v>
      </c>
    </row>
    <row r="168" spans="1:11" s="6" customFormat="1" ht="38.25" customHeight="1">
      <c r="A168" s="181">
        <v>41034204</v>
      </c>
      <c r="B168" s="37" t="s">
        <v>247</v>
      </c>
      <c r="C168" s="99">
        <v>247200</v>
      </c>
      <c r="D168" s="99">
        <v>247200</v>
      </c>
      <c r="E168" s="20">
        <f t="shared" si="23"/>
        <v>100</v>
      </c>
      <c r="F168" s="14"/>
      <c r="G168" s="14"/>
      <c r="H168" s="30"/>
      <c r="I168" s="1">
        <f>SUM(C168,F168)</f>
        <v>247200</v>
      </c>
      <c r="J168" s="1">
        <f>SUM(D168,G168)</f>
        <v>247200</v>
      </c>
      <c r="K168" s="30">
        <f>J168/I168*100</f>
        <v>100</v>
      </c>
    </row>
    <row r="169" spans="1:11" s="6" customFormat="1" ht="60" customHeight="1">
      <c r="A169" s="181">
        <v>41034500</v>
      </c>
      <c r="B169" s="37" t="s">
        <v>239</v>
      </c>
      <c r="C169" s="99">
        <v>21000000</v>
      </c>
      <c r="D169" s="99">
        <v>18799412.13</v>
      </c>
      <c r="E169" s="20">
        <f t="shared" si="23"/>
        <v>89.52101014285714</v>
      </c>
      <c r="F169" s="14"/>
      <c r="G169" s="14"/>
      <c r="H169" s="30"/>
      <c r="I169" s="1">
        <f t="shared" si="21"/>
        <v>21000000</v>
      </c>
      <c r="J169" s="1">
        <f>SUM(D169,G169)</f>
        <v>18799412.13</v>
      </c>
      <c r="K169" s="30">
        <f>J169/I169*100</f>
        <v>89.52101014285714</v>
      </c>
    </row>
    <row r="170" spans="1:11" s="6" customFormat="1" ht="21.75" customHeight="1">
      <c r="A170" s="207">
        <v>41035000</v>
      </c>
      <c r="B170" s="38" t="s">
        <v>179</v>
      </c>
      <c r="C170" s="98">
        <f>C171+C172+C173+C174+C175+C176+C177+C178+C179+C182+C180+C184+C181</f>
        <v>7698226</v>
      </c>
      <c r="D170" s="98">
        <f>D171+D172+D173+D174+D175+D176+D177+D178+D179+D182+D180+D184+D181</f>
        <v>7082306.11</v>
      </c>
      <c r="E170" s="30">
        <f aca="true" t="shared" si="24" ref="E170:E181">D170/C170*100</f>
        <v>91.99919708774463</v>
      </c>
      <c r="F170" s="82">
        <f>F182+F183+F184</f>
        <v>504161.18</v>
      </c>
      <c r="G170" s="82">
        <f>G182+G183+G184</f>
        <v>432238.63</v>
      </c>
      <c r="H170" s="30">
        <f>G170/F170*100</f>
        <v>85.73421499846538</v>
      </c>
      <c r="I170" s="57">
        <f>SUM(C170,F170)</f>
        <v>8202387.18</v>
      </c>
      <c r="J170" s="1">
        <f>SUM(D170,G170)</f>
        <v>7514544.74</v>
      </c>
      <c r="K170" s="30">
        <f t="shared" si="22"/>
        <v>91.61411885460399</v>
      </c>
    </row>
    <row r="171" spans="1:11" s="6" customFormat="1" ht="57.75" customHeight="1">
      <c r="A171" s="208"/>
      <c r="B171" s="102" t="s">
        <v>206</v>
      </c>
      <c r="C171" s="99">
        <v>199377</v>
      </c>
      <c r="D171" s="99">
        <v>199266.67</v>
      </c>
      <c r="E171" s="20">
        <f t="shared" si="24"/>
        <v>99.944662624074</v>
      </c>
      <c r="F171" s="18"/>
      <c r="G171" s="18"/>
      <c r="H171" s="46" t="e">
        <f>G171/F171*100</f>
        <v>#DIV/0!</v>
      </c>
      <c r="I171" s="3">
        <f t="shared" si="21"/>
        <v>199377</v>
      </c>
      <c r="J171" s="3">
        <f t="shared" si="21"/>
        <v>199266.67</v>
      </c>
      <c r="K171" s="20">
        <f t="shared" si="22"/>
        <v>99.944662624074</v>
      </c>
    </row>
    <row r="172" spans="1:11" s="6" customFormat="1" ht="56.25" customHeight="1">
      <c r="A172" s="208"/>
      <c r="B172" s="102" t="s">
        <v>207</v>
      </c>
      <c r="C172" s="99">
        <v>528579</v>
      </c>
      <c r="D172" s="18">
        <v>285256.59</v>
      </c>
      <c r="E172" s="20">
        <f t="shared" si="24"/>
        <v>53.966689936603615</v>
      </c>
      <c r="F172" s="18"/>
      <c r="G172" s="18"/>
      <c r="H172" s="46" t="e">
        <f>G172/F172*100</f>
        <v>#DIV/0!</v>
      </c>
      <c r="I172" s="3">
        <f t="shared" si="21"/>
        <v>528579</v>
      </c>
      <c r="J172" s="3">
        <f t="shared" si="21"/>
        <v>285256.59</v>
      </c>
      <c r="K172" s="20">
        <f t="shared" si="22"/>
        <v>53.966689936603615</v>
      </c>
    </row>
    <row r="173" spans="1:11" s="6" customFormat="1" ht="44.25" customHeight="1">
      <c r="A173" s="208"/>
      <c r="B173" s="102" t="s">
        <v>208</v>
      </c>
      <c r="C173" s="99">
        <v>5253400</v>
      </c>
      <c r="D173" s="18">
        <v>4937049.96</v>
      </c>
      <c r="E173" s="20">
        <f t="shared" si="24"/>
        <v>93.9781847946092</v>
      </c>
      <c r="F173" s="18"/>
      <c r="G173" s="18"/>
      <c r="H173" s="46" t="e">
        <f>G173/F173*100</f>
        <v>#DIV/0!</v>
      </c>
      <c r="I173" s="3">
        <f t="shared" si="21"/>
        <v>5253400</v>
      </c>
      <c r="J173" s="3">
        <f t="shared" si="21"/>
        <v>4937049.96</v>
      </c>
      <c r="K173" s="20">
        <f t="shared" si="22"/>
        <v>93.9781847946092</v>
      </c>
    </row>
    <row r="174" spans="1:11" s="6" customFormat="1" ht="86.25" customHeight="1">
      <c r="A174" s="208"/>
      <c r="B174" s="102" t="s">
        <v>209</v>
      </c>
      <c r="C174" s="99">
        <v>168000</v>
      </c>
      <c r="D174" s="99">
        <v>168000</v>
      </c>
      <c r="E174" s="20">
        <f t="shared" si="24"/>
        <v>100</v>
      </c>
      <c r="F174" s="18"/>
      <c r="G174" s="18"/>
      <c r="H174" s="46"/>
      <c r="I174" s="3">
        <f t="shared" si="21"/>
        <v>168000</v>
      </c>
      <c r="J174" s="3">
        <f>SUM(D174,G174)</f>
        <v>168000</v>
      </c>
      <c r="K174" s="20">
        <f>J174/I174*100</f>
        <v>100</v>
      </c>
    </row>
    <row r="175" spans="1:11" s="6" customFormat="1" ht="24.75" customHeight="1">
      <c r="A175" s="208"/>
      <c r="B175" s="160" t="s">
        <v>210</v>
      </c>
      <c r="C175" s="161">
        <v>4312</v>
      </c>
      <c r="D175" s="161">
        <v>1632</v>
      </c>
      <c r="E175" s="110">
        <f t="shared" si="24"/>
        <v>37.84786641929499</v>
      </c>
      <c r="F175" s="162"/>
      <c r="G175" s="162"/>
      <c r="H175" s="163"/>
      <c r="I175" s="109">
        <f t="shared" si="21"/>
        <v>4312</v>
      </c>
      <c r="J175" s="109">
        <f>SUM(D175,G175)</f>
        <v>1632</v>
      </c>
      <c r="K175" s="110">
        <f>J175/I175*100</f>
        <v>37.84786641929499</v>
      </c>
    </row>
    <row r="176" spans="1:11" s="6" customFormat="1" ht="43.5" customHeight="1">
      <c r="A176" s="208"/>
      <c r="B176" s="159" t="s">
        <v>176</v>
      </c>
      <c r="C176" s="99">
        <v>382700</v>
      </c>
      <c r="D176" s="18">
        <v>382699.36</v>
      </c>
      <c r="E176" s="20">
        <f t="shared" si="24"/>
        <v>99.99983276718055</v>
      </c>
      <c r="F176" s="18"/>
      <c r="G176" s="18"/>
      <c r="H176" s="20"/>
      <c r="I176" s="3">
        <f>SUM(C176,F176)</f>
        <v>382700</v>
      </c>
      <c r="J176" s="3">
        <f>SUM(D176,G176)</f>
        <v>382699.36</v>
      </c>
      <c r="K176" s="20">
        <f>J176/I176*100</f>
        <v>99.99983276718055</v>
      </c>
    </row>
    <row r="177" spans="1:11" s="6" customFormat="1" ht="27" customHeight="1">
      <c r="A177" s="208"/>
      <c r="B177" s="102" t="s">
        <v>177</v>
      </c>
      <c r="C177" s="99">
        <v>157000</v>
      </c>
      <c r="D177" s="18">
        <v>117205.31</v>
      </c>
      <c r="E177" s="20">
        <f t="shared" si="24"/>
        <v>74.65306369426752</v>
      </c>
      <c r="F177" s="18"/>
      <c r="G177" s="18"/>
      <c r="H177" s="20"/>
      <c r="I177" s="3">
        <f>SUM(C177,F177)</f>
        <v>157000</v>
      </c>
      <c r="J177" s="3">
        <f>SUM(D177,G177)</f>
        <v>117205.31</v>
      </c>
      <c r="K177" s="20">
        <f>J177/I177*100</f>
        <v>74.65306369426752</v>
      </c>
    </row>
    <row r="178" spans="1:11" s="6" customFormat="1" ht="38.25" customHeight="1">
      <c r="A178" s="208"/>
      <c r="B178" s="39" t="s">
        <v>175</v>
      </c>
      <c r="C178" s="99">
        <v>51200</v>
      </c>
      <c r="D178" s="99">
        <v>51200</v>
      </c>
      <c r="E178" s="20">
        <f t="shared" si="24"/>
        <v>100</v>
      </c>
      <c r="F178" s="18"/>
      <c r="G178" s="18"/>
      <c r="H178" s="20"/>
      <c r="I178" s="3">
        <f t="shared" si="21"/>
        <v>51200</v>
      </c>
      <c r="J178" s="3">
        <f t="shared" si="21"/>
        <v>51200</v>
      </c>
      <c r="K178" s="20">
        <f t="shared" si="22"/>
        <v>100</v>
      </c>
    </row>
    <row r="179" spans="1:11" s="6" customFormat="1" ht="57.75" customHeight="1">
      <c r="A179" s="208"/>
      <c r="B179" s="39" t="s">
        <v>211</v>
      </c>
      <c r="C179" s="99">
        <v>143988</v>
      </c>
      <c r="D179" s="100">
        <v>131315.15</v>
      </c>
      <c r="E179" s="20">
        <f t="shared" si="24"/>
        <v>91.19867627857877</v>
      </c>
      <c r="F179" s="18"/>
      <c r="G179" s="18"/>
      <c r="H179" s="46" t="e">
        <f>G179/F179*100</f>
        <v>#DIV/0!</v>
      </c>
      <c r="I179" s="3">
        <f t="shared" si="21"/>
        <v>143988</v>
      </c>
      <c r="J179" s="3">
        <f t="shared" si="21"/>
        <v>131315.15</v>
      </c>
      <c r="K179" s="20">
        <f t="shared" si="22"/>
        <v>91.19867627857877</v>
      </c>
    </row>
    <row r="180" spans="1:11" s="6" customFormat="1" ht="72.75" customHeight="1">
      <c r="A180" s="208"/>
      <c r="B180" s="39" t="s">
        <v>234</v>
      </c>
      <c r="C180" s="99">
        <v>685000</v>
      </c>
      <c r="D180" s="100">
        <v>684100</v>
      </c>
      <c r="E180" s="20">
        <f t="shared" si="24"/>
        <v>99.86861313868613</v>
      </c>
      <c r="F180" s="143"/>
      <c r="G180" s="18"/>
      <c r="H180" s="46"/>
      <c r="I180" s="3">
        <f t="shared" si="21"/>
        <v>685000</v>
      </c>
      <c r="J180" s="3">
        <f t="shared" si="21"/>
        <v>684100</v>
      </c>
      <c r="K180" s="20">
        <f t="shared" si="22"/>
        <v>99.86861313868613</v>
      </c>
    </row>
    <row r="181" spans="1:11" s="6" customFormat="1" ht="39.75" customHeight="1">
      <c r="A181" s="208"/>
      <c r="B181" s="39" t="s">
        <v>248</v>
      </c>
      <c r="C181" s="100">
        <v>35000</v>
      </c>
      <c r="D181" s="100">
        <v>34996.66</v>
      </c>
      <c r="E181" s="20">
        <f t="shared" si="24"/>
        <v>99.99045714285715</v>
      </c>
      <c r="F181" s="143"/>
      <c r="G181" s="143"/>
      <c r="H181" s="46"/>
      <c r="I181" s="3">
        <f>SUM(C181,F181)</f>
        <v>35000</v>
      </c>
      <c r="J181" s="3">
        <f>SUM(D181,G181)</f>
        <v>34996.66</v>
      </c>
      <c r="K181" s="20">
        <f>J181/I181*100</f>
        <v>99.99045714285715</v>
      </c>
    </row>
    <row r="182" spans="1:11" s="6" customFormat="1" ht="24" customHeight="1">
      <c r="A182" s="208"/>
      <c r="B182" s="39" t="s">
        <v>212</v>
      </c>
      <c r="C182" s="143"/>
      <c r="D182" s="18"/>
      <c r="E182" s="20"/>
      <c r="F182" s="143">
        <v>422148.18</v>
      </c>
      <c r="G182" s="143">
        <v>350238.63</v>
      </c>
      <c r="H182" s="20">
        <f>G182/F182*100</f>
        <v>82.96580361900412</v>
      </c>
      <c r="I182" s="3">
        <f t="shared" si="21"/>
        <v>422148.18</v>
      </c>
      <c r="J182" s="3">
        <f t="shared" si="21"/>
        <v>350238.63</v>
      </c>
      <c r="K182" s="20">
        <f t="shared" si="22"/>
        <v>82.96580361900412</v>
      </c>
    </row>
    <row r="183" spans="1:11" s="6" customFormat="1" ht="24" customHeight="1">
      <c r="A183" s="174"/>
      <c r="B183" s="39" t="s">
        <v>236</v>
      </c>
      <c r="C183" s="175"/>
      <c r="D183" s="162"/>
      <c r="E183" s="176"/>
      <c r="F183" s="177">
        <v>13</v>
      </c>
      <c r="G183" s="162"/>
      <c r="H183" s="110"/>
      <c r="I183" s="109">
        <f t="shared" si="21"/>
        <v>13</v>
      </c>
      <c r="J183" s="109">
        <f t="shared" si="21"/>
        <v>0</v>
      </c>
      <c r="K183" s="110">
        <f t="shared" si="22"/>
        <v>0</v>
      </c>
    </row>
    <row r="184" spans="1:11" s="6" customFormat="1" ht="48" customHeight="1">
      <c r="A184" s="153"/>
      <c r="B184" s="39" t="s">
        <v>237</v>
      </c>
      <c r="C184" s="10">
        <v>89670</v>
      </c>
      <c r="D184" s="10">
        <v>89584.41</v>
      </c>
      <c r="E184" s="108">
        <f aca="true" t="shared" si="25" ref="E184:E192">D184/C184*100</f>
        <v>99.90455001672801</v>
      </c>
      <c r="F184" s="109">
        <v>82000</v>
      </c>
      <c r="G184" s="109">
        <v>82000</v>
      </c>
      <c r="H184" s="110">
        <f>G184/F184*100</f>
        <v>100</v>
      </c>
      <c r="I184" s="109">
        <f>SUM(C184,F184)</f>
        <v>171670</v>
      </c>
      <c r="J184" s="109">
        <f t="shared" si="21"/>
        <v>171584.41</v>
      </c>
      <c r="K184" s="110">
        <f t="shared" si="22"/>
        <v>99.95014271567543</v>
      </c>
    </row>
    <row r="185" spans="1:11" s="15" customFormat="1" ht="131.25" customHeight="1">
      <c r="A185" s="78">
        <v>41035800</v>
      </c>
      <c r="B185" s="40" t="s">
        <v>60</v>
      </c>
      <c r="C185" s="1">
        <v>1438700</v>
      </c>
      <c r="D185" s="1">
        <v>1220739.95</v>
      </c>
      <c r="E185" s="30">
        <f t="shared" si="25"/>
        <v>84.85020852158198</v>
      </c>
      <c r="F185" s="1"/>
      <c r="G185" s="1"/>
      <c r="H185" s="30"/>
      <c r="I185" s="57">
        <f aca="true" t="shared" si="26" ref="I185:J191">SUM(C185,F185)</f>
        <v>1438700</v>
      </c>
      <c r="J185" s="1">
        <f t="shared" si="26"/>
        <v>1220739.95</v>
      </c>
      <c r="K185" s="30">
        <f t="shared" si="22"/>
        <v>84.85020852158198</v>
      </c>
    </row>
    <row r="186" spans="1:11" s="15" customFormat="1" ht="131.25" customHeight="1">
      <c r="A186" s="78">
        <v>41036100</v>
      </c>
      <c r="B186" s="40" t="s">
        <v>240</v>
      </c>
      <c r="C186" s="136">
        <v>2260147</v>
      </c>
      <c r="D186" s="1">
        <v>2259569</v>
      </c>
      <c r="E186" s="30">
        <f t="shared" si="25"/>
        <v>99.9744264421739</v>
      </c>
      <c r="F186" s="1"/>
      <c r="G186" s="1"/>
      <c r="H186" s="30"/>
      <c r="I186" s="57">
        <f aca="true" t="shared" si="27" ref="I186:J188">SUM(C186,F186)</f>
        <v>2260147</v>
      </c>
      <c r="J186" s="1">
        <f t="shared" si="27"/>
        <v>2259569</v>
      </c>
      <c r="K186" s="30">
        <f aca="true" t="shared" si="28" ref="K186:K192">J186/I186*100</f>
        <v>99.9744264421739</v>
      </c>
    </row>
    <row r="187" spans="1:11" s="15" customFormat="1" ht="150" customHeight="1">
      <c r="A187" s="78">
        <v>41036600</v>
      </c>
      <c r="B187" s="40" t="s">
        <v>241</v>
      </c>
      <c r="C187" s="136">
        <v>70525259</v>
      </c>
      <c r="D187" s="1">
        <v>39374224.22</v>
      </c>
      <c r="E187" s="30">
        <f t="shared" si="25"/>
        <v>55.82996046848974</v>
      </c>
      <c r="F187" s="1">
        <v>14491075.87</v>
      </c>
      <c r="G187" s="1">
        <v>14491050.36</v>
      </c>
      <c r="H187" s="30">
        <f>G187/F187*100</f>
        <v>99.9998239606208</v>
      </c>
      <c r="I187" s="57">
        <f t="shared" si="27"/>
        <v>85016334.87</v>
      </c>
      <c r="J187" s="1">
        <f t="shared" si="27"/>
        <v>53865274.58</v>
      </c>
      <c r="K187" s="30">
        <f t="shared" si="28"/>
        <v>63.35873530935714</v>
      </c>
    </row>
    <row r="188" spans="1:11" s="15" customFormat="1" ht="63" customHeight="1">
      <c r="A188" s="78">
        <v>41037000</v>
      </c>
      <c r="B188" s="40" t="s">
        <v>242</v>
      </c>
      <c r="C188" s="136">
        <v>4596766</v>
      </c>
      <c r="D188" s="1">
        <v>4423249.06</v>
      </c>
      <c r="E188" s="30">
        <f t="shared" si="25"/>
        <v>96.22523878744317</v>
      </c>
      <c r="F188" s="1"/>
      <c r="G188" s="1"/>
      <c r="H188" s="30"/>
      <c r="I188" s="57">
        <f t="shared" si="27"/>
        <v>4596766</v>
      </c>
      <c r="J188" s="1">
        <f t="shared" si="27"/>
        <v>4423249.06</v>
      </c>
      <c r="K188" s="30">
        <f t="shared" si="28"/>
        <v>96.22523878744317</v>
      </c>
    </row>
    <row r="189" spans="1:11" s="15" customFormat="1" ht="84" customHeight="1">
      <c r="A189" s="137">
        <v>41039700</v>
      </c>
      <c r="B189" s="40" t="s">
        <v>235</v>
      </c>
      <c r="C189" s="136">
        <v>1800000</v>
      </c>
      <c r="D189" s="1">
        <v>1799813.84</v>
      </c>
      <c r="E189" s="30">
        <f t="shared" si="25"/>
        <v>99.98965777777778</v>
      </c>
      <c r="F189" s="1"/>
      <c r="G189" s="1"/>
      <c r="H189" s="30"/>
      <c r="I189" s="57">
        <f t="shared" si="26"/>
        <v>1800000</v>
      </c>
      <c r="J189" s="1">
        <f t="shared" si="26"/>
        <v>1799813.84</v>
      </c>
      <c r="K189" s="30">
        <f t="shared" si="28"/>
        <v>99.98965777777778</v>
      </c>
    </row>
    <row r="190" spans="1:11" s="15" customFormat="1" ht="169.5" customHeight="1" hidden="1">
      <c r="A190" s="78">
        <v>41036600</v>
      </c>
      <c r="B190" s="40" t="s">
        <v>160</v>
      </c>
      <c r="C190" s="1"/>
      <c r="D190" s="1"/>
      <c r="E190" s="107" t="e">
        <f t="shared" si="25"/>
        <v>#DIV/0!</v>
      </c>
      <c r="F190" s="1"/>
      <c r="G190" s="1"/>
      <c r="H190" s="30" t="e">
        <f>G190/F190*100</f>
        <v>#DIV/0!</v>
      </c>
      <c r="I190" s="57">
        <f t="shared" si="26"/>
        <v>0</v>
      </c>
      <c r="J190" s="1">
        <f t="shared" si="26"/>
        <v>0</v>
      </c>
      <c r="K190" s="30" t="e">
        <f t="shared" si="28"/>
        <v>#DIV/0!</v>
      </c>
    </row>
    <row r="191" spans="1:11" s="15" customFormat="1" ht="56.25" customHeight="1" hidden="1">
      <c r="A191" s="78">
        <v>41037000</v>
      </c>
      <c r="B191" s="40" t="s">
        <v>180</v>
      </c>
      <c r="C191" s="1"/>
      <c r="D191" s="1"/>
      <c r="E191" s="30" t="e">
        <f t="shared" si="25"/>
        <v>#DIV/0!</v>
      </c>
      <c r="F191" s="1"/>
      <c r="G191" s="1"/>
      <c r="H191" s="30"/>
      <c r="I191" s="57">
        <f t="shared" si="26"/>
        <v>0</v>
      </c>
      <c r="J191" s="1">
        <f t="shared" si="26"/>
        <v>0</v>
      </c>
      <c r="K191" s="30" t="e">
        <f t="shared" si="28"/>
        <v>#DIV/0!</v>
      </c>
    </row>
    <row r="192" spans="1:11" ht="18.75">
      <c r="A192" s="79"/>
      <c r="B192" s="106" t="s">
        <v>13</v>
      </c>
      <c r="C192" s="182">
        <f>C140+C141</f>
        <v>1525620973.79</v>
      </c>
      <c r="D192" s="180">
        <f>D140+D141</f>
        <v>1606814612.96</v>
      </c>
      <c r="E192" s="28">
        <f t="shared" si="25"/>
        <v>105.32200596117238</v>
      </c>
      <c r="F192" s="157">
        <f>F140+F141</f>
        <v>59393099.05</v>
      </c>
      <c r="G192" s="129">
        <f>G140+G141</f>
        <v>82781086.1</v>
      </c>
      <c r="H192" s="28">
        <f>G192/F192*100</f>
        <v>139.37829044803817</v>
      </c>
      <c r="I192" s="183">
        <f>I140+I141</f>
        <v>1585014072.84</v>
      </c>
      <c r="J192" s="158">
        <f>J140+J141</f>
        <v>1689595699.06</v>
      </c>
      <c r="K192" s="28">
        <f t="shared" si="28"/>
        <v>106.59815127272734</v>
      </c>
    </row>
    <row r="193" spans="1:11" s="15" customFormat="1" ht="37.5">
      <c r="A193" s="79"/>
      <c r="B193" s="151" t="s">
        <v>14</v>
      </c>
      <c r="C193" s="41">
        <v>30762213.07</v>
      </c>
      <c r="D193" s="41"/>
      <c r="E193" s="28"/>
      <c r="F193" s="41">
        <v>89296645.51</v>
      </c>
      <c r="G193" s="41"/>
      <c r="H193" s="28"/>
      <c r="I193" s="4">
        <f>F193+C193</f>
        <v>120058858.58000001</v>
      </c>
      <c r="J193" s="4"/>
      <c r="K193" s="28"/>
    </row>
    <row r="194" spans="1:11" s="15" customFormat="1" ht="18.75">
      <c r="A194" s="167"/>
      <c r="B194" s="168"/>
      <c r="C194" s="169"/>
      <c r="D194" s="169"/>
      <c r="E194" s="170"/>
      <c r="F194" s="169"/>
      <c r="G194" s="169"/>
      <c r="H194" s="170"/>
      <c r="I194" s="171"/>
      <c r="J194" s="171"/>
      <c r="K194" s="170"/>
    </row>
    <row r="195" spans="1:11" s="15" customFormat="1" ht="18.75">
      <c r="A195" s="167"/>
      <c r="B195" s="168"/>
      <c r="C195" s="169"/>
      <c r="D195" s="169"/>
      <c r="E195" s="170"/>
      <c r="F195" s="169"/>
      <c r="G195" s="169"/>
      <c r="H195" s="170"/>
      <c r="I195" s="171"/>
      <c r="J195" s="171"/>
      <c r="K195" s="170"/>
    </row>
    <row r="196" spans="1:11" s="15" customFormat="1" ht="18.75">
      <c r="A196" s="167"/>
      <c r="B196" s="168"/>
      <c r="C196" s="169"/>
      <c r="D196" s="169"/>
      <c r="E196" s="170"/>
      <c r="F196" s="169"/>
      <c r="G196" s="169"/>
      <c r="H196" s="170"/>
      <c r="I196" s="171"/>
      <c r="J196" s="171"/>
      <c r="K196" s="170"/>
    </row>
    <row r="197" spans="1:11" s="15" customFormat="1" ht="18.75">
      <c r="A197" s="167"/>
      <c r="B197" s="168"/>
      <c r="C197" s="169"/>
      <c r="D197" s="169"/>
      <c r="E197" s="170"/>
      <c r="F197" s="169"/>
      <c r="G197" s="169"/>
      <c r="H197" s="170"/>
      <c r="I197" s="171"/>
      <c r="J197" s="171"/>
      <c r="K197" s="170"/>
    </row>
    <row r="198" spans="1:8" s="184" customFormat="1" ht="26.25" customHeight="1">
      <c r="A198" s="209" t="s">
        <v>253</v>
      </c>
      <c r="B198" s="209"/>
      <c r="C198" s="209"/>
      <c r="D198" s="209"/>
      <c r="E198" s="209"/>
      <c r="F198" s="209"/>
      <c r="G198" s="196" t="s">
        <v>254</v>
      </c>
      <c r="H198" s="196"/>
    </row>
    <row r="199" spans="1:8" s="140" customFormat="1" ht="29.25" customHeight="1">
      <c r="A199" s="146"/>
      <c r="B199" s="146"/>
      <c r="C199" s="144"/>
      <c r="D199" s="144"/>
      <c r="E199" s="145"/>
      <c r="F199" s="144"/>
      <c r="G199" s="147"/>
      <c r="H199" s="147"/>
    </row>
    <row r="200" spans="1:10" s="189" customFormat="1" ht="33.75" customHeight="1">
      <c r="A200" s="197" t="s">
        <v>255</v>
      </c>
      <c r="B200" s="197"/>
      <c r="C200" s="7"/>
      <c r="D200" s="185"/>
      <c r="E200" s="186"/>
      <c r="F200" s="185"/>
      <c r="G200" s="185"/>
      <c r="H200" s="186"/>
      <c r="I200" s="187"/>
      <c r="J200" s="188"/>
    </row>
    <row r="201" spans="1:10" s="195" customFormat="1" ht="33.75" customHeight="1">
      <c r="A201" s="198" t="s">
        <v>256</v>
      </c>
      <c r="B201" s="198"/>
      <c r="C201" s="190"/>
      <c r="D201" s="191"/>
      <c r="E201" s="192"/>
      <c r="F201" s="191"/>
      <c r="G201" s="191"/>
      <c r="H201" s="192"/>
      <c r="I201" s="193"/>
      <c r="J201" s="194"/>
    </row>
  </sheetData>
  <sheetProtection/>
  <mergeCells count="12">
    <mergeCell ref="A8:K8"/>
    <mergeCell ref="F10:H10"/>
    <mergeCell ref="I10:K10"/>
    <mergeCell ref="A10:A11"/>
    <mergeCell ref="G198:H198"/>
    <mergeCell ref="A200:B200"/>
    <mergeCell ref="A201:B201"/>
    <mergeCell ref="B10:B11"/>
    <mergeCell ref="C10:E10"/>
    <mergeCell ref="A160:A163"/>
    <mergeCell ref="A170:A182"/>
    <mergeCell ref="A198:F198"/>
  </mergeCells>
  <printOptions/>
  <pageMargins left="0.4330708661417323" right="0.4330708661417323" top="1.1811023622047245" bottom="0.7874015748031497" header="0.5118110236220472" footer="0.1968503937007874"/>
  <pageSetup fitToHeight="10" fitToWidth="1" horizontalDpi="600" verticalDpi="600" orientation="landscape" paperSize="9" scale="55" r:id="rId1"/>
  <headerFooter alignWithMargins="0">
    <oddFooter>&amp;RСторінка &amp;P</oddFooter>
  </headerFooter>
  <rowBreaks count="1" manualBreakCount="1">
    <brk id="17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VALENTINE</dc:creator>
  <cp:keywords/>
  <dc:description/>
  <cp:lastModifiedBy>User</cp:lastModifiedBy>
  <cp:lastPrinted>2016-02-24T14:06:25Z</cp:lastPrinted>
  <dcterms:created xsi:type="dcterms:W3CDTF">2005-04-18T13:28:41Z</dcterms:created>
  <dcterms:modified xsi:type="dcterms:W3CDTF">2016-02-24T14:06:27Z</dcterms:modified>
  <cp:category/>
  <cp:version/>
  <cp:contentType/>
  <cp:contentStatus/>
</cp:coreProperties>
</file>