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2945" windowHeight="13740" activeTab="0"/>
  </bookViews>
  <sheets>
    <sheet name="Показники" sheetId="1" r:id="rId1"/>
  </sheets>
  <definedNames>
    <definedName name="_xlnm.Print_Area" localSheetId="0">'Показники'!$A$1:$L$101</definedName>
  </definedNames>
  <calcPr fullCalcOnLoad="1"/>
</workbook>
</file>

<file path=xl/sharedStrings.xml><?xml version="1.0" encoding="utf-8"?>
<sst xmlns="http://schemas.openxmlformats.org/spreadsheetml/2006/main" count="102" uniqueCount="68">
  <si>
    <t>Відповідальні виконавці, КТКВК, завдання програми, результативні показники</t>
  </si>
  <si>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</si>
  <si>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</si>
  <si>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</si>
  <si>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</si>
  <si>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</si>
  <si>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</si>
  <si>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</si>
  <si>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</si>
  <si>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</si>
  <si>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КТКВК 090412</t>
  </si>
  <si>
    <t>КТКВК  090416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</si>
  <si>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</si>
  <si>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</si>
  <si>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</si>
  <si>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>Підпрограма 5.Соціальні пільги та гарантії громадянам, які мають заслуги перед містом та сім'ям загиблих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</si>
  <si>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</si>
  <si>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</si>
  <si>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</si>
  <si>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</si>
  <si>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надання соціальних гарантій, грн</t>
  </si>
  <si>
    <t>середній розмір на вшанування однієї особи, грн.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</si>
  <si>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</si>
  <si>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</si>
  <si>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</si>
  <si>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</si>
  <si>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</si>
  <si>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</si>
  <si>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</si>
  <si>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</si>
  <si>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</si>
  <si>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</si>
  <si>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</si>
  <si>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</si>
  <si>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Відповідальний виконавець: УСЗН Сумської міської ради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</si>
  <si>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</si>
  <si>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додаткових гарантій у порівнянні з попереднім роком, %</t>
  </si>
  <si>
    <t>0313400</t>
  </si>
  <si>
    <t>Завдання 1. Забезпечити надання пільг по оплаті за житлово-комунальні послуги</t>
  </si>
  <si>
    <t>Результативні показники виконання завдань міської програми «Місто Суми - територія добра та милосердя»  на 2016 - 2018 роки»</t>
  </si>
  <si>
    <t xml:space="preserve">Відповідальні виконавці: УСЗН та виконавчий комітет Сумської міської ради </t>
  </si>
  <si>
    <t>- членів сімей загиблих в Афганістані воїнів-інтернаціоналістів (50% пільги, а у разі втрати права на отримання пільг за рахунок коштів державного бюджету - 100% пільги), чол.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</si>
  <si>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</si>
  <si>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- батьків загиблих мешканців міста Суми - Героїв України, смерть яких пов'язана з участю в масових акціях громадського протесту, що відбулися у період з 21 листопада 2013 року по 21 лютого 2014 року (100% пільги), чол.</t>
  </si>
  <si>
    <t>Мета: забезпечення надання соціальних гарантій учням загальноосвітніх навчальних закладів, батьки яких є учасниками антитерористичної операції  або загинули під час проведення антитерористичної операції.</t>
  </si>
  <si>
    <t>кількість днів харчування в загальноосвітньому навчальному закладі</t>
  </si>
  <si>
    <t>КТКВК 070201</t>
  </si>
  <si>
    <t>2016 рік (план)</t>
  </si>
  <si>
    <t>2018 рік (прогноз)</t>
  </si>
  <si>
    <t>2017 рік (прогноз)</t>
  </si>
  <si>
    <t>Підпрограма 9.  Соціальна підтримка учнів загальноосвітніх навчальних закладів, батьки яких є  учасниками антитерористичної операції або загинули під час проведення антитерористичної операції.</t>
  </si>
  <si>
    <t>Сумський міський голова</t>
  </si>
  <si>
    <t>О.М.Лисенко</t>
  </si>
  <si>
    <t xml:space="preserve">Виконавець: </t>
  </si>
  <si>
    <t>Завдання 3. Забезпечити проведення заходів для ветеранів війни та праці, інвалідів та  дітей-інвалідів, громадян постраждалих внаслідок аварії на ЧАЕС.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</si>
  <si>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</si>
  <si>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</si>
  <si>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</si>
  <si>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</si>
  <si>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члена сім'ї загиблого під час проведення антитерористичної операції, грн.</t>
  </si>
  <si>
    <t>на одного з батьків загиблих мешканців міста Суми - Героїв України, смерть яких пов'язана з участю в масових акціях громадського протесту, що відбулися у період з 21 листопада 2013 року по 21 лютого 2014 року, грн.</t>
  </si>
  <si>
    <t>Завдання 1. Забезпечити безкоштовним харчуванням учнів загальноосвітніх навчальних закладів</t>
  </si>
  <si>
    <t>кількість учнів загальноосвітніх навчальних закладів, батьки яких є учасниками антитерористичної операції або загинули під час проведення антитерористичної операції, забезпечених безкощтовним харчуванням, осіб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</si>
  <si>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2016 - 2018 роки"</t>
  </si>
  <si>
    <t>Додаток 16</t>
  </si>
  <si>
    <t>Продовження додатка 16</t>
  </si>
  <si>
    <t>від 27 січня 2016 року № 259 - МР</t>
  </si>
  <si>
    <t>______________  Масік Т.О.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</si>
</sst>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  <numFmt numFmtId="203" formatCode="#,##0.0\ &quot;грн.&quot;"/>
    <numFmt numFmtId="204" formatCode="0.00000"/>
    <numFmt numFmtId="205" formatCode="0.0000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 textRotation="180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4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/>
    </xf>
    <xf numFmtId="0" fontId="14" fillId="0" borderId="15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1" fontId="3" fillId="0" borderId="16" xfId="0" applyNumberFormat="1" applyFont="1" applyFill="1" applyBorder="1" applyAlignment="1">
      <alignment horizontal="left" wrapText="1"/>
    </xf>
    <xf numFmtId="1" fontId="2" fillId="0" borderId="16" xfId="0" applyNumberFormat="1" applyFont="1" applyFill="1" applyBorder="1" applyAlignment="1">
      <alignment horizontal="left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textRotation="180" wrapText="1"/>
    </xf>
    <xf numFmtId="4" fontId="3" fillId="0" borderId="1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4" fillId="0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textRotation="180"/>
    </xf>
    <xf numFmtId="4" fontId="14" fillId="0" borderId="17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vertical="center" wrapText="1" shrinkToFit="1"/>
    </xf>
    <xf numFmtId="4" fontId="14" fillId="0" borderId="15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4" fontId="4" fillId="0" borderId="17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 vertical="center" wrapText="1"/>
    </xf>
    <xf numFmtId="200" fontId="3" fillId="0" borderId="0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justify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justify" wrapText="1"/>
    </xf>
    <xf numFmtId="0" fontId="3" fillId="0" borderId="16" xfId="0" applyFont="1" applyFill="1" applyBorder="1" applyAlignment="1">
      <alignment horizontal="justify" vertical="center" wrapText="1" shrinkToFit="1"/>
    </xf>
    <xf numFmtId="202" fontId="14" fillId="0" borderId="15" xfId="0" applyNumberFormat="1" applyFont="1" applyFill="1" applyBorder="1" applyAlignment="1">
      <alignment horizontal="center" vertical="center"/>
    </xf>
    <xf numFmtId="202" fontId="14" fillId="0" borderId="1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justify" vertical="center" wrapText="1" shrinkToFit="1"/>
    </xf>
    <xf numFmtId="0" fontId="2" fillId="0" borderId="16" xfId="0" applyFont="1" applyFill="1" applyBorder="1" applyAlignment="1">
      <alignment horizontal="justify" vertical="center" wrapText="1" shrinkToFit="1"/>
    </xf>
    <xf numFmtId="0" fontId="1" fillId="0" borderId="16" xfId="0" applyFont="1" applyFill="1" applyBorder="1" applyAlignment="1">
      <alignment horizontal="left"/>
    </xf>
    <xf numFmtId="4" fontId="4" fillId="0" borderId="15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justify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justify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justify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vertical="center" wrapText="1"/>
    </xf>
    <xf numFmtId="202" fontId="14" fillId="0" borderId="1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 shrinkToFit="1"/>
    </xf>
    <xf numFmtId="202" fontId="14" fillId="0" borderId="13" xfId="0" applyNumberFormat="1" applyFont="1" applyFill="1" applyBorder="1" applyAlignment="1">
      <alignment horizontal="center" vertical="center" wrapText="1"/>
    </xf>
    <xf numFmtId="202" fontId="14" fillId="0" borderId="1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justify" vertical="center" wrapText="1" shrinkToFit="1"/>
    </xf>
    <xf numFmtId="49" fontId="8" fillId="0" borderId="0" xfId="0" applyNumberFormat="1" applyFont="1" applyFill="1" applyAlignment="1">
      <alignment horizontal="center" vertical="center" textRotation="180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202" fontId="14" fillId="0" borderId="17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 wrapText="1"/>
    </xf>
    <xf numFmtId="4" fontId="14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3" fillId="0" borderId="23" xfId="0" applyFont="1" applyFill="1" applyBorder="1" applyAlignment="1">
      <alignment horizontal="justify" vertical="center" wrapText="1" shrinkToFit="1"/>
    </xf>
    <xf numFmtId="0" fontId="0" fillId="0" borderId="13" xfId="0" applyFont="1" applyFill="1" applyBorder="1" applyAlignment="1">
      <alignment/>
    </xf>
    <xf numFmtId="49" fontId="3" fillId="0" borderId="18" xfId="0" applyNumberFormat="1" applyFont="1" applyFill="1" applyBorder="1" applyAlignment="1">
      <alignment horizontal="justify" vertical="center" wrapText="1" shrinkToFit="1"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9" xfId="0" applyFont="1" applyFill="1" applyBorder="1" applyAlignment="1">
      <alignment horizontal="justify" vertical="top" wrapText="1"/>
    </xf>
    <xf numFmtId="4" fontId="4" fillId="0" borderId="24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textRotation="180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2" fontId="14" fillId="0" borderId="13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 shrinkToFit="1"/>
    </xf>
    <xf numFmtId="4" fontId="14" fillId="0" borderId="2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5" fillId="0" borderId="16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center" wrapText="1"/>
    </xf>
    <xf numFmtId="200" fontId="3" fillId="0" borderId="2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1" fontId="5" fillId="0" borderId="16" xfId="0" applyNumberFormat="1" applyFont="1" applyFill="1" applyBorder="1" applyAlignment="1">
      <alignment horizontal="left" wrapText="1"/>
    </xf>
    <xf numFmtId="1" fontId="5" fillId="0" borderId="15" xfId="0" applyNumberFormat="1" applyFont="1" applyFill="1" applyBorder="1" applyAlignment="1">
      <alignment horizontal="left" wrapText="1"/>
    </xf>
    <xf numFmtId="1" fontId="5" fillId="0" borderId="17" xfId="0" applyNumberFormat="1" applyFont="1" applyFill="1" applyBorder="1" applyAlignment="1">
      <alignment horizontal="left" wrapText="1"/>
    </xf>
    <xf numFmtId="1" fontId="4" fillId="0" borderId="16" xfId="0" applyNumberFormat="1" applyFont="1" applyFill="1" applyBorder="1" applyAlignment="1">
      <alignment horizontal="left" wrapText="1"/>
    </xf>
    <xf numFmtId="1" fontId="4" fillId="0" borderId="15" xfId="0" applyNumberFormat="1" applyFont="1" applyFill="1" applyBorder="1" applyAlignment="1">
      <alignment horizontal="left" wrapText="1"/>
    </xf>
    <xf numFmtId="1" fontId="4" fillId="0" borderId="17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SheetLayoutView="75" zoomScalePageLayoutView="0" workbookViewId="0" topLeftCell="A1">
      <selection activeCell="B113" sqref="B113"/>
    </sheetView>
  </sheetViews>
  <sheetFormatPr defaultColWidth="9.140625" defaultRowHeight="12.75"/>
  <cols>
    <col min="1" max="1" width="62.7109375" style="110" customWidth="1"/>
    <col min="2" max="2" width="14.7109375" style="109" customWidth="1"/>
    <col min="3" max="3" width="16.140625" style="110" customWidth="1"/>
    <col min="4" max="4" width="16.00390625" style="110" customWidth="1"/>
    <col min="5" max="5" width="14.140625" style="110" customWidth="1"/>
    <col min="6" max="7" width="14.7109375" style="109" customWidth="1"/>
    <col min="8" max="8" width="13.7109375" style="109" customWidth="1"/>
    <col min="9" max="10" width="14.57421875" style="110" customWidth="1"/>
    <col min="11" max="11" width="14.421875" style="110" customWidth="1"/>
    <col min="12" max="12" width="7.140625" style="109" customWidth="1"/>
    <col min="13" max="13" width="4.00390625" style="109" customWidth="1"/>
    <col min="14" max="14" width="4.57421875" style="2" customWidth="1"/>
    <col min="15" max="15" width="12.7109375" style="109" bestFit="1" customWidth="1"/>
    <col min="16" max="16384" width="9.140625" style="110" customWidth="1"/>
  </cols>
  <sheetData>
    <row r="1" spans="1:13" ht="20.25" customHeight="1">
      <c r="A1" s="118"/>
      <c r="B1" s="117"/>
      <c r="C1" s="118"/>
      <c r="D1" s="118"/>
      <c r="E1" s="118"/>
      <c r="F1" s="117"/>
      <c r="G1" s="117"/>
      <c r="H1" s="150" t="s">
        <v>64</v>
      </c>
      <c r="I1" s="150"/>
      <c r="J1" s="150"/>
      <c r="K1" s="150"/>
      <c r="L1" s="121"/>
      <c r="M1" s="121"/>
    </row>
    <row r="2" spans="1:12" ht="111.75" customHeight="1">
      <c r="A2" s="4"/>
      <c r="H2" s="164" t="s">
        <v>63</v>
      </c>
      <c r="I2" s="164"/>
      <c r="J2" s="164"/>
      <c r="K2" s="164"/>
      <c r="L2" s="110"/>
    </row>
    <row r="3" spans="1:12" ht="22.5" customHeight="1">
      <c r="A3" s="4"/>
      <c r="H3" s="139" t="s">
        <v>66</v>
      </c>
      <c r="I3" s="140"/>
      <c r="J3" s="140"/>
      <c r="K3" s="141"/>
      <c r="L3" s="110"/>
    </row>
    <row r="4" spans="8:10" ht="15.75">
      <c r="H4" s="6"/>
      <c r="I4" s="1"/>
      <c r="J4" s="1"/>
    </row>
    <row r="5" spans="1:12" ht="30.75" customHeight="1">
      <c r="A5" s="155" t="s">
        <v>39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22"/>
    </row>
    <row r="6" spans="1:13" ht="13.5" thickBot="1">
      <c r="A6" s="123"/>
      <c r="B6" s="124"/>
      <c r="C6" s="125"/>
      <c r="D6" s="125"/>
      <c r="E6" s="125"/>
      <c r="F6" s="124"/>
      <c r="G6" s="124"/>
      <c r="H6" s="124"/>
      <c r="I6" s="125"/>
      <c r="J6" s="125"/>
      <c r="K6" s="125"/>
      <c r="L6" s="124"/>
      <c r="M6" s="124"/>
    </row>
    <row r="7" spans="1:14" s="109" customFormat="1" ht="32.25" customHeight="1">
      <c r="A7" s="173" t="s">
        <v>0</v>
      </c>
      <c r="B7" s="151" t="s">
        <v>33</v>
      </c>
      <c r="C7" s="151" t="s">
        <v>47</v>
      </c>
      <c r="D7" s="151"/>
      <c r="E7" s="151"/>
      <c r="F7" s="151" t="s">
        <v>49</v>
      </c>
      <c r="G7" s="151"/>
      <c r="H7" s="151"/>
      <c r="I7" s="151" t="s">
        <v>48</v>
      </c>
      <c r="J7" s="151"/>
      <c r="K7" s="156"/>
      <c r="L7" s="5"/>
      <c r="N7" s="2"/>
    </row>
    <row r="8" spans="1:14" s="109" customFormat="1" ht="15" customHeight="1">
      <c r="A8" s="169"/>
      <c r="B8" s="152"/>
      <c r="C8" s="152"/>
      <c r="D8" s="152"/>
      <c r="E8" s="152"/>
      <c r="F8" s="152"/>
      <c r="G8" s="152"/>
      <c r="H8" s="152"/>
      <c r="I8" s="152"/>
      <c r="J8" s="152"/>
      <c r="K8" s="157"/>
      <c r="L8" s="5"/>
      <c r="N8" s="2"/>
    </row>
    <row r="9" spans="1:14" s="109" customFormat="1" ht="18.75" customHeight="1">
      <c r="A9" s="169"/>
      <c r="B9" s="152"/>
      <c r="C9" s="153" t="s">
        <v>1</v>
      </c>
      <c r="D9" s="153" t="s">
        <v>2</v>
      </c>
      <c r="E9" s="153"/>
      <c r="F9" s="153" t="s">
        <v>1</v>
      </c>
      <c r="G9" s="153" t="s">
        <v>2</v>
      </c>
      <c r="H9" s="153"/>
      <c r="I9" s="153" t="s">
        <v>1</v>
      </c>
      <c r="J9" s="153" t="s">
        <v>2</v>
      </c>
      <c r="K9" s="177"/>
      <c r="L9" s="3"/>
      <c r="N9" s="2"/>
    </row>
    <row r="10" spans="1:14" s="109" customFormat="1" ht="29.25" thickBot="1">
      <c r="A10" s="174"/>
      <c r="B10" s="168"/>
      <c r="C10" s="154"/>
      <c r="D10" s="12" t="s">
        <v>3</v>
      </c>
      <c r="E10" s="12" t="s">
        <v>4</v>
      </c>
      <c r="F10" s="154"/>
      <c r="G10" s="12" t="s">
        <v>3</v>
      </c>
      <c r="H10" s="12" t="s">
        <v>4</v>
      </c>
      <c r="I10" s="154"/>
      <c r="J10" s="12" t="s">
        <v>3</v>
      </c>
      <c r="K10" s="13" t="s">
        <v>4</v>
      </c>
      <c r="L10" s="3"/>
      <c r="N10" s="2"/>
    </row>
    <row r="11" spans="1:14" s="109" customFormat="1" ht="15.75" customHeight="1" thickBot="1">
      <c r="A11" s="10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9">
        <v>11</v>
      </c>
      <c r="L11" s="3"/>
      <c r="N11" s="2"/>
    </row>
    <row r="12" spans="1:15" s="109" customFormat="1" ht="21" customHeight="1">
      <c r="A12" s="81" t="s">
        <v>5</v>
      </c>
      <c r="B12" s="126"/>
      <c r="C12" s="82">
        <f>+D12+E12</f>
        <v>9739753</v>
      </c>
      <c r="D12" s="82">
        <f>+D17+D53+D81+831800+2482439+256500+250000+740729+260900+54417</f>
        <v>8992753</v>
      </c>
      <c r="E12" s="82">
        <v>747000</v>
      </c>
      <c r="F12" s="82">
        <f>+G12+H12</f>
        <v>5840264</v>
      </c>
      <c r="G12" s="82">
        <f>+G17+G53+G81+918307+2134585+283176+276000</f>
        <v>5840264</v>
      </c>
      <c r="H12" s="82">
        <v>0</v>
      </c>
      <c r="I12" s="82">
        <f>+J12+K12</f>
        <v>6278285</v>
      </c>
      <c r="J12" s="82">
        <f>+J17+J53+J81+987180+2294679+304414+296700</f>
        <v>6278285</v>
      </c>
      <c r="K12" s="127">
        <v>0</v>
      </c>
      <c r="L12" s="128"/>
      <c r="N12" s="2"/>
      <c r="O12" s="129"/>
    </row>
    <row r="13" spans="1:14" s="109" customFormat="1" ht="17.25" customHeight="1">
      <c r="A13" s="49" t="s">
        <v>10</v>
      </c>
      <c r="B13" s="111"/>
      <c r="C13" s="50"/>
      <c r="D13" s="50"/>
      <c r="E13" s="50"/>
      <c r="F13" s="50"/>
      <c r="G13" s="50"/>
      <c r="H13" s="50"/>
      <c r="I13" s="50"/>
      <c r="J13" s="50"/>
      <c r="K13" s="51"/>
      <c r="L13" s="52"/>
      <c r="N13" s="2"/>
    </row>
    <row r="14" spans="1:14" s="109" customFormat="1" ht="33" customHeight="1">
      <c r="A14" s="36" t="s">
        <v>40</v>
      </c>
      <c r="B14" s="111"/>
      <c r="C14" s="50"/>
      <c r="D14" s="50"/>
      <c r="E14" s="50"/>
      <c r="F14" s="50"/>
      <c r="G14" s="50"/>
      <c r="H14" s="50"/>
      <c r="I14" s="50"/>
      <c r="J14" s="50"/>
      <c r="K14" s="51"/>
      <c r="L14" s="52"/>
      <c r="N14" s="2"/>
    </row>
    <row r="15" spans="1:14" s="109" customFormat="1" ht="15.75" customHeight="1">
      <c r="A15" s="184" t="s">
        <v>9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6"/>
      <c r="L15" s="53"/>
      <c r="N15" s="2"/>
    </row>
    <row r="16" spans="1:14" s="109" customFormat="1" ht="17.25" customHeight="1">
      <c r="A16" s="181" t="s">
        <v>30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3"/>
      <c r="L16" s="54"/>
      <c r="N16" s="2"/>
    </row>
    <row r="17" spans="1:14" s="131" customFormat="1" ht="23.25" customHeight="1">
      <c r="A17" s="169" t="s">
        <v>8</v>
      </c>
      <c r="B17" s="101" t="s">
        <v>27</v>
      </c>
      <c r="C17" s="23">
        <f>+C20+C28+C41+97047+15000</f>
        <v>2214518</v>
      </c>
      <c r="D17" s="23">
        <f>+D20+D28+D41+97047+15000</f>
        <v>2214518</v>
      </c>
      <c r="E17" s="23">
        <v>0</v>
      </c>
      <c r="F17" s="23">
        <f>+F20+F28+F41+16560</f>
        <v>1118179</v>
      </c>
      <c r="G17" s="23">
        <f>+G20+G28+G41+16560</f>
        <v>1118179</v>
      </c>
      <c r="H17" s="23">
        <v>0</v>
      </c>
      <c r="I17" s="23">
        <f>+I20+I28+I41+17802</f>
        <v>1202044</v>
      </c>
      <c r="J17" s="23">
        <f>+J20+J28+J41+17802</f>
        <v>1202044</v>
      </c>
      <c r="K17" s="24">
        <v>0</v>
      </c>
      <c r="L17" s="130"/>
      <c r="N17" s="132"/>
    </row>
    <row r="18" spans="1:14" s="131" customFormat="1" ht="23.25" customHeight="1">
      <c r="A18" s="169"/>
      <c r="B18" s="38">
        <v>1513400</v>
      </c>
      <c r="C18" s="23">
        <f>+C17-C19</f>
        <v>2014067</v>
      </c>
      <c r="D18" s="23">
        <f>+D17-D19</f>
        <v>2014067</v>
      </c>
      <c r="E18" s="23">
        <v>0</v>
      </c>
      <c r="F18" s="23">
        <f>+F17-F19</f>
        <v>1004021</v>
      </c>
      <c r="G18" s="23">
        <f>+G17-G19</f>
        <v>1004021</v>
      </c>
      <c r="H18" s="23">
        <v>0</v>
      </c>
      <c r="I18" s="23">
        <f>+I17-I19</f>
        <v>1079324</v>
      </c>
      <c r="J18" s="23">
        <f>+J17-J19</f>
        <v>1079324</v>
      </c>
      <c r="K18" s="24">
        <v>0</v>
      </c>
      <c r="L18" s="130"/>
      <c r="N18" s="132"/>
    </row>
    <row r="19" spans="1:14" s="131" customFormat="1" ht="23.25" customHeight="1">
      <c r="A19" s="169"/>
      <c r="B19" s="39" t="s">
        <v>37</v>
      </c>
      <c r="C19" s="23">
        <v>200451</v>
      </c>
      <c r="D19" s="23">
        <v>200451</v>
      </c>
      <c r="E19" s="23">
        <v>0</v>
      </c>
      <c r="F19" s="23">
        <v>114158</v>
      </c>
      <c r="G19" s="23">
        <v>114158</v>
      </c>
      <c r="H19" s="23">
        <v>0</v>
      </c>
      <c r="I19" s="23">
        <v>122720</v>
      </c>
      <c r="J19" s="23">
        <v>122720</v>
      </c>
      <c r="K19" s="24">
        <v>0</v>
      </c>
      <c r="L19" s="130"/>
      <c r="N19" s="132"/>
    </row>
    <row r="20" spans="1:12" ht="31.5" customHeight="1">
      <c r="A20" s="19" t="s">
        <v>28</v>
      </c>
      <c r="B20" s="38">
        <v>1513400</v>
      </c>
      <c r="C20" s="15">
        <f>1576858+130000</f>
        <v>1706858</v>
      </c>
      <c r="D20" s="15">
        <f>130000+1576858</f>
        <v>1706858</v>
      </c>
      <c r="E20" s="15">
        <v>0</v>
      </c>
      <c r="F20" s="15">
        <v>684257</v>
      </c>
      <c r="G20" s="23">
        <v>684257</v>
      </c>
      <c r="H20" s="23">
        <v>0</v>
      </c>
      <c r="I20" s="15">
        <v>735577</v>
      </c>
      <c r="J20" s="23">
        <v>735577</v>
      </c>
      <c r="K20" s="24">
        <v>0</v>
      </c>
      <c r="L20" s="25"/>
    </row>
    <row r="21" spans="1:12" ht="18" customHeight="1">
      <c r="A21" s="20" t="s">
        <v>6</v>
      </c>
      <c r="B21" s="111"/>
      <c r="C21" s="16"/>
      <c r="D21" s="16"/>
      <c r="E21" s="16"/>
      <c r="F21" s="16"/>
      <c r="G21" s="16"/>
      <c r="H21" s="16"/>
      <c r="I21" s="16"/>
      <c r="J21" s="16"/>
      <c r="K21" s="26"/>
      <c r="L21" s="27"/>
    </row>
    <row r="22" spans="1:12" ht="15">
      <c r="A22" s="19" t="s">
        <v>7</v>
      </c>
      <c r="B22" s="111"/>
      <c r="C22" s="16"/>
      <c r="D22" s="16"/>
      <c r="E22" s="16"/>
      <c r="F22" s="16"/>
      <c r="G22" s="16"/>
      <c r="H22" s="16"/>
      <c r="I22" s="16"/>
      <c r="J22" s="16"/>
      <c r="K22" s="26"/>
      <c r="L22" s="27"/>
    </row>
    <row r="23" spans="1:13" ht="18" customHeight="1">
      <c r="A23" s="21" t="s">
        <v>16</v>
      </c>
      <c r="B23" s="111"/>
      <c r="C23" s="17">
        <f>D23+E23</f>
        <v>414</v>
      </c>
      <c r="D23" s="17">
        <f>405+4+5</f>
        <v>414</v>
      </c>
      <c r="E23" s="17">
        <v>0</v>
      </c>
      <c r="F23" s="17">
        <f>G23+H23</f>
        <v>338</v>
      </c>
      <c r="G23" s="17">
        <v>338</v>
      </c>
      <c r="H23" s="17">
        <v>0</v>
      </c>
      <c r="I23" s="17">
        <f>J23+K23</f>
        <v>338</v>
      </c>
      <c r="J23" s="17">
        <v>338</v>
      </c>
      <c r="K23" s="28">
        <v>0</v>
      </c>
      <c r="L23" s="29"/>
      <c r="M23" s="158"/>
    </row>
    <row r="24" spans="1:13" ht="17.25" customHeight="1">
      <c r="A24" s="22" t="s">
        <v>23</v>
      </c>
      <c r="B24" s="111"/>
      <c r="C24" s="18"/>
      <c r="D24" s="18"/>
      <c r="E24" s="18"/>
      <c r="F24" s="18"/>
      <c r="G24" s="18"/>
      <c r="H24" s="18"/>
      <c r="I24" s="18"/>
      <c r="J24" s="18"/>
      <c r="K24" s="31"/>
      <c r="L24" s="27"/>
      <c r="M24" s="158"/>
    </row>
    <row r="25" spans="1:12" ht="16.5">
      <c r="A25" s="32" t="s">
        <v>19</v>
      </c>
      <c r="B25" s="111"/>
      <c r="C25" s="33">
        <f>D25+E25</f>
        <v>4122.84541062802</v>
      </c>
      <c r="D25" s="33">
        <f>D20/D23</f>
        <v>4122.84541062802</v>
      </c>
      <c r="E25" s="33">
        <v>0</v>
      </c>
      <c r="F25" s="33">
        <f>G25+H25</f>
        <v>2024.4289940828403</v>
      </c>
      <c r="G25" s="34">
        <f>G20/G23</f>
        <v>2024.4289940828403</v>
      </c>
      <c r="H25" s="33">
        <v>0</v>
      </c>
      <c r="I25" s="33">
        <f>J25+K25</f>
        <v>2176.2633136094673</v>
      </c>
      <c r="J25" s="34">
        <f>J20/J23</f>
        <v>2176.2633136094673</v>
      </c>
      <c r="K25" s="35">
        <v>0</v>
      </c>
      <c r="L25" s="11"/>
    </row>
    <row r="26" spans="1:12" ht="16.5">
      <c r="A26" s="36" t="s">
        <v>22</v>
      </c>
      <c r="B26" s="111"/>
      <c r="C26" s="33"/>
      <c r="D26" s="33"/>
      <c r="E26" s="33"/>
      <c r="F26" s="33"/>
      <c r="G26" s="34"/>
      <c r="H26" s="33"/>
      <c r="I26" s="33"/>
      <c r="J26" s="34"/>
      <c r="K26" s="35"/>
      <c r="L26" s="11"/>
    </row>
    <row r="27" spans="1:12" ht="38.25" customHeight="1">
      <c r="A27" s="32" t="s">
        <v>35</v>
      </c>
      <c r="B27" s="111"/>
      <c r="C27" s="47">
        <f>D27+E27</f>
        <v>49.800547822423376</v>
      </c>
      <c r="D27" s="47">
        <f>D20/3427388*100</f>
        <v>49.800547822423376</v>
      </c>
      <c r="E27" s="47">
        <v>0</v>
      </c>
      <c r="F27" s="47">
        <f>G27+H27</f>
        <v>40.08868927585071</v>
      </c>
      <c r="G27" s="88">
        <f>G20/D20*100</f>
        <v>40.08868927585071</v>
      </c>
      <c r="H27" s="47">
        <v>0</v>
      </c>
      <c r="I27" s="47">
        <f>J27+K27</f>
        <v>107.50010595434172</v>
      </c>
      <c r="J27" s="88">
        <f>J20/G20*100</f>
        <v>107.50010595434172</v>
      </c>
      <c r="K27" s="48">
        <v>0</v>
      </c>
      <c r="L27" s="11"/>
    </row>
    <row r="28" spans="1:12" ht="22.5" customHeight="1">
      <c r="A28" s="162" t="s">
        <v>31</v>
      </c>
      <c r="B28" s="111" t="s">
        <v>27</v>
      </c>
      <c r="C28" s="15">
        <f>C29+C30</f>
        <v>271473</v>
      </c>
      <c r="D28" s="15">
        <f aca="true" t="shared" si="0" ref="D28:K28">D29+D30</f>
        <v>271473</v>
      </c>
      <c r="E28" s="15">
        <f t="shared" si="0"/>
        <v>0</v>
      </c>
      <c r="F28" s="15">
        <f t="shared" si="0"/>
        <v>280311</v>
      </c>
      <c r="G28" s="15">
        <f>G29+G30</f>
        <v>280311</v>
      </c>
      <c r="H28" s="15">
        <f t="shared" si="0"/>
        <v>0</v>
      </c>
      <c r="I28" s="15">
        <f t="shared" si="0"/>
        <v>301335</v>
      </c>
      <c r="J28" s="15">
        <f t="shared" si="0"/>
        <v>301335</v>
      </c>
      <c r="K28" s="37">
        <f t="shared" si="0"/>
        <v>0</v>
      </c>
      <c r="L28" s="133"/>
    </row>
    <row r="29" spans="1:13" ht="22.5" customHeight="1">
      <c r="A29" s="162"/>
      <c r="B29" s="38">
        <v>1513400</v>
      </c>
      <c r="C29" s="15">
        <f>D29+E29</f>
        <v>168069</v>
      </c>
      <c r="D29" s="15">
        <f>156025+17568-5524</f>
        <v>168069</v>
      </c>
      <c r="E29" s="15">
        <v>0</v>
      </c>
      <c r="F29" s="15">
        <f>G29+H29</f>
        <v>166153</v>
      </c>
      <c r="G29" s="23">
        <f>172251-6098</f>
        <v>166153</v>
      </c>
      <c r="H29" s="23">
        <v>0</v>
      </c>
      <c r="I29" s="15">
        <f>J29+K29</f>
        <v>178615</v>
      </c>
      <c r="J29" s="23">
        <f>-6555+185170</f>
        <v>178615</v>
      </c>
      <c r="K29" s="24">
        <v>0</v>
      </c>
      <c r="L29" s="25"/>
      <c r="M29" s="158"/>
    </row>
    <row r="30" spans="1:13" ht="22.5" customHeight="1">
      <c r="A30" s="162"/>
      <c r="B30" s="39" t="s">
        <v>37</v>
      </c>
      <c r="C30" s="15">
        <f>D30+E30</f>
        <v>103404</v>
      </c>
      <c r="D30" s="15">
        <v>103404</v>
      </c>
      <c r="E30" s="15">
        <v>0</v>
      </c>
      <c r="F30" s="15">
        <f>G30+H30</f>
        <v>114158</v>
      </c>
      <c r="G30" s="23">
        <v>114158</v>
      </c>
      <c r="H30" s="15">
        <v>0</v>
      </c>
      <c r="I30" s="15">
        <f>J30+K30</f>
        <v>122720</v>
      </c>
      <c r="J30" s="23">
        <v>122720</v>
      </c>
      <c r="K30" s="37">
        <v>0</v>
      </c>
      <c r="L30" s="133"/>
      <c r="M30" s="158"/>
    </row>
    <row r="31" spans="1:12" ht="16.5">
      <c r="A31" s="20" t="s">
        <v>6</v>
      </c>
      <c r="B31" s="111"/>
      <c r="C31" s="18"/>
      <c r="D31" s="18"/>
      <c r="E31" s="18"/>
      <c r="F31" s="18"/>
      <c r="G31" s="18"/>
      <c r="H31" s="18"/>
      <c r="I31" s="18"/>
      <c r="J31" s="18"/>
      <c r="K31" s="31"/>
      <c r="L31" s="27"/>
    </row>
    <row r="32" spans="1:12" ht="16.5">
      <c r="A32" s="19" t="s">
        <v>7</v>
      </c>
      <c r="B32" s="111"/>
      <c r="C32" s="18"/>
      <c r="D32" s="18"/>
      <c r="E32" s="18"/>
      <c r="F32" s="18"/>
      <c r="G32" s="18"/>
      <c r="H32" s="18"/>
      <c r="I32" s="18"/>
      <c r="J32" s="18"/>
      <c r="K32" s="31"/>
      <c r="L32" s="27"/>
    </row>
    <row r="33" spans="1:12" ht="17.25" customHeight="1">
      <c r="A33" s="21" t="s">
        <v>17</v>
      </c>
      <c r="B33" s="111"/>
      <c r="C33" s="17">
        <f>D33+E33</f>
        <v>171</v>
      </c>
      <c r="D33" s="17">
        <f>218+4-51</f>
        <v>171</v>
      </c>
      <c r="E33" s="17">
        <v>0</v>
      </c>
      <c r="F33" s="17">
        <f>G33+H33</f>
        <v>167</v>
      </c>
      <c r="G33" s="17">
        <f>-51+218</f>
        <v>167</v>
      </c>
      <c r="H33" s="17">
        <v>0</v>
      </c>
      <c r="I33" s="17">
        <f>J33+K33</f>
        <v>167</v>
      </c>
      <c r="J33" s="17">
        <f>-51+218</f>
        <v>167</v>
      </c>
      <c r="K33" s="28">
        <v>0</v>
      </c>
      <c r="L33" s="29"/>
    </row>
    <row r="34" spans="1:12" ht="18.75" customHeight="1">
      <c r="A34" s="22" t="s">
        <v>23</v>
      </c>
      <c r="B34" s="111"/>
      <c r="C34" s="18"/>
      <c r="D34" s="18"/>
      <c r="E34" s="18"/>
      <c r="F34" s="18"/>
      <c r="G34" s="18"/>
      <c r="H34" s="18"/>
      <c r="I34" s="18"/>
      <c r="J34" s="18"/>
      <c r="K34" s="31"/>
      <c r="L34" s="27"/>
    </row>
    <row r="35" spans="1:12" ht="15.75" customHeight="1" thickBot="1">
      <c r="A35" s="89" t="s">
        <v>20</v>
      </c>
      <c r="B35" s="114"/>
      <c r="C35" s="103">
        <f>D35+E35</f>
        <v>1587.561403508772</v>
      </c>
      <c r="D35" s="103">
        <f>D28/D33</f>
        <v>1587.561403508772</v>
      </c>
      <c r="E35" s="103">
        <v>0</v>
      </c>
      <c r="F35" s="103">
        <f>G35+H35</f>
        <v>1678.508982035928</v>
      </c>
      <c r="G35" s="105">
        <f>G28/G33</f>
        <v>1678.508982035928</v>
      </c>
      <c r="H35" s="105">
        <v>0</v>
      </c>
      <c r="I35" s="142">
        <f>J35+K35</f>
        <v>1804.4011976047905</v>
      </c>
      <c r="J35" s="105">
        <f>J28/J33</f>
        <v>1804.4011976047905</v>
      </c>
      <c r="K35" s="143">
        <v>0</v>
      </c>
      <c r="L35" s="134"/>
    </row>
    <row r="36" spans="1:12" ht="19.5" customHeight="1">
      <c r="A36" s="135"/>
      <c r="B36" s="119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26.25" customHeight="1" thickBot="1">
      <c r="A37" s="4"/>
      <c r="B37" s="119"/>
      <c r="C37" s="41"/>
      <c r="D37" s="41"/>
      <c r="E37" s="41"/>
      <c r="F37" s="41"/>
      <c r="G37" s="41"/>
      <c r="H37" s="41"/>
      <c r="I37" s="163" t="s">
        <v>65</v>
      </c>
      <c r="J37" s="163"/>
      <c r="K37" s="163"/>
      <c r="L37" s="41"/>
    </row>
    <row r="38" spans="1:12" ht="15" thickBot="1">
      <c r="A38" s="83">
        <v>1</v>
      </c>
      <c r="B38" s="84">
        <v>2</v>
      </c>
      <c r="C38" s="85">
        <v>3</v>
      </c>
      <c r="D38" s="85">
        <v>4</v>
      </c>
      <c r="E38" s="85">
        <v>5</v>
      </c>
      <c r="F38" s="85">
        <v>6</v>
      </c>
      <c r="G38" s="85">
        <v>7</v>
      </c>
      <c r="H38" s="85">
        <v>8</v>
      </c>
      <c r="I38" s="85">
        <v>9</v>
      </c>
      <c r="J38" s="85">
        <v>10</v>
      </c>
      <c r="K38" s="86">
        <v>11</v>
      </c>
      <c r="L38" s="3"/>
    </row>
    <row r="39" spans="1:12" ht="16.5">
      <c r="A39" s="145" t="s">
        <v>22</v>
      </c>
      <c r="B39" s="116"/>
      <c r="C39" s="106"/>
      <c r="D39" s="106"/>
      <c r="E39" s="106"/>
      <c r="F39" s="106"/>
      <c r="G39" s="107"/>
      <c r="H39" s="107"/>
      <c r="I39" s="106"/>
      <c r="J39" s="107"/>
      <c r="K39" s="146"/>
      <c r="L39" s="134"/>
    </row>
    <row r="40" spans="1:12" ht="31.5" customHeight="1">
      <c r="A40" s="32" t="s">
        <v>35</v>
      </c>
      <c r="B40" s="111"/>
      <c r="C40" s="47">
        <f>C28/364840*100</f>
        <v>74.40878193180572</v>
      </c>
      <c r="D40" s="47">
        <f>D28/324840*100</f>
        <v>83.57129663834503</v>
      </c>
      <c r="E40" s="47">
        <v>0</v>
      </c>
      <c r="F40" s="47">
        <f>F28/C28*100</f>
        <v>103.25557237736349</v>
      </c>
      <c r="G40" s="88">
        <f>G28/D28*100</f>
        <v>103.25557237736349</v>
      </c>
      <c r="H40" s="88">
        <v>0</v>
      </c>
      <c r="I40" s="47">
        <f>I28/F28*100</f>
        <v>107.50024080396416</v>
      </c>
      <c r="J40" s="88">
        <f>J28/G28*100</f>
        <v>107.50024080396416</v>
      </c>
      <c r="K40" s="102">
        <v>0</v>
      </c>
      <c r="L40" s="134"/>
    </row>
    <row r="41" spans="1:12" ht="43.5" customHeight="1">
      <c r="A41" s="120" t="s">
        <v>54</v>
      </c>
      <c r="B41" s="144">
        <v>1513400</v>
      </c>
      <c r="C41" s="15">
        <f>D41+E41</f>
        <v>124140</v>
      </c>
      <c r="D41" s="15">
        <f>4140+120000</f>
        <v>124140</v>
      </c>
      <c r="E41" s="15">
        <v>0</v>
      </c>
      <c r="F41" s="15">
        <f>G41+H41</f>
        <v>137051</v>
      </c>
      <c r="G41" s="23">
        <f>4571+132480</f>
        <v>137051</v>
      </c>
      <c r="H41" s="15">
        <v>0</v>
      </c>
      <c r="I41" s="15">
        <f>J41+K41</f>
        <v>147330</v>
      </c>
      <c r="J41" s="23">
        <f>4914+142416</f>
        <v>147330</v>
      </c>
      <c r="K41" s="37">
        <v>0</v>
      </c>
      <c r="L41" s="133"/>
    </row>
    <row r="42" spans="1:12" ht="15">
      <c r="A42" s="20" t="s">
        <v>6</v>
      </c>
      <c r="B42" s="111"/>
      <c r="C42" s="16"/>
      <c r="D42" s="16"/>
      <c r="E42" s="16"/>
      <c r="F42" s="16"/>
      <c r="G42" s="16"/>
      <c r="H42" s="16"/>
      <c r="I42" s="16"/>
      <c r="J42" s="16"/>
      <c r="K42" s="26"/>
      <c r="L42" s="27"/>
    </row>
    <row r="43" spans="1:12" ht="15">
      <c r="A43" s="19" t="s">
        <v>7</v>
      </c>
      <c r="B43" s="111"/>
      <c r="C43" s="16"/>
      <c r="D43" s="16"/>
      <c r="E43" s="16"/>
      <c r="F43" s="16"/>
      <c r="G43" s="16"/>
      <c r="H43" s="16"/>
      <c r="I43" s="16"/>
      <c r="J43" s="16"/>
      <c r="K43" s="26"/>
      <c r="L43" s="27"/>
    </row>
    <row r="44" spans="1:12" ht="29.25" customHeight="1">
      <c r="A44" s="42" t="s">
        <v>18</v>
      </c>
      <c r="B44" s="111"/>
      <c r="C44" s="17">
        <f>D44+E44</f>
        <v>572</v>
      </c>
      <c r="D44" s="17">
        <f>522+50</f>
        <v>572</v>
      </c>
      <c r="E44" s="17">
        <v>0</v>
      </c>
      <c r="F44" s="17">
        <f>G44+H44</f>
        <v>572</v>
      </c>
      <c r="G44" s="17">
        <f>50+522</f>
        <v>572</v>
      </c>
      <c r="H44" s="17">
        <v>0</v>
      </c>
      <c r="I44" s="17">
        <f>J44+K44</f>
        <v>572</v>
      </c>
      <c r="J44" s="17">
        <f>50+522</f>
        <v>572</v>
      </c>
      <c r="K44" s="28">
        <v>0</v>
      </c>
      <c r="L44" s="29"/>
    </row>
    <row r="45" spans="1:12" ht="15">
      <c r="A45" s="22" t="s">
        <v>23</v>
      </c>
      <c r="B45" s="111"/>
      <c r="C45" s="43"/>
      <c r="D45" s="43"/>
      <c r="E45" s="43"/>
      <c r="F45" s="43"/>
      <c r="G45" s="43"/>
      <c r="H45" s="43"/>
      <c r="I45" s="43"/>
      <c r="J45" s="43"/>
      <c r="K45" s="44"/>
      <c r="L45" s="11"/>
    </row>
    <row r="46" spans="1:12" ht="18" customHeight="1">
      <c r="A46" s="32" t="s">
        <v>21</v>
      </c>
      <c r="B46" s="111"/>
      <c r="C46" s="33">
        <f>D46+E46</f>
        <v>217.02797202797203</v>
      </c>
      <c r="D46" s="33">
        <f>D41/D44</f>
        <v>217.02797202797203</v>
      </c>
      <c r="E46" s="33">
        <v>0</v>
      </c>
      <c r="F46" s="33">
        <f>G46+H46</f>
        <v>239.59965034965035</v>
      </c>
      <c r="G46" s="34">
        <f>G41/G44</f>
        <v>239.59965034965035</v>
      </c>
      <c r="H46" s="33">
        <v>0</v>
      </c>
      <c r="I46" s="33">
        <f>J46+K46</f>
        <v>257.5699300699301</v>
      </c>
      <c r="J46" s="34">
        <f>J41/J44</f>
        <v>257.5699300699301</v>
      </c>
      <c r="K46" s="35">
        <v>0</v>
      </c>
      <c r="L46" s="11"/>
    </row>
    <row r="47" spans="1:12" ht="18" customHeight="1">
      <c r="A47" s="36" t="s">
        <v>22</v>
      </c>
      <c r="B47" s="111"/>
      <c r="C47" s="33"/>
      <c r="D47" s="33"/>
      <c r="E47" s="33"/>
      <c r="F47" s="33"/>
      <c r="G47" s="34"/>
      <c r="H47" s="33"/>
      <c r="I47" s="33"/>
      <c r="J47" s="34"/>
      <c r="K47" s="35"/>
      <c r="L47" s="11"/>
    </row>
    <row r="48" spans="1:12" ht="33" customHeight="1">
      <c r="A48" s="46" t="s">
        <v>35</v>
      </c>
      <c r="B48" s="111"/>
      <c r="C48" s="47">
        <f>D48+E48</f>
        <v>111.23655913978494</v>
      </c>
      <c r="D48" s="47">
        <f>D41/111600*100</f>
        <v>111.23655913978494</v>
      </c>
      <c r="E48" s="47">
        <v>0</v>
      </c>
      <c r="F48" s="47">
        <f>F41/C41*100</f>
        <v>110.40035443853714</v>
      </c>
      <c r="G48" s="88">
        <f>G41/D41*100</f>
        <v>110.40035443853714</v>
      </c>
      <c r="H48" s="47">
        <v>0</v>
      </c>
      <c r="I48" s="47">
        <f>I41/F41*100</f>
        <v>107.50012768969215</v>
      </c>
      <c r="J48" s="88">
        <f>J41/G41*100</f>
        <v>107.50012768969215</v>
      </c>
      <c r="K48" s="48">
        <v>0</v>
      </c>
      <c r="L48" s="11"/>
    </row>
    <row r="49" spans="1:12" ht="15.75">
      <c r="A49" s="49" t="s">
        <v>11</v>
      </c>
      <c r="B49" s="38">
        <v>1513200</v>
      </c>
      <c r="C49" s="16"/>
      <c r="D49" s="16"/>
      <c r="E49" s="16"/>
      <c r="F49" s="16"/>
      <c r="G49" s="16"/>
      <c r="H49" s="16"/>
      <c r="I49" s="16"/>
      <c r="J49" s="16"/>
      <c r="K49" s="26"/>
      <c r="L49" s="27"/>
    </row>
    <row r="50" spans="1:13" ht="22.5" customHeight="1">
      <c r="A50" s="36" t="s">
        <v>34</v>
      </c>
      <c r="B50" s="111"/>
      <c r="C50" s="16"/>
      <c r="D50" s="16"/>
      <c r="E50" s="16"/>
      <c r="F50" s="16"/>
      <c r="G50" s="16"/>
      <c r="H50" s="16"/>
      <c r="I50" s="16"/>
      <c r="J50" s="16"/>
      <c r="K50" s="26"/>
      <c r="L50" s="27"/>
      <c r="M50" s="30"/>
    </row>
    <row r="51" spans="1:14" s="109" customFormat="1" ht="20.25" customHeight="1">
      <c r="A51" s="170" t="s">
        <v>15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2"/>
      <c r="L51" s="25"/>
      <c r="N51" s="2"/>
    </row>
    <row r="52" spans="1:14" s="109" customFormat="1" ht="21" customHeight="1">
      <c r="A52" s="178" t="s">
        <v>12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80"/>
      <c r="L52" s="58"/>
      <c r="N52" s="2"/>
    </row>
    <row r="53" spans="1:14" s="109" customFormat="1" ht="19.5" customHeight="1">
      <c r="A53" s="61" t="s">
        <v>8</v>
      </c>
      <c r="B53" s="57"/>
      <c r="C53" s="62">
        <f aca="true" t="shared" si="1" ref="C53:K53">C54+C71</f>
        <v>1005450</v>
      </c>
      <c r="D53" s="62">
        <f>D54+D71</f>
        <v>1005450</v>
      </c>
      <c r="E53" s="62">
        <f t="shared" si="1"/>
        <v>0</v>
      </c>
      <c r="F53" s="62">
        <f t="shared" si="1"/>
        <v>1110017</v>
      </c>
      <c r="G53" s="62">
        <f t="shared" si="1"/>
        <v>1110017</v>
      </c>
      <c r="H53" s="62">
        <f t="shared" si="1"/>
        <v>0</v>
      </c>
      <c r="I53" s="62">
        <f t="shared" si="1"/>
        <v>1193268</v>
      </c>
      <c r="J53" s="62">
        <f t="shared" si="1"/>
        <v>1193268</v>
      </c>
      <c r="K53" s="63">
        <f t="shared" si="1"/>
        <v>0</v>
      </c>
      <c r="L53" s="64"/>
      <c r="N53" s="2"/>
    </row>
    <row r="54" spans="1:14" s="109" customFormat="1" ht="33" customHeight="1">
      <c r="A54" s="36" t="s">
        <v>38</v>
      </c>
      <c r="B54" s="111"/>
      <c r="C54" s="15">
        <f>E54+D54</f>
        <v>453296</v>
      </c>
      <c r="D54" s="15">
        <v>453296</v>
      </c>
      <c r="E54" s="15">
        <v>0</v>
      </c>
      <c r="F54" s="15">
        <f>H54+G54</f>
        <v>500438</v>
      </c>
      <c r="G54" s="23">
        <v>500438</v>
      </c>
      <c r="H54" s="23">
        <f>E54*1.05</f>
        <v>0</v>
      </c>
      <c r="I54" s="15">
        <f>K54+J54</f>
        <v>537971</v>
      </c>
      <c r="J54" s="23">
        <v>537971</v>
      </c>
      <c r="K54" s="24">
        <f>H54*1.043</f>
        <v>0</v>
      </c>
      <c r="L54" s="55"/>
      <c r="M54" s="112"/>
      <c r="N54" s="2"/>
    </row>
    <row r="55" spans="1:14" s="109" customFormat="1" ht="18" customHeight="1">
      <c r="A55" s="32" t="s">
        <v>13</v>
      </c>
      <c r="B55" s="111"/>
      <c r="C55" s="18"/>
      <c r="D55" s="18"/>
      <c r="E55" s="18"/>
      <c r="F55" s="18"/>
      <c r="G55" s="18"/>
      <c r="H55" s="18"/>
      <c r="I55" s="18"/>
      <c r="J55" s="18"/>
      <c r="K55" s="31"/>
      <c r="L55" s="27"/>
      <c r="N55" s="2"/>
    </row>
    <row r="56" spans="1:14" s="109" customFormat="1" ht="16.5">
      <c r="A56" s="36" t="s">
        <v>14</v>
      </c>
      <c r="B56" s="111"/>
      <c r="C56" s="18"/>
      <c r="D56" s="18"/>
      <c r="E56" s="18"/>
      <c r="F56" s="18"/>
      <c r="G56" s="18"/>
      <c r="H56" s="18"/>
      <c r="I56" s="18"/>
      <c r="J56" s="18"/>
      <c r="K56" s="31"/>
      <c r="L56" s="25"/>
      <c r="N56" s="2"/>
    </row>
    <row r="57" spans="1:15" s="109" customFormat="1" ht="19.5" customHeight="1">
      <c r="A57" s="32" t="s">
        <v>24</v>
      </c>
      <c r="B57" s="111"/>
      <c r="C57" s="17">
        <f>D57+E57</f>
        <v>79</v>
      </c>
      <c r="D57" s="17">
        <f>D58+D59+D60</f>
        <v>79</v>
      </c>
      <c r="E57" s="17">
        <v>0</v>
      </c>
      <c r="F57" s="17">
        <f>G57+H57</f>
        <v>79</v>
      </c>
      <c r="G57" s="17">
        <f>G58+G59+G60</f>
        <v>79</v>
      </c>
      <c r="H57" s="17">
        <v>0</v>
      </c>
      <c r="I57" s="17">
        <f>J57+K57</f>
        <v>79</v>
      </c>
      <c r="J57" s="17">
        <f>J58+J59+J60</f>
        <v>79</v>
      </c>
      <c r="K57" s="28">
        <v>0</v>
      </c>
      <c r="L57" s="25"/>
      <c r="M57" s="29"/>
      <c r="O57" s="2"/>
    </row>
    <row r="58" spans="1:14" s="109" customFormat="1" ht="52.5" customHeight="1">
      <c r="A58" s="59" t="s">
        <v>41</v>
      </c>
      <c r="B58" s="111"/>
      <c r="C58" s="17">
        <f>D58+E58</f>
        <v>16</v>
      </c>
      <c r="D58" s="17">
        <v>16</v>
      </c>
      <c r="E58" s="17">
        <v>0</v>
      </c>
      <c r="F58" s="17">
        <f>G58+H58</f>
        <v>16</v>
      </c>
      <c r="G58" s="17">
        <v>16</v>
      </c>
      <c r="H58" s="17">
        <v>0</v>
      </c>
      <c r="I58" s="17">
        <f>J58+K58</f>
        <v>16</v>
      </c>
      <c r="J58" s="17">
        <v>16</v>
      </c>
      <c r="K58" s="28">
        <v>0</v>
      </c>
      <c r="L58" s="29"/>
      <c r="N58" s="2"/>
    </row>
    <row r="59" spans="1:14" s="109" customFormat="1" ht="52.5" customHeight="1">
      <c r="A59" s="59" t="s">
        <v>42</v>
      </c>
      <c r="B59" s="111"/>
      <c r="C59" s="17">
        <f>D59+E59</f>
        <v>61</v>
      </c>
      <c r="D59" s="17">
        <f>53+6+2</f>
        <v>61</v>
      </c>
      <c r="E59" s="17">
        <v>0</v>
      </c>
      <c r="F59" s="17">
        <f>G59+H59</f>
        <v>61</v>
      </c>
      <c r="G59" s="17">
        <f>2+59</f>
        <v>61</v>
      </c>
      <c r="H59" s="17">
        <v>0</v>
      </c>
      <c r="I59" s="17">
        <f>J59+K59</f>
        <v>61</v>
      </c>
      <c r="J59" s="17">
        <f>2+59</f>
        <v>61</v>
      </c>
      <c r="K59" s="28">
        <v>0</v>
      </c>
      <c r="L59" s="29"/>
      <c r="N59" s="2"/>
    </row>
    <row r="60" spans="1:14" s="109" customFormat="1" ht="63.75" customHeight="1">
      <c r="A60" s="59" t="s">
        <v>43</v>
      </c>
      <c r="B60" s="111"/>
      <c r="C60" s="17">
        <f>D60+E60</f>
        <v>2</v>
      </c>
      <c r="D60" s="17">
        <v>2</v>
      </c>
      <c r="E60" s="17">
        <v>0</v>
      </c>
      <c r="F60" s="17">
        <f>G60+H60</f>
        <v>2</v>
      </c>
      <c r="G60" s="17">
        <v>2</v>
      </c>
      <c r="H60" s="17">
        <v>0</v>
      </c>
      <c r="I60" s="17">
        <f>J60+K60</f>
        <v>2</v>
      </c>
      <c r="J60" s="17">
        <v>2</v>
      </c>
      <c r="K60" s="28">
        <v>0</v>
      </c>
      <c r="L60" s="29"/>
      <c r="N60" s="2"/>
    </row>
    <row r="61" spans="1:14" s="109" customFormat="1" ht="16.5">
      <c r="A61" s="36" t="s">
        <v>23</v>
      </c>
      <c r="B61" s="111"/>
      <c r="C61" s="18"/>
      <c r="D61" s="18"/>
      <c r="E61" s="18"/>
      <c r="F61" s="18"/>
      <c r="G61" s="18"/>
      <c r="H61" s="18"/>
      <c r="I61" s="18"/>
      <c r="J61" s="18"/>
      <c r="K61" s="31"/>
      <c r="L61" s="27"/>
      <c r="N61" s="2"/>
    </row>
    <row r="62" spans="1:14" s="109" customFormat="1" ht="30.75" customHeight="1">
      <c r="A62" s="46" t="s">
        <v>55</v>
      </c>
      <c r="B62" s="111"/>
      <c r="C62" s="33">
        <f>D62+E62</f>
        <v>5737.9240506329115</v>
      </c>
      <c r="D62" s="33">
        <f>D54/D57</f>
        <v>5737.9240506329115</v>
      </c>
      <c r="E62" s="33">
        <v>0</v>
      </c>
      <c r="F62" s="33">
        <f>G62+H62</f>
        <v>6334.658227848101</v>
      </c>
      <c r="G62" s="34">
        <f>G54/G57</f>
        <v>6334.658227848101</v>
      </c>
      <c r="H62" s="33">
        <v>0</v>
      </c>
      <c r="I62" s="33">
        <f>J62+K62</f>
        <v>6809.7594936708865</v>
      </c>
      <c r="J62" s="34">
        <f>J54/J57</f>
        <v>6809.7594936708865</v>
      </c>
      <c r="K62" s="35">
        <v>0</v>
      </c>
      <c r="L62" s="25"/>
      <c r="N62" s="2"/>
    </row>
    <row r="63" spans="1:14" s="109" customFormat="1" ht="33.75" customHeight="1">
      <c r="A63" s="46" t="s">
        <v>56</v>
      </c>
      <c r="B63" s="111"/>
      <c r="C63" s="33">
        <f>D63+E63</f>
        <v>8303.125</v>
      </c>
      <c r="D63" s="33">
        <f>132850/D58</f>
        <v>8303.125</v>
      </c>
      <c r="E63" s="33">
        <v>0</v>
      </c>
      <c r="F63" s="33">
        <f>G63+H63</f>
        <v>9166.625</v>
      </c>
      <c r="G63" s="34">
        <f>146666/G58</f>
        <v>9166.625</v>
      </c>
      <c r="H63" s="33">
        <v>0</v>
      </c>
      <c r="I63" s="33">
        <f>J63+K63</f>
        <v>9854.125</v>
      </c>
      <c r="J63" s="34">
        <f>157666/J58</f>
        <v>9854.125</v>
      </c>
      <c r="K63" s="35">
        <v>0</v>
      </c>
      <c r="L63" s="11"/>
      <c r="N63" s="2"/>
    </row>
    <row r="64" spans="1:14" s="109" customFormat="1" ht="33.75" customHeight="1" thickBot="1">
      <c r="A64" s="113" t="s">
        <v>59</v>
      </c>
      <c r="B64" s="114"/>
      <c r="C64" s="103">
        <f>D64+E64</f>
        <v>5001.9672131147545</v>
      </c>
      <c r="D64" s="103">
        <f>305120/D59</f>
        <v>5001.9672131147545</v>
      </c>
      <c r="E64" s="103">
        <v>0</v>
      </c>
      <c r="F64" s="103">
        <f>G64+H64</f>
        <v>5522.163934426229</v>
      </c>
      <c r="G64" s="105">
        <f>336852/G59</f>
        <v>5522.163934426229</v>
      </c>
      <c r="H64" s="103">
        <v>0</v>
      </c>
      <c r="I64" s="103">
        <f>J64+K64</f>
        <v>5936.327868852459</v>
      </c>
      <c r="J64" s="105">
        <f>362116/J59</f>
        <v>5936.327868852459</v>
      </c>
      <c r="K64" s="104">
        <v>0</v>
      </c>
      <c r="L64" s="11"/>
      <c r="N64" s="2"/>
    </row>
    <row r="65" spans="1:12" ht="26.25" customHeight="1" thickBot="1">
      <c r="A65" s="4"/>
      <c r="B65" s="119"/>
      <c r="C65" s="41"/>
      <c r="D65" s="41"/>
      <c r="E65" s="41"/>
      <c r="F65" s="41"/>
      <c r="G65" s="41"/>
      <c r="H65" s="41"/>
      <c r="I65" s="163" t="s">
        <v>65</v>
      </c>
      <c r="J65" s="163"/>
      <c r="K65" s="163"/>
      <c r="L65" s="41"/>
    </row>
    <row r="66" spans="1:12" ht="15" thickBot="1">
      <c r="A66" s="83">
        <v>1</v>
      </c>
      <c r="B66" s="84">
        <v>2</v>
      </c>
      <c r="C66" s="85">
        <v>3</v>
      </c>
      <c r="D66" s="85">
        <v>4</v>
      </c>
      <c r="E66" s="85">
        <v>5</v>
      </c>
      <c r="F66" s="85">
        <v>6</v>
      </c>
      <c r="G66" s="85">
        <v>7</v>
      </c>
      <c r="H66" s="85">
        <v>8</v>
      </c>
      <c r="I66" s="85">
        <v>9</v>
      </c>
      <c r="J66" s="85">
        <v>10</v>
      </c>
      <c r="K66" s="86">
        <v>11</v>
      </c>
      <c r="L66" s="3"/>
    </row>
    <row r="67" spans="1:12" ht="67.5" customHeight="1">
      <c r="A67" s="115" t="s">
        <v>60</v>
      </c>
      <c r="B67" s="116"/>
      <c r="C67" s="106">
        <f>D67+E67</f>
        <v>7663</v>
      </c>
      <c r="D67" s="106">
        <f>15326/D60</f>
        <v>7663</v>
      </c>
      <c r="E67" s="106">
        <v>0</v>
      </c>
      <c r="F67" s="106">
        <f>G67+H67</f>
        <v>8460</v>
      </c>
      <c r="G67" s="107">
        <f>16920/G60</f>
        <v>8460</v>
      </c>
      <c r="H67" s="106">
        <v>0</v>
      </c>
      <c r="I67" s="106">
        <f>J67+K67</f>
        <v>9094.5</v>
      </c>
      <c r="J67" s="107">
        <f>18189/J60</f>
        <v>9094.5</v>
      </c>
      <c r="K67" s="108">
        <v>0</v>
      </c>
      <c r="L67" s="11"/>
    </row>
    <row r="68" spans="1:12" ht="15" customHeight="1">
      <c r="A68" s="36" t="s">
        <v>22</v>
      </c>
      <c r="B68" s="111"/>
      <c r="C68" s="18"/>
      <c r="D68" s="18"/>
      <c r="E68" s="18"/>
      <c r="F68" s="18"/>
      <c r="G68" s="18"/>
      <c r="H68" s="18"/>
      <c r="I68" s="18"/>
      <c r="J68" s="18"/>
      <c r="K68" s="31"/>
      <c r="L68" s="27"/>
    </row>
    <row r="69" spans="1:12" ht="17.25" customHeight="1">
      <c r="A69" s="56" t="s">
        <v>29</v>
      </c>
      <c r="B69" s="111"/>
      <c r="C69" s="33">
        <f>D69+E69</f>
        <v>100</v>
      </c>
      <c r="D69" s="33">
        <v>100</v>
      </c>
      <c r="E69" s="33">
        <v>0</v>
      </c>
      <c r="F69" s="33">
        <f>G69+H69</f>
        <v>100</v>
      </c>
      <c r="G69" s="33">
        <v>100</v>
      </c>
      <c r="H69" s="33">
        <v>0</v>
      </c>
      <c r="I69" s="33">
        <f>J69+K69</f>
        <v>100</v>
      </c>
      <c r="J69" s="33">
        <v>100</v>
      </c>
      <c r="K69" s="35">
        <v>0</v>
      </c>
      <c r="L69" s="11"/>
    </row>
    <row r="70" spans="1:12" ht="28.5" customHeight="1">
      <c r="A70" s="65" t="s">
        <v>36</v>
      </c>
      <c r="B70" s="111"/>
      <c r="C70" s="33">
        <f>D70+E70</f>
        <v>153.02732100236648</v>
      </c>
      <c r="D70" s="33">
        <f>D54/296219*100</f>
        <v>153.02732100236648</v>
      </c>
      <c r="E70" s="33">
        <v>0</v>
      </c>
      <c r="F70" s="33">
        <f>G70+H70</f>
        <v>110.39982704458014</v>
      </c>
      <c r="G70" s="33">
        <f>G54/D54*100</f>
        <v>110.39982704458014</v>
      </c>
      <c r="H70" s="33">
        <v>0</v>
      </c>
      <c r="I70" s="33">
        <f>J70+K70</f>
        <v>107.500029973743</v>
      </c>
      <c r="J70" s="33">
        <f>J54/G54*100</f>
        <v>107.500029973743</v>
      </c>
      <c r="K70" s="35">
        <v>0</v>
      </c>
      <c r="L70" s="11"/>
    </row>
    <row r="71" spans="1:12" ht="33" customHeight="1">
      <c r="A71" s="60" t="s">
        <v>32</v>
      </c>
      <c r="B71" s="111"/>
      <c r="C71" s="15">
        <f>E71+D71</f>
        <v>552154</v>
      </c>
      <c r="D71" s="15">
        <v>552154</v>
      </c>
      <c r="E71" s="15">
        <v>0</v>
      </c>
      <c r="F71" s="15">
        <f>H71+G71</f>
        <v>609579</v>
      </c>
      <c r="G71" s="23">
        <v>609579</v>
      </c>
      <c r="H71" s="23">
        <f>E71*1.05</f>
        <v>0</v>
      </c>
      <c r="I71" s="15">
        <f>K71+J71</f>
        <v>655297</v>
      </c>
      <c r="J71" s="23">
        <v>655297</v>
      </c>
      <c r="K71" s="24">
        <f>H71*1.043</f>
        <v>0</v>
      </c>
      <c r="L71" s="55"/>
    </row>
    <row r="72" spans="1:12" ht="17.25" customHeight="1">
      <c r="A72" s="32" t="s">
        <v>13</v>
      </c>
      <c r="B72" s="111"/>
      <c r="C72" s="16"/>
      <c r="D72" s="16"/>
      <c r="E72" s="16"/>
      <c r="F72" s="16"/>
      <c r="G72" s="16"/>
      <c r="H72" s="16"/>
      <c r="I72" s="16"/>
      <c r="J72" s="16"/>
      <c r="K72" s="26"/>
      <c r="L72" s="27"/>
    </row>
    <row r="73" spans="1:12" ht="15" customHeight="1">
      <c r="A73" s="36" t="s">
        <v>14</v>
      </c>
      <c r="B73" s="111"/>
      <c r="C73" s="16"/>
      <c r="D73" s="16"/>
      <c r="E73" s="16"/>
      <c r="F73" s="16"/>
      <c r="G73" s="16"/>
      <c r="H73" s="16"/>
      <c r="I73" s="16"/>
      <c r="J73" s="16"/>
      <c r="K73" s="26"/>
      <c r="L73" s="27"/>
    </row>
    <row r="74" spans="1:12" ht="23.25" customHeight="1">
      <c r="A74" s="32" t="s">
        <v>25</v>
      </c>
      <c r="B74" s="111"/>
      <c r="C74" s="17">
        <f>D74+E74</f>
        <v>56</v>
      </c>
      <c r="D74" s="17">
        <f>-7+63</f>
        <v>56</v>
      </c>
      <c r="E74" s="17">
        <v>0</v>
      </c>
      <c r="F74" s="17">
        <f>G74+H74</f>
        <v>56</v>
      </c>
      <c r="G74" s="17">
        <f>-7+63</f>
        <v>56</v>
      </c>
      <c r="H74" s="17">
        <v>0</v>
      </c>
      <c r="I74" s="17">
        <f>J74+K74</f>
        <v>56</v>
      </c>
      <c r="J74" s="17">
        <f>-7+63</f>
        <v>56</v>
      </c>
      <c r="K74" s="28">
        <v>0</v>
      </c>
      <c r="L74" s="29"/>
    </row>
    <row r="75" spans="1:12" ht="19.5" customHeight="1">
      <c r="A75" s="36" t="s">
        <v>23</v>
      </c>
      <c r="B75" s="111"/>
      <c r="C75" s="18"/>
      <c r="D75" s="18"/>
      <c r="E75" s="18"/>
      <c r="F75" s="18"/>
      <c r="G75" s="18"/>
      <c r="H75" s="18"/>
      <c r="I75" s="18"/>
      <c r="J75" s="18"/>
      <c r="K75" s="31"/>
      <c r="L75" s="27"/>
    </row>
    <row r="76" spans="1:12" ht="21" customHeight="1">
      <c r="A76" s="32" t="s">
        <v>26</v>
      </c>
      <c r="B76" s="111"/>
      <c r="C76" s="33">
        <f>D76+E76</f>
        <v>9859.892857142857</v>
      </c>
      <c r="D76" s="33">
        <f>D71/D74</f>
        <v>9859.892857142857</v>
      </c>
      <c r="E76" s="33">
        <v>0</v>
      </c>
      <c r="F76" s="33">
        <f>G76+H76</f>
        <v>10885.339285714286</v>
      </c>
      <c r="G76" s="34">
        <f>G71/G74</f>
        <v>10885.339285714286</v>
      </c>
      <c r="H76" s="33">
        <v>0</v>
      </c>
      <c r="I76" s="33">
        <f>J76+K76</f>
        <v>11701.732142857143</v>
      </c>
      <c r="J76" s="34">
        <f>J71/J74</f>
        <v>11701.732142857143</v>
      </c>
      <c r="K76" s="35">
        <v>0</v>
      </c>
      <c r="L76" s="11"/>
    </row>
    <row r="77" spans="1:12" ht="18.75" customHeight="1">
      <c r="A77" s="36" t="s">
        <v>22</v>
      </c>
      <c r="B77" s="111"/>
      <c r="C77" s="16"/>
      <c r="D77" s="16"/>
      <c r="E77" s="16"/>
      <c r="F77" s="16"/>
      <c r="G77" s="16"/>
      <c r="H77" s="16"/>
      <c r="I77" s="16"/>
      <c r="J77" s="16"/>
      <c r="K77" s="26"/>
      <c r="L77" s="27"/>
    </row>
    <row r="78" spans="1:12" ht="33.75" customHeight="1">
      <c r="A78" s="56" t="s">
        <v>36</v>
      </c>
      <c r="B78" s="111"/>
      <c r="C78" s="47">
        <f>D78+E78</f>
        <v>277.8384960650524</v>
      </c>
      <c r="D78" s="47">
        <f>D71/198732*100</f>
        <v>277.8384960650524</v>
      </c>
      <c r="E78" s="47">
        <v>0</v>
      </c>
      <c r="F78" s="47">
        <f>G78+H78</f>
        <v>110.40017821115124</v>
      </c>
      <c r="G78" s="47">
        <f>G71/D71*100</f>
        <v>110.40017821115124</v>
      </c>
      <c r="H78" s="47">
        <v>0</v>
      </c>
      <c r="I78" s="47">
        <f>J78+K78</f>
        <v>107.49993027975044</v>
      </c>
      <c r="J78" s="47">
        <f>J71/G71*100</f>
        <v>107.49993027975044</v>
      </c>
      <c r="K78" s="48">
        <v>0</v>
      </c>
      <c r="L78" s="11"/>
    </row>
    <row r="79" spans="1:12" ht="34.5" customHeight="1">
      <c r="A79" s="165" t="s">
        <v>50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7"/>
      <c r="L79" s="136"/>
    </row>
    <row r="80" spans="1:12" ht="18.75" customHeight="1">
      <c r="A80" s="159" t="s">
        <v>44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1"/>
      <c r="L80" s="137"/>
    </row>
    <row r="81" spans="1:12" ht="18.75" customHeight="1">
      <c r="A81" s="69" t="s">
        <v>8</v>
      </c>
      <c r="B81" s="70"/>
      <c r="C81" s="71">
        <f>87500+C83</f>
        <v>896000</v>
      </c>
      <c r="D81" s="71">
        <f>87500+D83</f>
        <v>896000</v>
      </c>
      <c r="E81" s="79">
        <f>F81+G81</f>
        <v>0</v>
      </c>
      <c r="F81" s="79">
        <f>G81+H81</f>
        <v>0</v>
      </c>
      <c r="G81" s="79">
        <v>0</v>
      </c>
      <c r="H81" s="79">
        <v>0</v>
      </c>
      <c r="I81" s="79">
        <f>J81+K81</f>
        <v>0</v>
      </c>
      <c r="J81" s="79">
        <v>0</v>
      </c>
      <c r="K81" s="80">
        <v>0</v>
      </c>
      <c r="L81" s="137"/>
    </row>
    <row r="82" spans="1:12" ht="18.75" customHeight="1">
      <c r="A82" s="66" t="s">
        <v>46</v>
      </c>
      <c r="B82" s="67">
        <v>1011020</v>
      </c>
      <c r="C82" s="70"/>
      <c r="D82" s="70"/>
      <c r="E82" s="70"/>
      <c r="F82" s="70"/>
      <c r="G82" s="70"/>
      <c r="H82" s="70"/>
      <c r="I82" s="70"/>
      <c r="J82" s="70"/>
      <c r="K82" s="78"/>
      <c r="L82" s="137"/>
    </row>
    <row r="83" spans="1:12" ht="28.5" customHeight="1">
      <c r="A83" s="92" t="s">
        <v>61</v>
      </c>
      <c r="B83" s="111"/>
      <c r="C83" s="23">
        <f>D83+E83</f>
        <v>808500</v>
      </c>
      <c r="D83" s="23">
        <f>247500+330000+231000</f>
        <v>808500</v>
      </c>
      <c r="E83" s="23">
        <v>0</v>
      </c>
      <c r="F83" s="23">
        <f>G83</f>
        <v>0</v>
      </c>
      <c r="G83" s="23">
        <v>0</v>
      </c>
      <c r="H83" s="23">
        <f>E83*1.05</f>
        <v>0</v>
      </c>
      <c r="I83" s="23">
        <f>J83+K83</f>
        <v>0</v>
      </c>
      <c r="J83" s="23">
        <v>0</v>
      </c>
      <c r="K83" s="24">
        <f>H83*1.043</f>
        <v>0</v>
      </c>
      <c r="L83" s="134"/>
    </row>
    <row r="84" spans="1:12" ht="15">
      <c r="A84" s="20" t="s">
        <v>6</v>
      </c>
      <c r="B84" s="68"/>
      <c r="C84" s="72"/>
      <c r="D84" s="72"/>
      <c r="E84" s="72"/>
      <c r="F84" s="72"/>
      <c r="G84" s="72"/>
      <c r="H84" s="72"/>
      <c r="I84" s="72"/>
      <c r="J84" s="72"/>
      <c r="K84" s="73"/>
      <c r="L84" s="138"/>
    </row>
    <row r="85" spans="1:12" ht="15">
      <c r="A85" s="19" t="s">
        <v>7</v>
      </c>
      <c r="B85" s="68"/>
      <c r="C85" s="72"/>
      <c r="D85" s="72"/>
      <c r="E85" s="72"/>
      <c r="F85" s="72"/>
      <c r="G85" s="72"/>
      <c r="H85" s="72"/>
      <c r="I85" s="72"/>
      <c r="J85" s="72"/>
      <c r="K85" s="73"/>
      <c r="L85" s="138"/>
    </row>
    <row r="86" spans="1:12" ht="60">
      <c r="A86" s="45" t="s">
        <v>62</v>
      </c>
      <c r="B86" s="68"/>
      <c r="C86" s="74">
        <f>D86+E86</f>
        <v>700</v>
      </c>
      <c r="D86" s="74">
        <f>300+400</f>
        <v>700</v>
      </c>
      <c r="E86" s="74">
        <v>0</v>
      </c>
      <c r="F86" s="74">
        <f>G86</f>
        <v>0</v>
      </c>
      <c r="G86" s="74">
        <v>0</v>
      </c>
      <c r="H86" s="74">
        <v>0</v>
      </c>
      <c r="I86" s="74">
        <f>J86+K86</f>
        <v>0</v>
      </c>
      <c r="J86" s="74">
        <v>0</v>
      </c>
      <c r="K86" s="75">
        <v>0</v>
      </c>
      <c r="L86" s="138"/>
    </row>
    <row r="87" spans="1:12" ht="33" customHeight="1">
      <c r="A87" s="87" t="s">
        <v>45</v>
      </c>
      <c r="B87" s="68"/>
      <c r="C87" s="74">
        <f>D87+E87</f>
        <v>165</v>
      </c>
      <c r="D87" s="74">
        <v>165</v>
      </c>
      <c r="E87" s="74">
        <v>0</v>
      </c>
      <c r="F87" s="74">
        <f>G87</f>
        <v>0</v>
      </c>
      <c r="G87" s="74">
        <v>0</v>
      </c>
      <c r="H87" s="74">
        <v>0</v>
      </c>
      <c r="I87" s="74">
        <f>J87+K87</f>
        <v>0</v>
      </c>
      <c r="J87" s="74">
        <v>0</v>
      </c>
      <c r="K87" s="75">
        <v>0</v>
      </c>
      <c r="L87" s="138"/>
    </row>
    <row r="88" spans="1:12" ht="15" customHeight="1">
      <c r="A88" s="76" t="s">
        <v>23</v>
      </c>
      <c r="B88" s="68"/>
      <c r="C88" s="74"/>
      <c r="D88" s="74"/>
      <c r="E88" s="74"/>
      <c r="F88" s="74"/>
      <c r="G88" s="74"/>
      <c r="H88" s="74"/>
      <c r="I88" s="74"/>
      <c r="J88" s="74"/>
      <c r="K88" s="75"/>
      <c r="L88" s="138"/>
    </row>
    <row r="89" spans="1:12" ht="16.5" customHeight="1">
      <c r="A89" s="77" t="s">
        <v>57</v>
      </c>
      <c r="B89" s="68"/>
      <c r="C89" s="34">
        <f>D89+E89</f>
        <v>7</v>
      </c>
      <c r="D89" s="34">
        <v>7</v>
      </c>
      <c r="E89" s="34">
        <v>0</v>
      </c>
      <c r="F89" s="34">
        <f>G89</f>
        <v>0</v>
      </c>
      <c r="G89" s="34">
        <v>0</v>
      </c>
      <c r="H89" s="34">
        <v>0</v>
      </c>
      <c r="I89" s="34">
        <f>J89+K89</f>
        <v>0</v>
      </c>
      <c r="J89" s="34">
        <v>0</v>
      </c>
      <c r="K89" s="40">
        <v>0</v>
      </c>
      <c r="L89" s="25"/>
    </row>
    <row r="90" spans="1:12" ht="16.5" customHeight="1">
      <c r="A90" s="36" t="s">
        <v>22</v>
      </c>
      <c r="B90" s="68"/>
      <c r="C90" s="34"/>
      <c r="D90" s="34"/>
      <c r="E90" s="34"/>
      <c r="F90" s="34"/>
      <c r="G90" s="34"/>
      <c r="H90" s="34"/>
      <c r="I90" s="34"/>
      <c r="J90" s="34"/>
      <c r="K90" s="40"/>
      <c r="L90" s="25"/>
    </row>
    <row r="91" spans="1:12" ht="16.5" customHeight="1" thickBot="1">
      <c r="A91" s="147" t="s">
        <v>58</v>
      </c>
      <c r="B91" s="148"/>
      <c r="C91" s="90">
        <f>D91+E91</f>
        <v>281.9529206625981</v>
      </c>
      <c r="D91" s="90">
        <f>D83/286750*100</f>
        <v>281.9529206625981</v>
      </c>
      <c r="E91" s="90">
        <v>0</v>
      </c>
      <c r="F91" s="90">
        <f>G91+H91</f>
        <v>0</v>
      </c>
      <c r="G91" s="90">
        <f>G83/D83*100</f>
        <v>0</v>
      </c>
      <c r="H91" s="90">
        <v>0</v>
      </c>
      <c r="I91" s="90">
        <f>J91+K91</f>
        <v>0</v>
      </c>
      <c r="J91" s="90">
        <v>0</v>
      </c>
      <c r="K91" s="91">
        <v>0</v>
      </c>
      <c r="L91" s="25"/>
    </row>
    <row r="96" spans="1:15" s="109" customFormat="1" ht="26.25" customHeight="1">
      <c r="A96" s="175" t="s">
        <v>51</v>
      </c>
      <c r="B96" s="175"/>
      <c r="C96" s="175"/>
      <c r="D96" s="94"/>
      <c r="G96" s="95"/>
      <c r="H96" s="176" t="s">
        <v>52</v>
      </c>
      <c r="I96" s="176"/>
      <c r="M96" s="14"/>
      <c r="O96" s="93"/>
    </row>
    <row r="97" spans="1:15" s="109" customFormat="1" ht="12.75">
      <c r="A97" s="96"/>
      <c r="B97" s="96"/>
      <c r="C97" s="97"/>
      <c r="D97" s="98"/>
      <c r="E97" s="98"/>
      <c r="F97" s="98"/>
      <c r="M97" s="14"/>
      <c r="O97" s="93"/>
    </row>
    <row r="98" spans="1:15" s="109" customFormat="1" ht="16.5">
      <c r="A98" s="99" t="s">
        <v>53</v>
      </c>
      <c r="B98" s="97"/>
      <c r="C98" s="97"/>
      <c r="D98" s="98"/>
      <c r="E98" s="98"/>
      <c r="F98" s="98"/>
      <c r="I98" s="100"/>
      <c r="M98" s="14"/>
      <c r="O98" s="93"/>
    </row>
    <row r="99" spans="1:15" s="109" customFormat="1" ht="15">
      <c r="A99" s="149" t="s">
        <v>67</v>
      </c>
      <c r="B99" s="97"/>
      <c r="C99" s="97"/>
      <c r="D99" s="98"/>
      <c r="E99" s="98"/>
      <c r="F99" s="98"/>
      <c r="M99" s="14"/>
      <c r="O99" s="93"/>
    </row>
    <row r="100" spans="6:15" s="109" customFormat="1" ht="12.75">
      <c r="F100" s="14"/>
      <c r="G100" s="14"/>
      <c r="H100" s="14"/>
      <c r="I100" s="14"/>
      <c r="J100" s="14"/>
      <c r="K100" s="14"/>
      <c r="M100" s="14"/>
      <c r="O100" s="93"/>
    </row>
  </sheetData>
  <sheetProtection/>
  <mergeCells count="28">
    <mergeCell ref="I65:K65"/>
    <mergeCell ref="A7:A10"/>
    <mergeCell ref="A96:C96"/>
    <mergeCell ref="H96:I96"/>
    <mergeCell ref="J9:K9"/>
    <mergeCell ref="C9:C10"/>
    <mergeCell ref="A52:K52"/>
    <mergeCell ref="A16:K16"/>
    <mergeCell ref="A15:K15"/>
    <mergeCell ref="M23:M24"/>
    <mergeCell ref="M29:M30"/>
    <mergeCell ref="A80:K80"/>
    <mergeCell ref="A28:A30"/>
    <mergeCell ref="I37:K37"/>
    <mergeCell ref="H2:K2"/>
    <mergeCell ref="A79:K79"/>
    <mergeCell ref="B7:B10"/>
    <mergeCell ref="A17:A19"/>
    <mergeCell ref="A51:K51"/>
    <mergeCell ref="H1:K1"/>
    <mergeCell ref="C7:E8"/>
    <mergeCell ref="F7:H8"/>
    <mergeCell ref="F9:F10"/>
    <mergeCell ref="I9:I10"/>
    <mergeCell ref="D9:E9"/>
    <mergeCell ref="A5:K5"/>
    <mergeCell ref="G9:H9"/>
    <mergeCell ref="I7:K8"/>
  </mergeCells>
  <printOptions horizontalCentered="1"/>
  <pageMargins left="0.7874015748031497" right="0.7874015748031497" top="1.1811023622047245" bottom="0.5905511811023623" header="0.5118110236220472" footer="0.3937007874015748"/>
  <pageSetup horizontalDpi="600" verticalDpi="600" orientation="landscape" paperSize="9" scale="58" r:id="rId1"/>
  <rowBreaks count="2" manualBreakCount="2">
    <brk id="35" max="11" man="1"/>
    <brk id="64" max="11" man="1"/>
  </rowBreaks>
  <colBreaks count="1" manualBreakCount="1">
    <brk id="12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2016-01-15T12:23:16Z</cp:lastPrinted>
  <dcterms:created xsi:type="dcterms:W3CDTF">1996-10-08T23:32:33Z</dcterms:created>
  <dcterms:modified xsi:type="dcterms:W3CDTF">2016-01-28T15:09:48Z</dcterms:modified>
  <cp:category/>
  <cp:version/>
  <cp:contentType/>
  <cp:contentStatus/>
</cp:coreProperties>
</file>